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4"/>
  <workbookPr filterPrivacy="1" codeName="ThisWorkbook"/>
  <xr:revisionPtr revIDLastSave="2" documentId="13_ncr:1_{11F33D6E-24B0-4A64-9146-2F99E2A601F9}" xr6:coauthVersionLast="47" xr6:coauthVersionMax="47" xr10:uidLastSave="{1F3E0DB1-1A93-4D2C-B398-E63AC7201A93}"/>
  <bookViews>
    <workbookView xWindow="-108" yWindow="-108" windowWidth="23256" windowHeight="12456" tabRatio="1000" firstSheet="2" activeTab="2" xr2:uid="{00000000-000D-0000-FFFF-FFFF00000000}"/>
  </bookViews>
  <sheets>
    <sheet name="Sheet1" sheetId="459" state="hidden" r:id="rId1"/>
    <sheet name="様式リスト" sheetId="531" state="hidden" r:id="rId2"/>
    <sheet name="第1号様式 " sheetId="445" r:id="rId3"/>
    <sheet name="申請書様式⇒" sheetId="482" state="hidden" r:id="rId4"/>
    <sheet name="第2号様式" sheetId="362" state="hidden" r:id="rId5"/>
    <sheet name="第2号様式別紙1-1（所要額調書、対象経費内訳）" sheetId="523" state="hidden" r:id="rId6"/>
    <sheet name="第2号様式別紙1-2（所要額調書、対象経費内訳 ）（医師）" sheetId="524" state="hidden" r:id="rId7"/>
    <sheet name="【記載例】第2号様式別紙1（所要額調書、対象経費内訳）" sheetId="488" state="hidden" r:id="rId8"/>
    <sheet name="基準額算出（特定行為）" sheetId="335" state="hidden" r:id="rId9"/>
    <sheet name="第2号様式別紙2-1（臨床研修（医師）事業計画書）" sheetId="528" state="hidden" r:id="rId10"/>
    <sheet name="第2号様式別紙2-1（臨床研修（医師）事業計画書）附表A1" sheetId="525" state="hidden" r:id="rId11"/>
    <sheet name="第2号様式別紙2-1（臨床研修（医師）事業計画書）附表A2" sheetId="526" state="hidden" r:id="rId12"/>
    <sheet name="第2号様式別紙2-2（臨床研修（医師）事業計画書）" sheetId="355" state="hidden" r:id="rId13"/>
    <sheet name="第2号様式別紙2-3（臨床研修（医師）事業計画書）" sheetId="356" state="hidden" r:id="rId14"/>
    <sheet name="基準額算出（臨床研修（医師））" sheetId="353" state="hidden" r:id="rId15"/>
    <sheet name="第2号様式別紙2-4（臨床研修（医師）事業計画書）" sheetId="529" state="hidden" r:id="rId16"/>
    <sheet name="第2号様式別紙2-5（臨床研修（医師）事業計画書）" sheetId="530" state="hidden" r:id="rId17"/>
    <sheet name="基準額算出（臨床研修（歯科））" sheetId="337" state="hidden" r:id="rId18"/>
    <sheet name="第3号様式" sheetId="448" state="hidden" r:id="rId19"/>
    <sheet name="別紙様式 3-2" sheetId="450" state="hidden" r:id="rId20"/>
    <sheet name="別紙様式 3-３" sheetId="452" state="hidden" r:id="rId21"/>
    <sheet name="精算書様式⇒" sheetId="483" state="hidden" r:id="rId22"/>
    <sheet name="第4号様式" sheetId="429" state="hidden" r:id="rId23"/>
    <sheet name="第4号様式別紙1-1（精算書、対象経費内訳）" sheetId="481" state="hidden" r:id="rId24"/>
    <sheet name="第4号様式別紙1-2（精算書、対象経費内訳 ）（医師）" sheetId="532" state="hidden" r:id="rId25"/>
    <sheet name="【記載例】第4号様式別紙1（精算書、対象経費内訳）" sheetId="491" state="hidden" r:id="rId26"/>
    <sheet name="基準額算出（特定行為精算）" sheetId="390" state="hidden" r:id="rId27"/>
    <sheet name="第2号様式別紙2-1（臨床研修（医師）実績報告）" sheetId="537" state="hidden" r:id="rId28"/>
    <sheet name="第4号様式別紙2-1（臨床研修（医師）実績報告）附表 A1" sheetId="533" state="hidden" r:id="rId29"/>
    <sheet name="第4号様式別紙2-1（臨床研修（医師）実績報告）附表 A2" sheetId="534" state="hidden" r:id="rId30"/>
    <sheet name="第4号様式別紙2-2（臨床研修（医師）実績報告）" sheetId="403" state="hidden" r:id="rId31"/>
    <sheet name="第4号様式別紙2-3（臨床研修（医師）実績報告）" sheetId="404" state="hidden" r:id="rId32"/>
    <sheet name="基準額算出（臨床研修（医師）精算）" sheetId="401" state="hidden" r:id="rId33"/>
    <sheet name="第4号様式別紙2-4（臨床研修（医師）実績報告）" sheetId="535" state="hidden" r:id="rId34"/>
    <sheet name="第4号様式別紙2-5（臨床研修（医師）実績報告）" sheetId="536" state="hidden" r:id="rId35"/>
    <sheet name="★総括表(歯科)_交付決定転記用(非表示)" sheetId="522" state="hidden" r:id="rId36"/>
    <sheet name="★総括表(歯科)_確定転記用（非表示設定）" sheetId="520" state="hidden" r:id="rId37"/>
    <sheet name="基準額算出（臨床研修（歯科）精算）" sheetId="408" state="hidden" r:id="rId38"/>
  </sheets>
  <externalReferences>
    <externalReference r:id="rId39"/>
    <externalReference r:id="rId40"/>
    <externalReference r:id="rId41"/>
    <externalReference r:id="rId42"/>
    <externalReference r:id="rId43"/>
  </externalReferences>
  <definedNames>
    <definedName name="_xlnm._FilterDatabase" localSheetId="36" hidden="1">'★総括表(歯科)_確定転記用（非表示設定）'!$A$1:$AH$6</definedName>
    <definedName name="_xlnm._FilterDatabase" localSheetId="35" hidden="1">'★総括表(歯科)_交付決定転記用(非表示)'!$B$4:$AY$259</definedName>
    <definedName name="_Key1" localSheetId="7" hidden="1">#REF!</definedName>
    <definedName name="_Key1" localSheetId="25" hidden="1">#REF!</definedName>
    <definedName name="_Key1" localSheetId="5" hidden="1">#REF!</definedName>
    <definedName name="_Key1" localSheetId="6" hidden="1">#REF!</definedName>
    <definedName name="_Key1" localSheetId="9" hidden="1">#REF!</definedName>
    <definedName name="_Key1" localSheetId="10" hidden="1">#REF!</definedName>
    <definedName name="_Key1" localSheetId="11" hidden="1">#REF!</definedName>
    <definedName name="_Key1" localSheetId="27" hidden="1">#REF!</definedName>
    <definedName name="_Key1" localSheetId="15" hidden="1">#REF!</definedName>
    <definedName name="_Key1" localSheetId="16" hidden="1">#REF!</definedName>
    <definedName name="_Key1" localSheetId="24" hidden="1">#REF!</definedName>
    <definedName name="_Key1" localSheetId="28" hidden="1">#REF!</definedName>
    <definedName name="_Key1" localSheetId="29" hidden="1">#REF!</definedName>
    <definedName name="_Key1" localSheetId="33" hidden="1">#REF!</definedName>
    <definedName name="_Key1" localSheetId="34" hidden="1">#REF!</definedName>
    <definedName name="_Key1" localSheetId="19" hidden="1">#REF!</definedName>
    <definedName name="_Key1" localSheetId="20" hidden="1">#REF!</definedName>
    <definedName name="_Key1" localSheetId="1" hidden="1">#REF!</definedName>
    <definedName name="_Key1" hidden="1">#REF!</definedName>
    <definedName name="_Key2" localSheetId="7" hidden="1">#REF!</definedName>
    <definedName name="_Key2" localSheetId="25" hidden="1">#REF!</definedName>
    <definedName name="_Key2" localSheetId="5" hidden="1">#REF!</definedName>
    <definedName name="_Key2" localSheetId="6" hidden="1">#REF!</definedName>
    <definedName name="_Key2" localSheetId="9" hidden="1">#REF!</definedName>
    <definedName name="_Key2" localSheetId="10" hidden="1">#REF!</definedName>
    <definedName name="_Key2" localSheetId="11" hidden="1">#REF!</definedName>
    <definedName name="_Key2" localSheetId="27" hidden="1">#REF!</definedName>
    <definedName name="_Key2" localSheetId="15" hidden="1">#REF!</definedName>
    <definedName name="_Key2" localSheetId="16" hidden="1">#REF!</definedName>
    <definedName name="_Key2" localSheetId="24" hidden="1">#REF!</definedName>
    <definedName name="_Key2" localSheetId="28" hidden="1">#REF!</definedName>
    <definedName name="_Key2" localSheetId="29" hidden="1">#REF!</definedName>
    <definedName name="_Key2" localSheetId="33" hidden="1">#REF!</definedName>
    <definedName name="_Key2" localSheetId="34" hidden="1">#REF!</definedName>
    <definedName name="_Key2" localSheetId="19" hidden="1">#REF!</definedName>
    <definedName name="_Key2" localSheetId="20" hidden="1">#REF!</definedName>
    <definedName name="_Key2" localSheetId="1" hidden="1">#REF!</definedName>
    <definedName name="_Key2" hidden="1">#REF!</definedName>
    <definedName name="_Order1" hidden="1">255</definedName>
    <definedName name="_Order2" hidden="1">255</definedName>
    <definedName name="_Sort" localSheetId="7" hidden="1">#REF!</definedName>
    <definedName name="_Sort" localSheetId="25" hidden="1">#REF!</definedName>
    <definedName name="_Sort" localSheetId="5" hidden="1">#REF!</definedName>
    <definedName name="_Sort" localSheetId="6" hidden="1">#REF!</definedName>
    <definedName name="_Sort" localSheetId="9" hidden="1">#REF!</definedName>
    <definedName name="_Sort" localSheetId="10" hidden="1">#REF!</definedName>
    <definedName name="_Sort" localSheetId="11" hidden="1">#REF!</definedName>
    <definedName name="_Sort" localSheetId="27" hidden="1">#REF!</definedName>
    <definedName name="_Sort" localSheetId="15" hidden="1">#REF!</definedName>
    <definedName name="_Sort" localSheetId="16" hidden="1">#REF!</definedName>
    <definedName name="_Sort" localSheetId="24" hidden="1">#REF!</definedName>
    <definedName name="_Sort" localSheetId="28" hidden="1">#REF!</definedName>
    <definedName name="_Sort" localSheetId="29" hidden="1">#REF!</definedName>
    <definedName name="_Sort" localSheetId="33" hidden="1">#REF!</definedName>
    <definedName name="_Sort" localSheetId="34" hidden="1">#REF!</definedName>
    <definedName name="_Sort" localSheetId="19" hidden="1">#REF!</definedName>
    <definedName name="_Sort" localSheetId="20" hidden="1">#REF!</definedName>
    <definedName name="_Sort" localSheetId="1" hidden="1">#REF!</definedName>
    <definedName name="_Sort" hidden="1">#REF!</definedName>
    <definedName name="a" hidden="1">#REF!</definedName>
    <definedName name="aa" hidden="1">#REF!</definedName>
    <definedName name="aaa" localSheetId="5" hidden="1">#REF!</definedName>
    <definedName name="aaa" localSheetId="6" hidden="1">#REF!</definedName>
    <definedName name="aaa" localSheetId="9" hidden="1">#REF!</definedName>
    <definedName name="aaa" localSheetId="10" hidden="1">#REF!</definedName>
    <definedName name="aaa" localSheetId="11" hidden="1">#REF!</definedName>
    <definedName name="aaa" localSheetId="27" hidden="1">#REF!</definedName>
    <definedName name="aaa" localSheetId="15" hidden="1">#REF!</definedName>
    <definedName name="aaa" localSheetId="16" hidden="1">#REF!</definedName>
    <definedName name="aaa" localSheetId="24" hidden="1">#REF!</definedName>
    <definedName name="aaa" localSheetId="28" hidden="1">#REF!</definedName>
    <definedName name="aaa" localSheetId="29" hidden="1">#REF!</definedName>
    <definedName name="aaa" localSheetId="33" hidden="1">#REF!</definedName>
    <definedName name="aaa" localSheetId="34" hidden="1">#REF!</definedName>
    <definedName name="aaa" localSheetId="1" hidden="1">#REF!</definedName>
    <definedName name="aaa" hidden="1">#REF!</definedName>
    <definedName name="aaaa" hidden="1">#REF!</definedName>
    <definedName name="aaaaa" hidden="1">#REF!</definedName>
    <definedName name="aaaaaa" hidden="1">#REF!</definedName>
    <definedName name="aaaaaaa" hidden="1">#REF!</definedName>
    <definedName name="aaaaaaaa" hidden="1">#REF!</definedName>
    <definedName name="aaaaaaaaa" hidden="1">#REF!</definedName>
    <definedName name="aaaaaaaaaaaaaaaaaa" localSheetId="7" hidden="1">#REF!</definedName>
    <definedName name="aaaaaaaaaaaaaaaaaa" localSheetId="25" hidden="1">#REF!</definedName>
    <definedName name="aaaaaaaaaaaaaaaaaa" localSheetId="5" hidden="1">#REF!</definedName>
    <definedName name="aaaaaaaaaaaaaaaaaa" localSheetId="6" hidden="1">#REF!</definedName>
    <definedName name="aaaaaaaaaaaaaaaaaa" localSheetId="9" hidden="1">#REF!</definedName>
    <definedName name="aaaaaaaaaaaaaaaaaa" localSheetId="10" hidden="1">#REF!</definedName>
    <definedName name="aaaaaaaaaaaaaaaaaa" localSheetId="11" hidden="1">#REF!</definedName>
    <definedName name="aaaaaaaaaaaaaaaaaa" localSheetId="27" hidden="1">#REF!</definedName>
    <definedName name="aaaaaaaaaaaaaaaaaa" localSheetId="15" hidden="1">#REF!</definedName>
    <definedName name="aaaaaaaaaaaaaaaaaa" localSheetId="16" hidden="1">#REF!</definedName>
    <definedName name="aaaaaaaaaaaaaaaaaa" localSheetId="24" hidden="1">#REF!</definedName>
    <definedName name="aaaaaaaaaaaaaaaaaa" localSheetId="28" hidden="1">#REF!</definedName>
    <definedName name="aaaaaaaaaaaaaaaaaa" localSheetId="29" hidden="1">#REF!</definedName>
    <definedName name="aaaaaaaaaaaaaaaaaa" localSheetId="33" hidden="1">#REF!</definedName>
    <definedName name="aaaaaaaaaaaaaaaaaa" localSheetId="34" hidden="1">#REF!</definedName>
    <definedName name="aaaaaaaaaaaaaaaaaa" localSheetId="19" hidden="1">#REF!</definedName>
    <definedName name="aaaaaaaaaaaaaaaaaa" localSheetId="20" hidden="1">#REF!</definedName>
    <definedName name="aaaaaaaaaaaaaaaaaa" localSheetId="1" hidden="1">#REF!</definedName>
    <definedName name="aaaaaaaaaaaaaaaaaa" hidden="1">#REF!</definedName>
    <definedName name="d" hidden="1">#REF!</definedName>
    <definedName name="dd" hidden="1">#REF!</definedName>
    <definedName name="ddd" hidden="1">#REF!</definedName>
    <definedName name="dddd" hidden="1">#REF!</definedName>
    <definedName name="ddddd" hidden="1">#REF!</definedName>
    <definedName name="dddddd" hidden="1">#REF!</definedName>
    <definedName name="ddddddd" hidden="1">#REF!</definedName>
    <definedName name="ddddddddd" hidden="1">#REF!</definedName>
    <definedName name="dddddddddd" hidden="1">#REF!</definedName>
    <definedName name="f" hidden="1">#REF!</definedName>
    <definedName name="ff" hidden="1">#REF!</definedName>
    <definedName name="fff" hidden="1">#REF!</definedName>
    <definedName name="ffff" hidden="1">#REF!</definedName>
    <definedName name="fffff" hidden="1">#REF!</definedName>
    <definedName name="ffffff" hidden="1">#REF!</definedName>
    <definedName name="fffffff" hidden="1">#REF!</definedName>
    <definedName name="fffffffff" hidden="1">#REF!</definedName>
    <definedName name="ffffffffff" hidden="1">#REF!</definedName>
    <definedName name="ggg" hidden="1">#REF!</definedName>
    <definedName name="ｌ" localSheetId="7" hidden="1">#REF!</definedName>
    <definedName name="ｌ" localSheetId="25" hidden="1">#REF!</definedName>
    <definedName name="ｌ" localSheetId="5" hidden="1">#REF!</definedName>
    <definedName name="ｌ" localSheetId="6" hidden="1">#REF!</definedName>
    <definedName name="ｌ" localSheetId="9" hidden="1">#REF!</definedName>
    <definedName name="ｌ" localSheetId="10" hidden="1">#REF!</definedName>
    <definedName name="ｌ" localSheetId="11" hidden="1">#REF!</definedName>
    <definedName name="ｌ" localSheetId="27" hidden="1">#REF!</definedName>
    <definedName name="ｌ" localSheetId="15" hidden="1">#REF!</definedName>
    <definedName name="ｌ" localSheetId="16" hidden="1">#REF!</definedName>
    <definedName name="ｌ" localSheetId="24" hidden="1">#REF!</definedName>
    <definedName name="ｌ" localSheetId="28" hidden="1">#REF!</definedName>
    <definedName name="ｌ" localSheetId="29" hidden="1">#REF!</definedName>
    <definedName name="ｌ" localSheetId="33" hidden="1">#REF!</definedName>
    <definedName name="ｌ" localSheetId="34" hidden="1">#REF!</definedName>
    <definedName name="ｌ" localSheetId="19" hidden="1">#REF!</definedName>
    <definedName name="ｌ" localSheetId="20" hidden="1">#REF!</definedName>
    <definedName name="ｌ" localSheetId="1" hidden="1">#REF!</definedName>
    <definedName name="ｌ" hidden="1">#REF!</definedName>
    <definedName name="_xlnm.Print_Area" localSheetId="7">'【記載例】第2号様式別紙1（所要額調書、対象経費内訳）'!$A$1:$O$50</definedName>
    <definedName name="_xlnm.Print_Area" localSheetId="25">'【記載例】第4号様式別紙1（精算書、対象経費内訳）'!$A$1:$L$90</definedName>
    <definedName name="_xlnm.Print_Area" localSheetId="36">'★総括表(歯科)_確定転記用（非表示設定）'!$A$1:$AC$14</definedName>
    <definedName name="_xlnm.Print_Area" localSheetId="35">'★総括表(歯科)_交付決定転記用(非表示)'!$B$1:$AM$267</definedName>
    <definedName name="_xlnm.Print_Area" localSheetId="8">'基準額算出（特定行為）'!$A$1:$Y$46</definedName>
    <definedName name="_xlnm.Print_Area" localSheetId="26">'基準額算出（特定行為精算）'!$A$1:$Y$49</definedName>
    <definedName name="_xlnm.Print_Area" localSheetId="14">'基準額算出（臨床研修（医師））'!$A$1:$Y$166</definedName>
    <definedName name="_xlnm.Print_Area" localSheetId="32">'基準額算出（臨床研修（医師）精算）'!$A$1:$Z$166</definedName>
    <definedName name="_xlnm.Print_Area" localSheetId="17">'基準額算出（臨床研修（歯科））'!$A$1:$X$59</definedName>
    <definedName name="_xlnm.Print_Area" localSheetId="37">'基準額算出（臨床研修（歯科）精算）'!$A$1:$X$59</definedName>
    <definedName name="_xlnm.Print_Area" localSheetId="2">'第1号様式 '!$A$1:$N$27</definedName>
    <definedName name="_xlnm.Print_Area" localSheetId="4">第2号様式!$A$1:$I$34</definedName>
    <definedName name="_xlnm.Print_Area" localSheetId="5">'第2号様式別紙1-1（所要額調書、対象経費内訳）'!$B$1:$N$92</definedName>
    <definedName name="_xlnm.Print_Area" localSheetId="6">'第2号様式別紙1-2（所要額調書、対象経費内訳 ）（医師）'!$B$1:$P$93</definedName>
    <definedName name="_xlnm.Print_Area" localSheetId="9">'第2号様式別紙2-1（臨床研修（医師）事業計画書）'!$A$1:$W$44</definedName>
    <definedName name="_xlnm.Print_Area" localSheetId="10">'第2号様式別紙2-1（臨床研修（医師）事業計画書）附表A1'!$A$1:$AE$29</definedName>
    <definedName name="_xlnm.Print_Area" localSheetId="11">'第2号様式別紙2-1（臨床研修（医師）事業計画書）附表A2'!$A$1:$AE$45</definedName>
    <definedName name="_xlnm.Print_Area" localSheetId="27">'第2号様式別紙2-1（臨床研修（医師）実績報告）'!$A$1:$W$44</definedName>
    <definedName name="_xlnm.Print_Area" localSheetId="12">'第2号様式別紙2-2（臨床研修（医師）事業計画書）'!$A$1:$G$37</definedName>
    <definedName name="_xlnm.Print_Area" localSheetId="13">'第2号様式別紙2-3（臨床研修（医師）事業計画書）'!$A$1:$G$27</definedName>
    <definedName name="_xlnm.Print_Area" localSheetId="15">'第2号様式別紙2-4（臨床研修（医師）事業計画書）'!$A$1:$Y$162</definedName>
    <definedName name="_xlnm.Print_Area" localSheetId="16">'第2号様式別紙2-5（臨床研修（医師）事業計画書）'!$A$1:$Y$162</definedName>
    <definedName name="_xlnm.Print_Area" localSheetId="18">第3号様式!$A$1:$T$57</definedName>
    <definedName name="_xlnm.Print_Area" localSheetId="22">第4号様式!$A$1:$I$33</definedName>
    <definedName name="_xlnm.Print_Area" localSheetId="23">'第4号様式別紙1-1（精算書、対象経費内訳）'!$A$1:$N$90</definedName>
    <definedName name="_xlnm.Print_Area" localSheetId="24">'第4号様式別紙1-2（精算書、対象経費内訳 ）（医師）'!$A$1:$Q$91</definedName>
    <definedName name="_xlnm.Print_Area" localSheetId="28">'第4号様式別紙2-1（臨床研修（医師）実績報告）附表 A1'!$A$1:$AE$29</definedName>
    <definedName name="_xlnm.Print_Area" localSheetId="29">'第4号様式別紙2-1（臨床研修（医師）実績報告）附表 A2'!$A$1:$AE$45</definedName>
    <definedName name="_xlnm.Print_Area" localSheetId="30">'第4号様式別紙2-2（臨床研修（医師）実績報告）'!$A$1:$G$35</definedName>
    <definedName name="_xlnm.Print_Area" localSheetId="31">'第4号様式別紙2-3（臨床研修（医師）実績報告）'!$A$1:$G$27</definedName>
    <definedName name="_xlnm.Print_Area" localSheetId="33">'第4号様式別紙2-4（臨床研修（医師）実績報告）'!$A$1:$Y$162</definedName>
    <definedName name="_xlnm.Print_Area" localSheetId="34">'第4号様式別紙2-5（臨床研修（医師）実績報告）'!$A$1:$Y$162</definedName>
    <definedName name="_xlnm.Print_Area" localSheetId="19">'別紙様式 3-2'!$A$1:$T$48</definedName>
    <definedName name="_xlnm.Print_Area" localSheetId="20">'別紙様式 3-３'!$A$1:$T$48</definedName>
    <definedName name="_xlnm.Print_Titles" localSheetId="36">'★総括表(歯科)_確定転記用（非表示設定）'!$B:$J,'★総括表(歯科)_確定転記用（非表示設定）'!$3:$4</definedName>
    <definedName name="_xlnm.Print_Titles" localSheetId="35">'★総括表(歯科)_交付決定転記用(非表示)'!$B:$H,'★総括表(歯科)_交付決定転記用(非表示)'!$3:$4</definedName>
    <definedName name="s" hidden="1">#REF!</definedName>
    <definedName name="ss" hidden="1">#REF!</definedName>
    <definedName name="sss" hidden="1">#REF!</definedName>
    <definedName name="ssss" hidden="1">#REF!</definedName>
    <definedName name="sssss" hidden="1">#REF!</definedName>
    <definedName name="ssssss" hidden="1">#REF!</definedName>
    <definedName name="sssssss" hidden="1">#REF!</definedName>
    <definedName name="ssssssss" hidden="1">#REF!</definedName>
    <definedName name="sssssssss" hidden="1">#REF!</definedName>
    <definedName name="ｗ" localSheetId="5" hidden="1">#REF!</definedName>
    <definedName name="ｗ" localSheetId="6" hidden="1">#REF!</definedName>
    <definedName name="ｗ" localSheetId="9" hidden="1">#REF!</definedName>
    <definedName name="ｗ" localSheetId="10" hidden="1">#REF!</definedName>
    <definedName name="ｗ" localSheetId="11" hidden="1">#REF!</definedName>
    <definedName name="ｗ" localSheetId="27" hidden="1">#REF!</definedName>
    <definedName name="ｗ" localSheetId="15" hidden="1">#REF!</definedName>
    <definedName name="ｗ" localSheetId="16" hidden="1">#REF!</definedName>
    <definedName name="ｗ" localSheetId="24" hidden="1">#REF!</definedName>
    <definedName name="ｗ" localSheetId="28" hidden="1">#REF!</definedName>
    <definedName name="ｗ" localSheetId="29" hidden="1">#REF!</definedName>
    <definedName name="ｗ" localSheetId="33" hidden="1">#REF!</definedName>
    <definedName name="ｗ" localSheetId="34" hidden="1">#REF!</definedName>
    <definedName name="ｗ" localSheetId="1" hidden="1">#REF!</definedName>
    <definedName name="ｗ" hidden="1">#REF!</definedName>
    <definedName name="Z_3B354CA7_5DDB_486E_B190_D1AF122751B8_.wvu.PrintArea" localSheetId="18" hidden="1">第3号様式!$A$1:$T$48</definedName>
    <definedName name="Z_3B354CA7_5DDB_486E_B190_D1AF122751B8_.wvu.PrintArea" localSheetId="19" hidden="1">'別紙様式 3-2'!$A$1:$T$48</definedName>
    <definedName name="Z_3B354CA7_5DDB_486E_B190_D1AF122751B8_.wvu.PrintArea" localSheetId="20" hidden="1">'別紙様式 3-３'!$A$1:$T$48</definedName>
    <definedName name="あ" localSheetId="7" hidden="1">#REF!</definedName>
    <definedName name="あ" localSheetId="25" hidden="1">#REF!</definedName>
    <definedName name="あ" localSheetId="5" hidden="1">#REF!</definedName>
    <definedName name="あ" localSheetId="6" hidden="1">#REF!</definedName>
    <definedName name="あ" localSheetId="9" hidden="1">#REF!</definedName>
    <definedName name="あ" localSheetId="10" hidden="1">#REF!</definedName>
    <definedName name="あ" localSheetId="11" hidden="1">#REF!</definedName>
    <definedName name="あ" localSheetId="27" hidden="1">#REF!</definedName>
    <definedName name="あ" localSheetId="15" hidden="1">#REF!</definedName>
    <definedName name="あ" localSheetId="16" hidden="1">#REF!</definedName>
    <definedName name="あ" localSheetId="24" hidden="1">#REF!</definedName>
    <definedName name="あ" localSheetId="28" hidden="1">#REF!</definedName>
    <definedName name="あ" localSheetId="29" hidden="1">#REF!</definedName>
    <definedName name="あ" localSheetId="33" hidden="1">#REF!</definedName>
    <definedName name="あ" localSheetId="34" hidden="1">#REF!</definedName>
    <definedName name="あ" localSheetId="19" hidden="1">#REF!</definedName>
    <definedName name="あ" localSheetId="20" hidden="1">#REF!</definedName>
    <definedName name="あ" localSheetId="1" hidden="1">#REF!</definedName>
    <definedName name="あ" hidden="1">#REF!</definedName>
    <definedName name="き" localSheetId="7" hidden="1">#REF!</definedName>
    <definedName name="き" localSheetId="25" hidden="1">#REF!</definedName>
    <definedName name="き" localSheetId="5" hidden="1">#REF!</definedName>
    <definedName name="き" localSheetId="6" hidden="1">#REF!</definedName>
    <definedName name="き" localSheetId="9" hidden="1">#REF!</definedName>
    <definedName name="き" localSheetId="10" hidden="1">#REF!</definedName>
    <definedName name="き" localSheetId="11" hidden="1">#REF!</definedName>
    <definedName name="き" localSheetId="27" hidden="1">#REF!</definedName>
    <definedName name="き" localSheetId="15" hidden="1">#REF!</definedName>
    <definedName name="き" localSheetId="16" hidden="1">#REF!</definedName>
    <definedName name="き" localSheetId="24" hidden="1">#REF!</definedName>
    <definedName name="き" localSheetId="28" hidden="1">#REF!</definedName>
    <definedName name="き" localSheetId="29" hidden="1">#REF!</definedName>
    <definedName name="き" localSheetId="33" hidden="1">#REF!</definedName>
    <definedName name="き" localSheetId="34" hidden="1">#REF!</definedName>
    <definedName name="き" localSheetId="1" hidden="1">#REF!</definedName>
    <definedName name="き" hidden="1">#REF!</definedName>
    <definedName name="さいとう" localSheetId="5" hidden="1">#REF!</definedName>
    <definedName name="さいとう" localSheetId="6" hidden="1">#REF!</definedName>
    <definedName name="さいとう" localSheetId="9" hidden="1">#REF!</definedName>
    <definedName name="さいとう" localSheetId="10" hidden="1">#REF!</definedName>
    <definedName name="さいとう" localSheetId="11" hidden="1">#REF!</definedName>
    <definedName name="さいとう" localSheetId="27" hidden="1">#REF!</definedName>
    <definedName name="さいとう" localSheetId="15" hidden="1">#REF!</definedName>
    <definedName name="さいとう" localSheetId="16" hidden="1">#REF!</definedName>
    <definedName name="さいとう" localSheetId="24" hidden="1">#REF!</definedName>
    <definedName name="さいとう" localSheetId="28" hidden="1">#REF!</definedName>
    <definedName name="さいとう" localSheetId="29" hidden="1">#REF!</definedName>
    <definedName name="さいとう" localSheetId="33" hidden="1">#REF!</definedName>
    <definedName name="さいとう" localSheetId="34" hidden="1">#REF!</definedName>
    <definedName name="さいとう" localSheetId="1" hidden="1">#REF!</definedName>
    <definedName name="さいとう" hidden="1">#REF!</definedName>
    <definedName name="っｓ" localSheetId="10" hidden="1">#REF!</definedName>
    <definedName name="っｓ" localSheetId="11" hidden="1">#REF!</definedName>
    <definedName name="っｓ" localSheetId="16" hidden="1">#REF!</definedName>
    <definedName name="っｓ" localSheetId="28" hidden="1">#REF!</definedName>
    <definedName name="っｓ" localSheetId="29" hidden="1">#REF!</definedName>
    <definedName name="っｓ" localSheetId="34" hidden="1">#REF!</definedName>
    <definedName name="っｓ" hidden="1">#REF!</definedName>
    <definedName name="っっっっっｇ" localSheetId="10" hidden="1">#REF!</definedName>
    <definedName name="っっっっっｇ" localSheetId="11" hidden="1">#REF!</definedName>
    <definedName name="っっっっっｇ" localSheetId="16" hidden="1">#REF!</definedName>
    <definedName name="っっっっっｇ" localSheetId="28" hidden="1">#REF!</definedName>
    <definedName name="っっっっっｇ" localSheetId="29" hidden="1">#REF!</definedName>
    <definedName name="っっっっっｇ" localSheetId="34" hidden="1">#REF!</definedName>
    <definedName name="っっっっっｇ" hidden="1">#REF!</definedName>
    <definedName name="別紙１７" localSheetId="7" hidden="1">#REF!</definedName>
    <definedName name="別紙１７" localSheetId="25" hidden="1">#REF!</definedName>
    <definedName name="別紙１７" localSheetId="5" hidden="1">#REF!</definedName>
    <definedName name="別紙１７" localSheetId="6" hidden="1">#REF!</definedName>
    <definedName name="別紙１７" localSheetId="9" hidden="1">#REF!</definedName>
    <definedName name="別紙１７" localSheetId="10" hidden="1">#REF!</definedName>
    <definedName name="別紙１７" localSheetId="11" hidden="1">#REF!</definedName>
    <definedName name="別紙１７" localSheetId="27" hidden="1">#REF!</definedName>
    <definedName name="別紙１７" localSheetId="15" hidden="1">#REF!</definedName>
    <definedName name="別紙１７" localSheetId="16" hidden="1">#REF!</definedName>
    <definedName name="別紙１７" localSheetId="24" hidden="1">#REF!</definedName>
    <definedName name="別紙１７" localSheetId="28" hidden="1">#REF!</definedName>
    <definedName name="別紙１７" localSheetId="29" hidden="1">#REF!</definedName>
    <definedName name="別紙１７" localSheetId="33" hidden="1">#REF!</definedName>
    <definedName name="別紙１７" localSheetId="34" hidden="1">#REF!</definedName>
    <definedName name="別紙１７" localSheetId="19" hidden="1">#REF!</definedName>
    <definedName name="別紙１７" localSheetId="20" hidden="1">#REF!</definedName>
    <definedName name="別紙１７" localSheetId="1" hidden="1">#REF!</definedName>
    <definedName name="別紙１７"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532" l="1"/>
  <c r="A1" i="481"/>
  <c r="A12" i="481" l="1"/>
  <c r="A19" i="481"/>
  <c r="A20" i="481"/>
  <c r="A21" i="481"/>
  <c r="A22" i="481"/>
  <c r="A23" i="481"/>
  <c r="A24" i="481"/>
  <c r="A25" i="481"/>
  <c r="A26" i="481"/>
  <c r="A27" i="481"/>
  <c r="A28" i="481"/>
  <c r="A29" i="481"/>
  <c r="A30" i="481"/>
  <c r="A31" i="481"/>
  <c r="A32" i="481"/>
  <c r="A33" i="481"/>
  <c r="A34" i="481"/>
  <c r="A35" i="481"/>
  <c r="A36" i="481"/>
  <c r="A37" i="481"/>
  <c r="A38" i="481"/>
  <c r="A39" i="481"/>
  <c r="A40" i="481"/>
  <c r="A41" i="481"/>
  <c r="A42" i="481"/>
  <c r="A43" i="481"/>
  <c r="A44" i="481"/>
  <c r="A45" i="481"/>
  <c r="A46" i="481"/>
  <c r="A47" i="481"/>
  <c r="A48" i="481"/>
  <c r="A49" i="481"/>
  <c r="A50" i="481"/>
  <c r="A51" i="481"/>
  <c r="A52" i="481"/>
  <c r="A53" i="481"/>
  <c r="A54" i="481"/>
  <c r="A55" i="481"/>
  <c r="A56" i="481"/>
  <c r="A57" i="481"/>
  <c r="A58" i="481"/>
  <c r="A59" i="481"/>
  <c r="A60" i="481"/>
  <c r="A61" i="481"/>
  <c r="A62" i="481"/>
  <c r="A63" i="481"/>
  <c r="A64" i="481"/>
  <c r="A65" i="481"/>
  <c r="A66" i="481"/>
  <c r="A67" i="481"/>
  <c r="A68" i="481"/>
  <c r="A69" i="481"/>
  <c r="A70" i="481"/>
  <c r="A71" i="481"/>
  <c r="A72" i="481"/>
  <c r="A73" i="481"/>
  <c r="A74" i="481"/>
  <c r="A75" i="481"/>
  <c r="A76" i="481"/>
  <c r="A77" i="481"/>
  <c r="A78" i="481"/>
  <c r="A79" i="481"/>
  <c r="A80" i="481"/>
  <c r="A81" i="481"/>
  <c r="A82" i="481"/>
  <c r="A83" i="481"/>
  <c r="A84" i="481"/>
  <c r="A85" i="481"/>
  <c r="A86" i="481"/>
  <c r="A87" i="481"/>
  <c r="A88" i="481"/>
  <c r="A89" i="481"/>
  <c r="A18" i="481"/>
  <c r="A11" i="481"/>
  <c r="A7" i="448"/>
  <c r="B24" i="448"/>
  <c r="U130" i="530" l="1"/>
  <c r="U133" i="530"/>
  <c r="U137" i="530"/>
  <c r="U142" i="530"/>
  <c r="U146" i="530"/>
  <c r="U148" i="530"/>
  <c r="U147" i="530"/>
  <c r="U144" i="530"/>
  <c r="U143" i="530"/>
  <c r="U139" i="530"/>
  <c r="U138" i="530"/>
  <c r="U135" i="530"/>
  <c r="U134" i="530"/>
  <c r="U146" i="529"/>
  <c r="U142" i="529"/>
  <c r="U137" i="529"/>
  <c r="U133" i="529"/>
  <c r="U134" i="529"/>
  <c r="Q27" i="537"/>
  <c r="U29" i="537"/>
  <c r="U44" i="537" s="1"/>
  <c r="Q29" i="537"/>
  <c r="Q44" i="537" s="1"/>
  <c r="I29" i="537"/>
  <c r="E29" i="537"/>
  <c r="U27" i="537"/>
  <c r="I27" i="537"/>
  <c r="E27" i="537"/>
  <c r="M24" i="537"/>
  <c r="L24" i="537"/>
  <c r="K24" i="537"/>
  <c r="J24" i="537"/>
  <c r="I24" i="537"/>
  <c r="H24" i="537"/>
  <c r="G24" i="537"/>
  <c r="F24" i="537"/>
  <c r="E23" i="537"/>
  <c r="E38" i="537" s="1"/>
  <c r="D23" i="537"/>
  <c r="D38" i="537" s="1"/>
  <c r="C23" i="537"/>
  <c r="C38" i="537" s="1"/>
  <c r="M22" i="537"/>
  <c r="L22" i="537"/>
  <c r="K22" i="537"/>
  <c r="J22" i="537"/>
  <c r="J37" i="537" s="1"/>
  <c r="I22" i="537"/>
  <c r="H22" i="537"/>
  <c r="H37" i="537" s="1"/>
  <c r="G22" i="537"/>
  <c r="F22" i="537"/>
  <c r="E22" i="537"/>
  <c r="D22" i="537"/>
  <c r="C22" i="537"/>
  <c r="E21" i="537"/>
  <c r="D21" i="537"/>
  <c r="C21" i="537"/>
  <c r="I14" i="537"/>
  <c r="E14" i="537"/>
  <c r="I12" i="537"/>
  <c r="E12" i="537"/>
  <c r="D8" i="537"/>
  <c r="D36" i="537" s="1"/>
  <c r="E8" i="537"/>
  <c r="C8" i="537"/>
  <c r="D9" i="537"/>
  <c r="D37" i="537" s="1"/>
  <c r="E9" i="537"/>
  <c r="F9" i="537"/>
  <c r="F37" i="537" s="1"/>
  <c r="G9" i="537"/>
  <c r="H9" i="537"/>
  <c r="I9" i="537"/>
  <c r="J9" i="537"/>
  <c r="K9" i="537"/>
  <c r="L9" i="537"/>
  <c r="L37" i="537" s="1"/>
  <c r="M9" i="537"/>
  <c r="C9" i="537"/>
  <c r="C37" i="537" s="1"/>
  <c r="F39" i="537"/>
  <c r="I37" i="537"/>
  <c r="E42" i="537" s="1"/>
  <c r="M39" i="537"/>
  <c r="U42" i="537" s="1"/>
  <c r="L39" i="537"/>
  <c r="K39" i="537"/>
  <c r="J39" i="537"/>
  <c r="I39" i="537"/>
  <c r="Q42" i="537" s="1"/>
  <c r="H39" i="537"/>
  <c r="G39" i="537"/>
  <c r="E44" i="537"/>
  <c r="K37" i="537"/>
  <c r="E36" i="537"/>
  <c r="D16" i="362"/>
  <c r="A5" i="429"/>
  <c r="D16" i="429"/>
  <c r="B1" i="523"/>
  <c r="U155" i="536"/>
  <c r="AB155" i="536" s="1"/>
  <c r="N154" i="536"/>
  <c r="U158" i="536" s="1"/>
  <c r="AB156" i="536" s="1"/>
  <c r="Q148" i="536"/>
  <c r="U148" i="536" s="1"/>
  <c r="Q134" i="536"/>
  <c r="U134" i="536" s="1"/>
  <c r="U130" i="536"/>
  <c r="Q130" i="536"/>
  <c r="U127" i="536"/>
  <c r="U125" i="536"/>
  <c r="U124" i="536" s="1"/>
  <c r="U121" i="536"/>
  <c r="U114" i="536"/>
  <c r="Q101" i="536"/>
  <c r="U101" i="536" s="1"/>
  <c r="Q99" i="536"/>
  <c r="Q87" i="536"/>
  <c r="Q83" i="536"/>
  <c r="Q81" i="536"/>
  <c r="AB78" i="536"/>
  <c r="Q85" i="536" s="1"/>
  <c r="U71" i="536"/>
  <c r="U70" i="536"/>
  <c r="Q147" i="536" s="1"/>
  <c r="U147" i="536" s="1"/>
  <c r="U69" i="536"/>
  <c r="Q144" i="536" s="1"/>
  <c r="U144" i="536" s="1"/>
  <c r="U68" i="536"/>
  <c r="Q143" i="536" s="1"/>
  <c r="U143" i="536" s="1"/>
  <c r="U66" i="536"/>
  <c r="Q139" i="536" s="1"/>
  <c r="U139" i="536" s="1"/>
  <c r="U65" i="536"/>
  <c r="Q138" i="536" s="1"/>
  <c r="U138" i="536" s="1"/>
  <c r="U64" i="536"/>
  <c r="Q135" i="536" s="1"/>
  <c r="U135" i="536" s="1"/>
  <c r="U63" i="536"/>
  <c r="K48" i="536"/>
  <c r="U41" i="536"/>
  <c r="U42" i="536" s="1"/>
  <c r="AH38" i="536"/>
  <c r="J31" i="536"/>
  <c r="T31" i="536" s="1"/>
  <c r="Q16" i="536"/>
  <c r="Q17" i="536" s="1"/>
  <c r="J26" i="536" s="1"/>
  <c r="T26" i="536" s="1"/>
  <c r="M16" i="536"/>
  <c r="V15" i="536"/>
  <c r="M115" i="536" s="1"/>
  <c r="Q15" i="536"/>
  <c r="J32" i="536" s="1"/>
  <c r="T32" i="536" s="1"/>
  <c r="M15" i="536"/>
  <c r="M17" i="536" s="1"/>
  <c r="J25" i="536" s="1"/>
  <c r="T25" i="536" s="1"/>
  <c r="N6" i="536"/>
  <c r="U158" i="535"/>
  <c r="AB156" i="535" s="1"/>
  <c r="U155" i="535"/>
  <c r="AB155" i="535" s="1"/>
  <c r="N154" i="535"/>
  <c r="Q147" i="535"/>
  <c r="U147" i="535" s="1"/>
  <c r="Q143" i="535"/>
  <c r="U143" i="535" s="1"/>
  <c r="Q139" i="535"/>
  <c r="U139" i="535" s="1"/>
  <c r="Q135" i="535"/>
  <c r="U135" i="535" s="1"/>
  <c r="Q130" i="535"/>
  <c r="U130" i="535" s="1"/>
  <c r="U127" i="535"/>
  <c r="U125" i="535"/>
  <c r="U124" i="535"/>
  <c r="U121" i="535"/>
  <c r="U114" i="535"/>
  <c r="Q99" i="535"/>
  <c r="Q91" i="535"/>
  <c r="Q87" i="535"/>
  <c r="Q81" i="535"/>
  <c r="AB78" i="535"/>
  <c r="Q85" i="535" s="1"/>
  <c r="Z76" i="535"/>
  <c r="U71" i="535"/>
  <c r="Q148" i="535" s="1"/>
  <c r="U148" i="535" s="1"/>
  <c r="U70" i="535"/>
  <c r="U69" i="535"/>
  <c r="Q144" i="535" s="1"/>
  <c r="U144" i="535" s="1"/>
  <c r="U68" i="535"/>
  <c r="U66" i="535"/>
  <c r="U65" i="535"/>
  <c r="Q138" i="535" s="1"/>
  <c r="U138" i="535" s="1"/>
  <c r="U64" i="535"/>
  <c r="U63" i="535"/>
  <c r="Q134" i="535" s="1"/>
  <c r="U134" i="535" s="1"/>
  <c r="K48" i="535"/>
  <c r="U41" i="535"/>
  <c r="U42" i="535" s="1"/>
  <c r="AH33" i="535"/>
  <c r="J31" i="535"/>
  <c r="T31" i="535" s="1"/>
  <c r="Q17" i="535"/>
  <c r="J26" i="535" s="1"/>
  <c r="T26" i="535" s="1"/>
  <c r="Q16" i="535"/>
  <c r="M16" i="535"/>
  <c r="V16" i="535" s="1"/>
  <c r="Q15" i="535"/>
  <c r="J32" i="535" s="1"/>
  <c r="T32" i="535" s="1"/>
  <c r="M15" i="535"/>
  <c r="M17" i="535" s="1"/>
  <c r="J25" i="535" s="1"/>
  <c r="T25" i="535" s="1"/>
  <c r="N6" i="535"/>
  <c r="AH44" i="534"/>
  <c r="X43" i="534"/>
  <c r="X40" i="534"/>
  <c r="AH39" i="534" s="1"/>
  <c r="AB38" i="534"/>
  <c r="AI37" i="534" s="1"/>
  <c r="X38" i="534"/>
  <c r="AH37" i="534" s="1"/>
  <c r="AD35" i="534"/>
  <c r="AB43" i="534" s="1"/>
  <c r="AI44" i="534" s="1"/>
  <c r="AC35" i="534"/>
  <c r="AB35" i="534"/>
  <c r="AA35" i="534"/>
  <c r="AB45" i="534" s="1"/>
  <c r="AI46" i="534" s="1"/>
  <c r="Z35" i="534"/>
  <c r="Y35" i="534"/>
  <c r="X35" i="534"/>
  <c r="W35" i="534"/>
  <c r="X45" i="534" s="1"/>
  <c r="AH46" i="534" s="1"/>
  <c r="V34" i="534"/>
  <c r="AK33" i="534" s="1"/>
  <c r="U34" i="534"/>
  <c r="AJ33" i="534" s="1"/>
  <c r="AD33" i="534"/>
  <c r="AC33" i="534"/>
  <c r="AB33" i="534"/>
  <c r="AA33" i="534"/>
  <c r="AB40" i="534" s="1"/>
  <c r="AI39" i="534" s="1"/>
  <c r="Z33" i="534"/>
  <c r="Y33" i="534"/>
  <c r="X33" i="534"/>
  <c r="W33" i="534"/>
  <c r="V33" i="534"/>
  <c r="U33" i="534"/>
  <c r="T33" i="534"/>
  <c r="V32" i="534"/>
  <c r="U32" i="534"/>
  <c r="S31" i="534"/>
  <c r="R31" i="534"/>
  <c r="Q31" i="534"/>
  <c r="P31" i="534"/>
  <c r="O31" i="534"/>
  <c r="N31" i="534"/>
  <c r="M31" i="534"/>
  <c r="L31" i="534"/>
  <c r="K31" i="534"/>
  <c r="J31" i="534"/>
  <c r="I31" i="534"/>
  <c r="H31" i="534"/>
  <c r="T31" i="534" s="1"/>
  <c r="T30" i="534"/>
  <c r="T29" i="534"/>
  <c r="T28" i="534"/>
  <c r="S27" i="534"/>
  <c r="R27" i="534"/>
  <c r="Q27" i="534"/>
  <c r="P27" i="534"/>
  <c r="O27" i="534"/>
  <c r="N27" i="534"/>
  <c r="M27" i="534"/>
  <c r="L27" i="534"/>
  <c r="K27" i="534"/>
  <c r="J27" i="534"/>
  <c r="I27" i="534"/>
  <c r="T27" i="534" s="1"/>
  <c r="H27" i="534"/>
  <c r="T26" i="534"/>
  <c r="T25" i="534"/>
  <c r="T24" i="534"/>
  <c r="S23" i="534"/>
  <c r="R23" i="534"/>
  <c r="Q23" i="534"/>
  <c r="P23" i="534"/>
  <c r="O23" i="534"/>
  <c r="N23" i="534"/>
  <c r="M23" i="534"/>
  <c r="L23" i="534"/>
  <c r="K23" i="534"/>
  <c r="J23" i="534"/>
  <c r="I23" i="534"/>
  <c r="T23" i="534" s="1"/>
  <c r="H23" i="534"/>
  <c r="T22" i="534"/>
  <c r="T21" i="534"/>
  <c r="T20" i="534"/>
  <c r="S19" i="534"/>
  <c r="R19" i="534"/>
  <c r="Q19" i="534"/>
  <c r="P19" i="534"/>
  <c r="O19" i="534"/>
  <c r="N19" i="534"/>
  <c r="M19" i="534"/>
  <c r="L19" i="534"/>
  <c r="K19" i="534"/>
  <c r="J19" i="534"/>
  <c r="I19" i="534"/>
  <c r="T19" i="534" s="1"/>
  <c r="H19" i="534"/>
  <c r="T18" i="534"/>
  <c r="T34" i="534" s="1"/>
  <c r="AI33" i="534" s="1"/>
  <c r="AI17" i="534"/>
  <c r="T17" i="534"/>
  <c r="T16" i="534"/>
  <c r="T32" i="534" s="1"/>
  <c r="AJ15" i="534"/>
  <c r="AI15" i="534"/>
  <c r="AH15" i="534"/>
  <c r="B8" i="534"/>
  <c r="AD25" i="533"/>
  <c r="AB27" i="533" s="1"/>
  <c r="AJ21" i="533" s="1"/>
  <c r="AC25" i="533"/>
  <c r="AB25" i="533"/>
  <c r="AA25" i="533"/>
  <c r="AB29" i="533" s="1"/>
  <c r="AJ23" i="533" s="1"/>
  <c r="Z25" i="533"/>
  <c r="X27" i="533" s="1"/>
  <c r="AI21" i="533" s="1"/>
  <c r="Y25" i="533"/>
  <c r="X25" i="533"/>
  <c r="W25" i="533"/>
  <c r="X29" i="533" s="1"/>
  <c r="AI23" i="533" s="1"/>
  <c r="V25" i="533"/>
  <c r="U25" i="533"/>
  <c r="V24" i="533"/>
  <c r="U24" i="533"/>
  <c r="T23" i="533"/>
  <c r="T22" i="533"/>
  <c r="T21" i="533"/>
  <c r="T20" i="533"/>
  <c r="T19" i="533"/>
  <c r="T18" i="533"/>
  <c r="AJ17" i="533"/>
  <c r="T17" i="533"/>
  <c r="T25" i="533" s="1"/>
  <c r="T16" i="533"/>
  <c r="T24" i="533" s="1"/>
  <c r="AK15" i="533"/>
  <c r="AJ15" i="533"/>
  <c r="AI15" i="533"/>
  <c r="B8" i="533"/>
  <c r="U137" i="536" l="1"/>
  <c r="U133" i="535"/>
  <c r="M37" i="537"/>
  <c r="I42" i="537" s="1"/>
  <c r="C36" i="537"/>
  <c r="I44" i="537"/>
  <c r="E37" i="537"/>
  <c r="G37" i="537"/>
  <c r="U142" i="536"/>
  <c r="U133" i="536"/>
  <c r="Q109" i="536"/>
  <c r="U109" i="536" s="1"/>
  <c r="AB105" i="536"/>
  <c r="Q105" i="536"/>
  <c r="U105" i="536" s="1"/>
  <c r="AB109" i="536"/>
  <c r="U146" i="536"/>
  <c r="U28" i="536"/>
  <c r="U27" i="536"/>
  <c r="V16" i="536"/>
  <c r="V17" i="536"/>
  <c r="Q115" i="536" s="1"/>
  <c r="Z76" i="536"/>
  <c r="Q91" i="536"/>
  <c r="U77" i="536"/>
  <c r="U76" i="536" s="1"/>
  <c r="Q93" i="536"/>
  <c r="Q95" i="536"/>
  <c r="Q79" i="536"/>
  <c r="Q97" i="536"/>
  <c r="U137" i="535"/>
  <c r="AB109" i="535"/>
  <c r="Q109" i="535"/>
  <c r="U109" i="535" s="1"/>
  <c r="AB105" i="535"/>
  <c r="Q105" i="535"/>
  <c r="U105" i="535" s="1"/>
  <c r="U142" i="535"/>
  <c r="U28" i="535"/>
  <c r="U27" i="535"/>
  <c r="U146" i="535"/>
  <c r="U77" i="535"/>
  <c r="Q93" i="535"/>
  <c r="V15" i="535"/>
  <c r="Q95" i="535"/>
  <c r="Q79" i="535"/>
  <c r="Q97" i="535"/>
  <c r="Q83" i="535"/>
  <c r="Q14" i="532"/>
  <c r="F91" i="532"/>
  <c r="F12" i="532" s="1"/>
  <c r="F14" i="532" s="1"/>
  <c r="P14" i="532"/>
  <c r="M14" i="532"/>
  <c r="D14" i="532"/>
  <c r="C14" i="532"/>
  <c r="J13" i="532"/>
  <c r="E13" i="532"/>
  <c r="K13" i="532" s="1"/>
  <c r="L13" i="532" s="1"/>
  <c r="I14" i="532"/>
  <c r="E12" i="532"/>
  <c r="K12" i="532" s="1"/>
  <c r="L12" i="532" s="1"/>
  <c r="T6" i="532"/>
  <c r="B12" i="523"/>
  <c r="B11" i="523"/>
  <c r="A5" i="362"/>
  <c r="B5" i="523"/>
  <c r="B20" i="524"/>
  <c r="B21" i="524"/>
  <c r="B22" i="524"/>
  <c r="B23" i="524"/>
  <c r="B24" i="524"/>
  <c r="B25" i="524"/>
  <c r="B26" i="524"/>
  <c r="B27" i="524"/>
  <c r="B28" i="524"/>
  <c r="B29" i="524"/>
  <c r="B30" i="524"/>
  <c r="B31" i="524"/>
  <c r="B19" i="524"/>
  <c r="B19" i="523"/>
  <c r="B20" i="523"/>
  <c r="B21" i="523"/>
  <c r="B22" i="523"/>
  <c r="B23" i="523"/>
  <c r="B24" i="523"/>
  <c r="B25" i="523"/>
  <c r="B26" i="523"/>
  <c r="B27" i="523"/>
  <c r="B28" i="523"/>
  <c r="B29" i="523"/>
  <c r="B30" i="523"/>
  <c r="B31" i="523"/>
  <c r="B32" i="523"/>
  <c r="B33" i="523"/>
  <c r="B34" i="523"/>
  <c r="B35" i="523"/>
  <c r="B36" i="523"/>
  <c r="B37" i="523"/>
  <c r="B38" i="523"/>
  <c r="B39" i="523"/>
  <c r="B40" i="523"/>
  <c r="B41" i="523"/>
  <c r="B42" i="523"/>
  <c r="B43" i="523"/>
  <c r="B44" i="523"/>
  <c r="B45" i="523"/>
  <c r="B46" i="523"/>
  <c r="B47" i="523"/>
  <c r="B48" i="523"/>
  <c r="B49" i="523"/>
  <c r="B50" i="523"/>
  <c r="B51" i="523"/>
  <c r="B52" i="523"/>
  <c r="B53" i="523"/>
  <c r="B54" i="523"/>
  <c r="B55" i="523"/>
  <c r="B56" i="523"/>
  <c r="B57" i="523"/>
  <c r="B58" i="523"/>
  <c r="B59" i="523"/>
  <c r="B60" i="523"/>
  <c r="B61" i="523"/>
  <c r="B62" i="523"/>
  <c r="B63" i="523"/>
  <c r="B64" i="523"/>
  <c r="B65" i="523"/>
  <c r="B66" i="523"/>
  <c r="B67" i="523"/>
  <c r="B68" i="523"/>
  <c r="B69" i="523"/>
  <c r="B70" i="523"/>
  <c r="B71" i="523"/>
  <c r="B72" i="523"/>
  <c r="B73" i="523"/>
  <c r="B74" i="523"/>
  <c r="B75" i="523"/>
  <c r="B76" i="523"/>
  <c r="B77" i="523"/>
  <c r="B78" i="523"/>
  <c r="B79" i="523"/>
  <c r="B80" i="523"/>
  <c r="B81" i="523"/>
  <c r="B82" i="523"/>
  <c r="B83" i="523"/>
  <c r="B84" i="523"/>
  <c r="B85" i="523"/>
  <c r="B86" i="523"/>
  <c r="B87" i="523"/>
  <c r="B88" i="523"/>
  <c r="B89" i="523"/>
  <c r="B18" i="523"/>
  <c r="Q114" i="536" l="1"/>
  <c r="AA114" i="536" s="1"/>
  <c r="Q112" i="536"/>
  <c r="U120" i="536"/>
  <c r="U151" i="536" s="1"/>
  <c r="Q114" i="535"/>
  <c r="AA114" i="535" s="1"/>
  <c r="U120" i="535"/>
  <c r="Q112" i="535"/>
  <c r="Q120" i="535"/>
  <c r="Q101" i="535"/>
  <c r="U101" i="535" s="1"/>
  <c r="V17" i="535"/>
  <c r="Q115" i="535" s="1"/>
  <c r="M115" i="535"/>
  <c r="U76" i="535"/>
  <c r="U151" i="535" s="1"/>
  <c r="L14" i="532"/>
  <c r="J12" i="532"/>
  <c r="J14" i="532" s="1"/>
  <c r="E14" i="532"/>
  <c r="K14" i="532"/>
  <c r="N154" i="530"/>
  <c r="U71" i="530"/>
  <c r="Q148" i="530" s="1"/>
  <c r="U70" i="530"/>
  <c r="U69" i="530"/>
  <c r="U68" i="530"/>
  <c r="U66" i="530"/>
  <c r="U65" i="530"/>
  <c r="U64" i="530"/>
  <c r="Q135" i="530" s="1"/>
  <c r="U63" i="530"/>
  <c r="AH38" i="530"/>
  <c r="Q16" i="530"/>
  <c r="M16" i="530"/>
  <c r="Q15" i="530"/>
  <c r="M15" i="530"/>
  <c r="V15" i="530" s="1"/>
  <c r="Q101" i="530" s="1"/>
  <c r="U101" i="530" s="1"/>
  <c r="N6" i="530"/>
  <c r="U158" i="530"/>
  <c r="AB156" i="530" s="1"/>
  <c r="U155" i="530"/>
  <c r="AB155" i="530" s="1"/>
  <c r="Q143" i="530"/>
  <c r="Q130" i="530"/>
  <c r="U127" i="530"/>
  <c r="U125" i="530"/>
  <c r="U124" i="530"/>
  <c r="U121" i="530"/>
  <c r="U114" i="530"/>
  <c r="Q87" i="530"/>
  <c r="Q85" i="530"/>
  <c r="AB78" i="530"/>
  <c r="Q83" i="530" s="1"/>
  <c r="Q147" i="530"/>
  <c r="Q144" i="530"/>
  <c r="Q139" i="530"/>
  <c r="Q138" i="530"/>
  <c r="Q134" i="530"/>
  <c r="K48" i="530"/>
  <c r="U41" i="530"/>
  <c r="U42" i="530" s="1"/>
  <c r="Q17" i="530"/>
  <c r="J26" i="530" s="1"/>
  <c r="T26" i="530" s="1"/>
  <c r="V16" i="530"/>
  <c r="J32" i="530"/>
  <c r="T32" i="530" s="1"/>
  <c r="B8" i="526"/>
  <c r="B8" i="525"/>
  <c r="B90" i="524"/>
  <c r="B89" i="524"/>
  <c r="B88" i="524"/>
  <c r="B87" i="524"/>
  <c r="B86" i="524"/>
  <c r="B85" i="524"/>
  <c r="B84" i="524"/>
  <c r="B83" i="524"/>
  <c r="B82" i="524"/>
  <c r="B81" i="524"/>
  <c r="B80" i="524"/>
  <c r="B79" i="524"/>
  <c r="B78" i="524"/>
  <c r="B77" i="524"/>
  <c r="B76" i="524"/>
  <c r="B75" i="524"/>
  <c r="B74" i="524"/>
  <c r="B73" i="524"/>
  <c r="B72" i="524"/>
  <c r="B71" i="524"/>
  <c r="B70" i="524"/>
  <c r="B69" i="524"/>
  <c r="B68" i="524"/>
  <c r="B67" i="524"/>
  <c r="B66" i="524"/>
  <c r="B65" i="524"/>
  <c r="B64" i="524"/>
  <c r="B63" i="524"/>
  <c r="B62" i="524"/>
  <c r="B61" i="524"/>
  <c r="B60" i="524"/>
  <c r="B59" i="524"/>
  <c r="B58" i="524"/>
  <c r="B57" i="524"/>
  <c r="B56" i="524"/>
  <c r="B55" i="524"/>
  <c r="B54" i="524"/>
  <c r="B53" i="524"/>
  <c r="B52" i="524"/>
  <c r="B51" i="524"/>
  <c r="B50" i="524"/>
  <c r="B49" i="524"/>
  <c r="B48" i="524"/>
  <c r="B47" i="524"/>
  <c r="B46" i="524"/>
  <c r="B45" i="524"/>
  <c r="B44" i="524"/>
  <c r="B43" i="524"/>
  <c r="B42" i="524"/>
  <c r="B41" i="524"/>
  <c r="B40" i="524"/>
  <c r="B39" i="524"/>
  <c r="B38" i="524"/>
  <c r="B37" i="524"/>
  <c r="B36" i="524"/>
  <c r="B35" i="524"/>
  <c r="B34" i="524"/>
  <c r="B33" i="524"/>
  <c r="B32" i="524"/>
  <c r="K13" i="524"/>
  <c r="S6" i="524"/>
  <c r="Q6" i="523"/>
  <c r="N6" i="529"/>
  <c r="N154" i="529"/>
  <c r="U158" i="529" s="1"/>
  <c r="AB156" i="529" s="1"/>
  <c r="U71" i="529"/>
  <c r="Q148" i="529" s="1"/>
  <c r="U148" i="529" s="1"/>
  <c r="U70" i="529"/>
  <c r="Q147" i="529" s="1"/>
  <c r="U147" i="529" s="1"/>
  <c r="U69" i="529"/>
  <c r="U68" i="529"/>
  <c r="U66" i="529"/>
  <c r="Q139" i="529" s="1"/>
  <c r="U139" i="529" s="1"/>
  <c r="U65" i="529"/>
  <c r="U64" i="529"/>
  <c r="U63" i="529"/>
  <c r="AH33" i="529"/>
  <c r="Q16" i="529"/>
  <c r="V16" i="529" s="1"/>
  <c r="M16" i="529"/>
  <c r="Q15" i="529"/>
  <c r="M15" i="529"/>
  <c r="J31" i="529" s="1"/>
  <c r="T31" i="529" s="1"/>
  <c r="U155" i="529"/>
  <c r="AB155" i="529" s="1"/>
  <c r="Q143" i="529"/>
  <c r="U143" i="529" s="1"/>
  <c r="Q138" i="529"/>
  <c r="U138" i="529" s="1"/>
  <c r="Q135" i="529"/>
  <c r="U135" i="529" s="1"/>
  <c r="Q130" i="529"/>
  <c r="U130" i="529" s="1"/>
  <c r="U127" i="529"/>
  <c r="U125" i="529"/>
  <c r="U124" i="529"/>
  <c r="U121" i="529"/>
  <c r="U114" i="529"/>
  <c r="Q87" i="529"/>
  <c r="AB78" i="529"/>
  <c r="Q85" i="529" s="1"/>
  <c r="Q144" i="529"/>
  <c r="U144" i="529" s="1"/>
  <c r="Q134" i="529"/>
  <c r="K48" i="529"/>
  <c r="U41" i="529"/>
  <c r="U42" i="529" s="1"/>
  <c r="J32" i="529"/>
  <c r="T32" i="529" s="1"/>
  <c r="U29" i="528"/>
  <c r="U44" i="528" s="1"/>
  <c r="Q29" i="528"/>
  <c r="I29" i="528"/>
  <c r="E29" i="528"/>
  <c r="U27" i="528"/>
  <c r="Q27" i="528"/>
  <c r="I27" i="528"/>
  <c r="E27" i="528"/>
  <c r="M24" i="528"/>
  <c r="L24" i="528"/>
  <c r="L39" i="528" s="1"/>
  <c r="K24" i="528"/>
  <c r="J24" i="528"/>
  <c r="I24" i="528"/>
  <c r="I39" i="528" s="1"/>
  <c r="Q42" i="528" s="1"/>
  <c r="H24" i="528"/>
  <c r="G24" i="528"/>
  <c r="F24" i="528"/>
  <c r="E23" i="528"/>
  <c r="E38" i="528" s="1"/>
  <c r="D23" i="528"/>
  <c r="D38" i="528" s="1"/>
  <c r="C23" i="528"/>
  <c r="M22" i="528"/>
  <c r="L22" i="528"/>
  <c r="L37" i="528" s="1"/>
  <c r="K22" i="528"/>
  <c r="J22" i="528"/>
  <c r="I22" i="528"/>
  <c r="H22" i="528"/>
  <c r="H37" i="528" s="1"/>
  <c r="G22" i="528"/>
  <c r="F22" i="528"/>
  <c r="E22" i="528"/>
  <c r="D22" i="528"/>
  <c r="D37" i="528" s="1"/>
  <c r="C22" i="528"/>
  <c r="E21" i="528"/>
  <c r="D21" i="528"/>
  <c r="C21" i="528"/>
  <c r="I14" i="528"/>
  <c r="I44" i="528" s="1"/>
  <c r="E14" i="528"/>
  <c r="I12" i="528"/>
  <c r="E12" i="528"/>
  <c r="M9" i="528"/>
  <c r="L9" i="528"/>
  <c r="K9" i="528"/>
  <c r="K37" i="528" s="1"/>
  <c r="J9" i="528"/>
  <c r="J37" i="528" s="1"/>
  <c r="I9" i="528"/>
  <c r="I37" i="528" s="1"/>
  <c r="E42" i="528" s="1"/>
  <c r="H9" i="528"/>
  <c r="G9" i="528"/>
  <c r="F9" i="528"/>
  <c r="F37" i="528" s="1"/>
  <c r="E9" i="528"/>
  <c r="D9" i="528"/>
  <c r="C9" i="528"/>
  <c r="C37" i="528" s="1"/>
  <c r="E8" i="528"/>
  <c r="E36" i="528" s="1"/>
  <c r="D8" i="528"/>
  <c r="D36" i="528" s="1"/>
  <c r="C8" i="528"/>
  <c r="M39" i="528"/>
  <c r="U42" i="528" s="1"/>
  <c r="H39" i="528"/>
  <c r="C36" i="528"/>
  <c r="Q44" i="528"/>
  <c r="K39" i="528"/>
  <c r="J39" i="528"/>
  <c r="G39" i="528"/>
  <c r="F39" i="528"/>
  <c r="C38" i="528"/>
  <c r="E44" i="528"/>
  <c r="M37" i="528"/>
  <c r="I42" i="528" s="1"/>
  <c r="G37" i="528"/>
  <c r="E37" i="528"/>
  <c r="AB38" i="526"/>
  <c r="AI37" i="526" s="1"/>
  <c r="X38" i="526"/>
  <c r="AH37" i="526" s="1"/>
  <c r="AD35" i="526"/>
  <c r="AB43" i="526" s="1"/>
  <c r="AI44" i="526" s="1"/>
  <c r="AC35" i="526"/>
  <c r="AB35" i="526"/>
  <c r="AA35" i="526"/>
  <c r="AB45" i="526" s="1"/>
  <c r="AI46" i="526" s="1"/>
  <c r="Z35" i="526"/>
  <c r="X43" i="526" s="1"/>
  <c r="AH44" i="526" s="1"/>
  <c r="Y35" i="526"/>
  <c r="X35" i="526"/>
  <c r="W35" i="526"/>
  <c r="X45" i="526" s="1"/>
  <c r="AH46" i="526" s="1"/>
  <c r="V34" i="526"/>
  <c r="AK33" i="526" s="1"/>
  <c r="U34" i="526"/>
  <c r="AJ33" i="526"/>
  <c r="AD33" i="526"/>
  <c r="AC33" i="526"/>
  <c r="AB33" i="526"/>
  <c r="AB40" i="526" s="1"/>
  <c r="AI39" i="526" s="1"/>
  <c r="AA33" i="526"/>
  <c r="Z33" i="526"/>
  <c r="Y33" i="526"/>
  <c r="X33" i="526"/>
  <c r="W33" i="526"/>
  <c r="X40" i="526" s="1"/>
  <c r="AH39" i="526" s="1"/>
  <c r="V33" i="526"/>
  <c r="U33" i="526"/>
  <c r="T33" i="526"/>
  <c r="V32" i="526"/>
  <c r="U32" i="526"/>
  <c r="S31" i="526"/>
  <c r="R31" i="526"/>
  <c r="Q31" i="526"/>
  <c r="P31" i="526"/>
  <c r="O31" i="526"/>
  <c r="N31" i="526"/>
  <c r="M31" i="526"/>
  <c r="L31" i="526"/>
  <c r="K31" i="526"/>
  <c r="J31" i="526"/>
  <c r="I31" i="526"/>
  <c r="H31" i="526"/>
  <c r="T31" i="526" s="1"/>
  <c r="T30" i="526"/>
  <c r="T29" i="526"/>
  <c r="T28" i="526"/>
  <c r="S27" i="526"/>
  <c r="R27" i="526"/>
  <c r="Q27" i="526"/>
  <c r="P27" i="526"/>
  <c r="O27" i="526"/>
  <c r="N27" i="526"/>
  <c r="M27" i="526"/>
  <c r="L27" i="526"/>
  <c r="K27" i="526"/>
  <c r="J27" i="526"/>
  <c r="I27" i="526"/>
  <c r="H27" i="526"/>
  <c r="T27" i="526" s="1"/>
  <c r="T26" i="526"/>
  <c r="T25" i="526"/>
  <c r="T24" i="526"/>
  <c r="S23" i="526"/>
  <c r="R23" i="526"/>
  <c r="Q23" i="526"/>
  <c r="P23" i="526"/>
  <c r="O23" i="526"/>
  <c r="N23" i="526"/>
  <c r="M23" i="526"/>
  <c r="L23" i="526"/>
  <c r="K23" i="526"/>
  <c r="J23" i="526"/>
  <c r="I23" i="526"/>
  <c r="H23" i="526"/>
  <c r="T23" i="526" s="1"/>
  <c r="T22" i="526"/>
  <c r="T21" i="526"/>
  <c r="T20" i="526"/>
  <c r="S19" i="526"/>
  <c r="R19" i="526"/>
  <c r="Q19" i="526"/>
  <c r="P19" i="526"/>
  <c r="O19" i="526"/>
  <c r="N19" i="526"/>
  <c r="M19" i="526"/>
  <c r="L19" i="526"/>
  <c r="K19" i="526"/>
  <c r="J19" i="526"/>
  <c r="I19" i="526"/>
  <c r="H19" i="526"/>
  <c r="T19" i="526" s="1"/>
  <c r="T18" i="526"/>
  <c r="T34" i="526" s="1"/>
  <c r="AI33" i="526" s="1"/>
  <c r="AI17" i="526"/>
  <c r="T17" i="526"/>
  <c r="T16" i="526"/>
  <c r="T32" i="526" s="1"/>
  <c r="AJ15" i="526"/>
  <c r="AI15" i="526"/>
  <c r="AH15" i="526"/>
  <c r="AD25" i="525"/>
  <c r="AB27" i="525" s="1"/>
  <c r="AJ21" i="525" s="1"/>
  <c r="AC25" i="525"/>
  <c r="AB25" i="525"/>
  <c r="AA25" i="525"/>
  <c r="AB29" i="525" s="1"/>
  <c r="AJ23" i="525" s="1"/>
  <c r="Z25" i="525"/>
  <c r="X27" i="525" s="1"/>
  <c r="AI21" i="525" s="1"/>
  <c r="Y25" i="525"/>
  <c r="X25" i="525"/>
  <c r="W25" i="525"/>
  <c r="X29" i="525" s="1"/>
  <c r="AI23" i="525" s="1"/>
  <c r="V25" i="525"/>
  <c r="U25" i="525"/>
  <c r="V24" i="525"/>
  <c r="U24" i="525"/>
  <c r="T23" i="525"/>
  <c r="T22" i="525"/>
  <c r="T21" i="525"/>
  <c r="T20" i="525"/>
  <c r="T19" i="525"/>
  <c r="T18" i="525"/>
  <c r="AJ17" i="525"/>
  <c r="T17" i="525"/>
  <c r="T25" i="525" s="1"/>
  <c r="T16" i="525"/>
  <c r="T24" i="525" s="1"/>
  <c r="AK15" i="525"/>
  <c r="AJ15" i="525"/>
  <c r="AI15" i="525"/>
  <c r="F91" i="524"/>
  <c r="P14" i="524"/>
  <c r="O14" i="524"/>
  <c r="I14" i="524"/>
  <c r="E14" i="524"/>
  <c r="D14" i="524"/>
  <c r="C14" i="524"/>
  <c r="J13" i="524"/>
  <c r="E13" i="524"/>
  <c r="I12" i="524"/>
  <c r="F12" i="524"/>
  <c r="F14" i="524" s="1"/>
  <c r="E12" i="524"/>
  <c r="K12" i="524" s="1"/>
  <c r="F90" i="523"/>
  <c r="F13" i="523" s="1"/>
  <c r="N13" i="523"/>
  <c r="M13" i="523"/>
  <c r="G13" i="523"/>
  <c r="D13" i="523"/>
  <c r="C13" i="523"/>
  <c r="E13" i="523"/>
  <c r="J12" i="524" l="1"/>
  <c r="J14" i="524" s="1"/>
  <c r="H13" i="523"/>
  <c r="AB154" i="536"/>
  <c r="AB151" i="536"/>
  <c r="AA115" i="536"/>
  <c r="AB154" i="535"/>
  <c r="AB151" i="535"/>
  <c r="AA115" i="535"/>
  <c r="L13" i="524"/>
  <c r="M17" i="530"/>
  <c r="J25" i="530" s="1"/>
  <c r="T25" i="530" s="1"/>
  <c r="U27" i="530" s="1"/>
  <c r="J31" i="530"/>
  <c r="T31" i="530" s="1"/>
  <c r="AB109" i="530"/>
  <c r="Q105" i="530"/>
  <c r="U105" i="530" s="1"/>
  <c r="Q109" i="530"/>
  <c r="U109" i="530" s="1"/>
  <c r="AB105" i="530"/>
  <c r="V17" i="530"/>
  <c r="Q115" i="530" s="1"/>
  <c r="Z76" i="530"/>
  <c r="Q91" i="530"/>
  <c r="U77" i="530"/>
  <c r="U76" i="530" s="1"/>
  <c r="Q93" i="530"/>
  <c r="M115" i="530"/>
  <c r="Q95" i="530"/>
  <c r="Q79" i="530"/>
  <c r="Q97" i="530"/>
  <c r="Q81" i="530"/>
  <c r="Q99" i="530"/>
  <c r="M17" i="529"/>
  <c r="J25" i="529" s="1"/>
  <c r="T25" i="529" s="1"/>
  <c r="U28" i="529" s="1"/>
  <c r="Q17" i="529"/>
  <c r="J26" i="529" s="1"/>
  <c r="T26" i="529" s="1"/>
  <c r="U27" i="529" s="1"/>
  <c r="Q109" i="529"/>
  <c r="U109" i="529" s="1"/>
  <c r="AB109" i="529"/>
  <c r="Q105" i="529"/>
  <c r="U105" i="529" s="1"/>
  <c r="AB105" i="529"/>
  <c r="Z76" i="529"/>
  <c r="Q91" i="529"/>
  <c r="U77" i="529"/>
  <c r="Q93" i="529"/>
  <c r="Q79" i="529"/>
  <c r="Q97" i="529"/>
  <c r="Q95" i="529"/>
  <c r="Q81" i="529"/>
  <c r="Q99" i="529"/>
  <c r="Q83" i="529"/>
  <c r="V15" i="529"/>
  <c r="K14" i="524"/>
  <c r="L12" i="524"/>
  <c r="L13" i="488"/>
  <c r="K13" i="488"/>
  <c r="L14" i="524" l="1"/>
  <c r="U28" i="530"/>
  <c r="Q112" i="530"/>
  <c r="U120" i="530"/>
  <c r="U151" i="530" s="1"/>
  <c r="Q114" i="530"/>
  <c r="AA114" i="530" s="1"/>
  <c r="AA115" i="530"/>
  <c r="Q101" i="529"/>
  <c r="U101" i="529" s="1"/>
  <c r="U76" i="529" s="1"/>
  <c r="V17" i="529"/>
  <c r="Q115" i="529" s="1"/>
  <c r="M115" i="529"/>
  <c r="Q114" i="529"/>
  <c r="AA114" i="529" s="1"/>
  <c r="U120" i="529"/>
  <c r="Q112" i="529"/>
  <c r="Q120" i="529"/>
  <c r="I13" i="523"/>
  <c r="J13" i="523"/>
  <c r="O5" i="520"/>
  <c r="N5" i="520"/>
  <c r="G5" i="522"/>
  <c r="K5" i="522"/>
  <c r="J5" i="522"/>
  <c r="L5" i="522" s="1"/>
  <c r="H5" i="522"/>
  <c r="I5" i="522"/>
  <c r="AG5" i="522"/>
  <c r="AG259" i="522" s="1"/>
  <c r="AF5" i="522"/>
  <c r="AK220" i="522"/>
  <c r="AO265" i="522"/>
  <c r="AN265" i="522"/>
  <c r="AK258" i="522"/>
  <c r="AH258" i="522"/>
  <c r="AL258" i="522" s="1"/>
  <c r="AM258" i="522" s="1"/>
  <c r="AN258" i="522" s="1"/>
  <c r="AO258" i="522" s="1"/>
  <c r="AO259" i="522" s="1"/>
  <c r="AO266" i="522" s="1"/>
  <c r="AO267" i="522" s="1"/>
  <c r="L258" i="522"/>
  <c r="M258" i="522" s="1"/>
  <c r="F258" i="522"/>
  <c r="G258" i="522" s="1"/>
  <c r="B258" i="522"/>
  <c r="AK257" i="522"/>
  <c r="AH257" i="522"/>
  <c r="B257" i="522"/>
  <c r="AV256" i="522"/>
  <c r="AK256" i="522"/>
  <c r="AH256" i="522"/>
  <c r="B256" i="522"/>
  <c r="AV255" i="522"/>
  <c r="AK255" i="522"/>
  <c r="AH255" i="522"/>
  <c r="B255" i="522"/>
  <c r="AV254" i="522"/>
  <c r="AK254" i="522"/>
  <c r="AH254" i="522"/>
  <c r="B254" i="522"/>
  <c r="AV253" i="522"/>
  <c r="AU253" i="522"/>
  <c r="AT253" i="522"/>
  <c r="AK253" i="522"/>
  <c r="AH253" i="522"/>
  <c r="B253" i="522"/>
  <c r="AV252" i="522"/>
  <c r="AK252" i="522"/>
  <c r="AH252" i="522"/>
  <c r="B252" i="522"/>
  <c r="AV251" i="522"/>
  <c r="AK251" i="522"/>
  <c r="AH251" i="522"/>
  <c r="B251" i="522"/>
  <c r="AV250" i="522"/>
  <c r="AU250" i="522"/>
  <c r="AT250" i="522"/>
  <c r="AK250" i="522"/>
  <c r="AL250" i="522" s="1"/>
  <c r="AM250" i="522" s="1"/>
  <c r="AH250" i="522"/>
  <c r="B250" i="522"/>
  <c r="AV249" i="522"/>
  <c r="AK249" i="522"/>
  <c r="AH249" i="522"/>
  <c r="B249" i="522"/>
  <c r="AV248" i="522"/>
  <c r="AU248" i="522"/>
  <c r="AT248" i="522"/>
  <c r="AK248" i="522"/>
  <c r="AH248" i="522"/>
  <c r="B248" i="522"/>
  <c r="AV247" i="522"/>
  <c r="AT247" i="522"/>
  <c r="AK247" i="522"/>
  <c r="AH247" i="522"/>
  <c r="B247" i="522"/>
  <c r="AV246" i="522"/>
  <c r="AK246" i="522"/>
  <c r="AH246" i="522"/>
  <c r="B246" i="522"/>
  <c r="AV245" i="522"/>
  <c r="AK245" i="522"/>
  <c r="AH245" i="522"/>
  <c r="B245" i="522"/>
  <c r="AV244" i="522"/>
  <c r="AK244" i="522"/>
  <c r="AH244" i="522"/>
  <c r="B244" i="522"/>
  <c r="AV243" i="522"/>
  <c r="AK243" i="522"/>
  <c r="AH243" i="522"/>
  <c r="B243" i="522"/>
  <c r="AV242" i="522"/>
  <c r="AK242" i="522"/>
  <c r="AH242" i="522"/>
  <c r="B242" i="522"/>
  <c r="AV241" i="522"/>
  <c r="AK241" i="522"/>
  <c r="AH241" i="522"/>
  <c r="B241" i="522"/>
  <c r="AV240" i="522"/>
  <c r="AU240" i="522"/>
  <c r="AT240" i="522"/>
  <c r="AK240" i="522"/>
  <c r="AH240" i="522"/>
  <c r="B240" i="522"/>
  <c r="AV239" i="522"/>
  <c r="AK239" i="522"/>
  <c r="AH239" i="522"/>
  <c r="B239" i="522"/>
  <c r="AV238" i="522"/>
  <c r="AU238" i="522"/>
  <c r="AT238" i="522"/>
  <c r="AK238" i="522"/>
  <c r="AH238" i="522"/>
  <c r="B238" i="522"/>
  <c r="AV237" i="522"/>
  <c r="AK237" i="522"/>
  <c r="AH237" i="522"/>
  <c r="AL237" i="522" s="1"/>
  <c r="AM237" i="522" s="1"/>
  <c r="AN237" i="522" s="1"/>
  <c r="B237" i="522"/>
  <c r="AV236" i="522"/>
  <c r="AK236" i="522"/>
  <c r="AH236" i="522"/>
  <c r="B236" i="522"/>
  <c r="AV235" i="522"/>
  <c r="AK235" i="522"/>
  <c r="AH235" i="522"/>
  <c r="B235" i="522"/>
  <c r="AV234" i="522"/>
  <c r="AK234" i="522"/>
  <c r="AH234" i="522"/>
  <c r="B234" i="522"/>
  <c r="AV233" i="522"/>
  <c r="AK233" i="522"/>
  <c r="AH233" i="522"/>
  <c r="B233" i="522"/>
  <c r="AV232" i="522"/>
  <c r="AK232" i="522"/>
  <c r="AH232" i="522"/>
  <c r="B232" i="522"/>
  <c r="AV231" i="522"/>
  <c r="AK231" i="522"/>
  <c r="AH231" i="522"/>
  <c r="B231" i="522"/>
  <c r="AV230" i="522"/>
  <c r="AK230" i="522"/>
  <c r="AH230" i="522"/>
  <c r="B230" i="522"/>
  <c r="AV229" i="522"/>
  <c r="AK229" i="522"/>
  <c r="AH229" i="522"/>
  <c r="B229" i="522"/>
  <c r="AV228" i="522"/>
  <c r="AK228" i="522"/>
  <c r="AH228" i="522"/>
  <c r="B228" i="522"/>
  <c r="AV227" i="522"/>
  <c r="AU227" i="522"/>
  <c r="AT227" i="522"/>
  <c r="AK227" i="522"/>
  <c r="AH227" i="522"/>
  <c r="B227" i="522"/>
  <c r="AV226" i="522"/>
  <c r="AK226" i="522"/>
  <c r="AH226" i="522"/>
  <c r="B226" i="522"/>
  <c r="AV225" i="522"/>
  <c r="AU225" i="522"/>
  <c r="AT225" i="522"/>
  <c r="AK225" i="522"/>
  <c r="AH225" i="522"/>
  <c r="B225" i="522"/>
  <c r="AV224" i="522"/>
  <c r="AK224" i="522"/>
  <c r="AH224" i="522"/>
  <c r="B224" i="522"/>
  <c r="AV223" i="522"/>
  <c r="AK223" i="522"/>
  <c r="AH223" i="522"/>
  <c r="B223" i="522"/>
  <c r="AV222" i="522"/>
  <c r="AK222" i="522"/>
  <c r="AH222" i="522"/>
  <c r="AL222" i="522" s="1"/>
  <c r="AM222" i="522" s="1"/>
  <c r="AN222" i="522" s="1"/>
  <c r="B222" i="522"/>
  <c r="AV221" i="522"/>
  <c r="AK221" i="522"/>
  <c r="AH221" i="522"/>
  <c r="AL221" i="522" s="1"/>
  <c r="AM221" i="522" s="1"/>
  <c r="B221" i="522"/>
  <c r="AH220" i="522"/>
  <c r="B220" i="522"/>
  <c r="AV219" i="522"/>
  <c r="AK219" i="522"/>
  <c r="AH219" i="522"/>
  <c r="B219" i="522"/>
  <c r="AV218" i="522"/>
  <c r="AK218" i="522"/>
  <c r="AH218" i="522"/>
  <c r="B218" i="522"/>
  <c r="AV217" i="522"/>
  <c r="AK217" i="522"/>
  <c r="AH217" i="522"/>
  <c r="B217" i="522"/>
  <c r="AV216" i="522"/>
  <c r="AK216" i="522"/>
  <c r="AH216" i="522"/>
  <c r="B216" i="522"/>
  <c r="AV215" i="522"/>
  <c r="AK215" i="522"/>
  <c r="AH215" i="522"/>
  <c r="B215" i="522"/>
  <c r="AV214" i="522"/>
  <c r="AK214" i="522"/>
  <c r="AH214" i="522"/>
  <c r="B214" i="522"/>
  <c r="AV213" i="522"/>
  <c r="AU213" i="522"/>
  <c r="AT213" i="522"/>
  <c r="AK213" i="522"/>
  <c r="AH213" i="522"/>
  <c r="B213" i="522"/>
  <c r="AV212" i="522"/>
  <c r="AK212" i="522"/>
  <c r="AH212" i="522"/>
  <c r="AL212" i="522" s="1"/>
  <c r="AM212" i="522" s="1"/>
  <c r="AN212" i="522" s="1"/>
  <c r="B212" i="522"/>
  <c r="AV211" i="522"/>
  <c r="AK211" i="522"/>
  <c r="AH211" i="522"/>
  <c r="AL211" i="522" s="1"/>
  <c r="AM211" i="522" s="1"/>
  <c r="AN211" i="522" s="1"/>
  <c r="B211" i="522"/>
  <c r="AV210" i="522"/>
  <c r="AU210" i="522"/>
  <c r="AT210" i="522"/>
  <c r="AK210" i="522"/>
  <c r="AH210" i="522"/>
  <c r="B210" i="522"/>
  <c r="AV209" i="522"/>
  <c r="AK209" i="522"/>
  <c r="AH209" i="522"/>
  <c r="B209" i="522"/>
  <c r="AK208" i="522"/>
  <c r="AH208" i="522"/>
  <c r="B208" i="522"/>
  <c r="AK207" i="522"/>
  <c r="AH207" i="522"/>
  <c r="AL207" i="522" s="1"/>
  <c r="AM207" i="522" s="1"/>
  <c r="AN207" i="522" s="1"/>
  <c r="B207" i="522"/>
  <c r="AK206" i="522"/>
  <c r="AH206" i="522"/>
  <c r="B206" i="522"/>
  <c r="AK205" i="522"/>
  <c r="AH205" i="522"/>
  <c r="AL205" i="522" s="1"/>
  <c r="AM205" i="522" s="1"/>
  <c r="B205" i="522"/>
  <c r="AK204" i="522"/>
  <c r="AL204" i="522" s="1"/>
  <c r="AM204" i="522" s="1"/>
  <c r="AN204" i="522" s="1"/>
  <c r="AH204" i="522"/>
  <c r="B204" i="522"/>
  <c r="AK203" i="522"/>
  <c r="AH203" i="522"/>
  <c r="B203" i="522"/>
  <c r="AK202" i="522"/>
  <c r="AH202" i="522"/>
  <c r="B202" i="522"/>
  <c r="AK201" i="522"/>
  <c r="AH201" i="522"/>
  <c r="AL201" i="522" s="1"/>
  <c r="AM201" i="522" s="1"/>
  <c r="AN201" i="522" s="1"/>
  <c r="B201" i="522"/>
  <c r="AK200" i="522"/>
  <c r="AH200" i="522"/>
  <c r="B200" i="522"/>
  <c r="AK199" i="522"/>
  <c r="AH199" i="522"/>
  <c r="AL199" i="522" s="1"/>
  <c r="AM199" i="522" s="1"/>
  <c r="AN199" i="522" s="1"/>
  <c r="B199" i="522"/>
  <c r="AK198" i="522"/>
  <c r="AH198" i="522"/>
  <c r="B198" i="522"/>
  <c r="AK197" i="522"/>
  <c r="AH197" i="522"/>
  <c r="AL197" i="522" s="1"/>
  <c r="AM197" i="522" s="1"/>
  <c r="AN197" i="522" s="1"/>
  <c r="B197" i="522"/>
  <c r="AK196" i="522"/>
  <c r="AL196" i="522" s="1"/>
  <c r="AM196" i="522" s="1"/>
  <c r="AN196" i="522" s="1"/>
  <c r="AH196" i="522"/>
  <c r="B196" i="522"/>
  <c r="AK195" i="522"/>
  <c r="AH195" i="522"/>
  <c r="B195" i="522"/>
  <c r="AK194" i="522"/>
  <c r="AH194" i="522"/>
  <c r="B194" i="522"/>
  <c r="AK193" i="522"/>
  <c r="AH193" i="522"/>
  <c r="AL193" i="522" s="1"/>
  <c r="AM193" i="522" s="1"/>
  <c r="AN193" i="522" s="1"/>
  <c r="B193" i="522"/>
  <c r="AK192" i="522"/>
  <c r="AH192" i="522"/>
  <c r="AL192" i="522" s="1"/>
  <c r="AM192" i="522" s="1"/>
  <c r="AN192" i="522" s="1"/>
  <c r="B192" i="522"/>
  <c r="AK191" i="522"/>
  <c r="AH191" i="522"/>
  <c r="B191" i="522"/>
  <c r="AK190" i="522"/>
  <c r="AH190" i="522"/>
  <c r="AL190" i="522" s="1"/>
  <c r="AM190" i="522" s="1"/>
  <c r="AN190" i="522" s="1"/>
  <c r="B190" i="522"/>
  <c r="AK189" i="522"/>
  <c r="AH189" i="522"/>
  <c r="B189" i="522"/>
  <c r="AK188" i="522"/>
  <c r="AH188" i="522"/>
  <c r="B188" i="522"/>
  <c r="AK187" i="522"/>
  <c r="AH187" i="522"/>
  <c r="B187" i="522"/>
  <c r="AK186" i="522"/>
  <c r="AH186" i="522"/>
  <c r="AL186" i="522" s="1"/>
  <c r="AM186" i="522" s="1"/>
  <c r="B186" i="522"/>
  <c r="AK185" i="522"/>
  <c r="AH185" i="522"/>
  <c r="B185" i="522"/>
  <c r="AK184" i="522"/>
  <c r="AH184" i="522"/>
  <c r="AL184" i="522" s="1"/>
  <c r="AM184" i="522" s="1"/>
  <c r="AN184" i="522" s="1"/>
  <c r="B184" i="522"/>
  <c r="AK183" i="522"/>
  <c r="AH183" i="522"/>
  <c r="B183" i="522"/>
  <c r="AK182" i="522"/>
  <c r="AH182" i="522"/>
  <c r="AL182" i="522" s="1"/>
  <c r="AM182" i="522" s="1"/>
  <c r="AN182" i="522" s="1"/>
  <c r="B182" i="522"/>
  <c r="AK181" i="522"/>
  <c r="AH181" i="522"/>
  <c r="AL181" i="522" s="1"/>
  <c r="AM181" i="522" s="1"/>
  <c r="AN181" i="522" s="1"/>
  <c r="B181" i="522"/>
  <c r="AK180" i="522"/>
  <c r="AH180" i="522"/>
  <c r="B180" i="522"/>
  <c r="AK179" i="522"/>
  <c r="AH179" i="522"/>
  <c r="B179" i="522"/>
  <c r="AK178" i="522"/>
  <c r="AH178" i="522"/>
  <c r="B178" i="522"/>
  <c r="AK177" i="522"/>
  <c r="AH177" i="522"/>
  <c r="B177" i="522"/>
  <c r="AK176" i="522"/>
  <c r="AH176" i="522"/>
  <c r="AL176" i="522" s="1"/>
  <c r="AM176" i="522" s="1"/>
  <c r="AN176" i="522" s="1"/>
  <c r="B176" i="522"/>
  <c r="AK175" i="522"/>
  <c r="AH175" i="522"/>
  <c r="B175" i="522"/>
  <c r="AK174" i="522"/>
  <c r="AH174" i="522"/>
  <c r="B174" i="522"/>
  <c r="AK173" i="522"/>
  <c r="AH173" i="522"/>
  <c r="B173" i="522"/>
  <c r="AK172" i="522"/>
  <c r="AH172" i="522"/>
  <c r="B172" i="522"/>
  <c r="AK171" i="522"/>
  <c r="AH171" i="522"/>
  <c r="B171" i="522"/>
  <c r="AK170" i="522"/>
  <c r="AH170" i="522"/>
  <c r="B170" i="522"/>
  <c r="AK169" i="522"/>
  <c r="AH169" i="522"/>
  <c r="B169" i="522"/>
  <c r="AK168" i="522"/>
  <c r="AH168" i="522"/>
  <c r="AL168" i="522" s="1"/>
  <c r="AM168" i="522" s="1"/>
  <c r="AN168" i="522" s="1"/>
  <c r="B168" i="522"/>
  <c r="AK167" i="522"/>
  <c r="AH167" i="522"/>
  <c r="B167" i="522"/>
  <c r="AK166" i="522"/>
  <c r="AH166" i="522"/>
  <c r="B166" i="522"/>
  <c r="AK165" i="522"/>
  <c r="AH165" i="522"/>
  <c r="B165" i="522"/>
  <c r="AK164" i="522"/>
  <c r="AH164" i="522"/>
  <c r="B164" i="522"/>
  <c r="AK163" i="522"/>
  <c r="AH163" i="522"/>
  <c r="B163" i="522"/>
  <c r="AK162" i="522"/>
  <c r="AH162" i="522"/>
  <c r="AL162" i="522" s="1"/>
  <c r="AM162" i="522" s="1"/>
  <c r="AN162" i="522" s="1"/>
  <c r="B162" i="522"/>
  <c r="AL161" i="522"/>
  <c r="AM161" i="522" s="1"/>
  <c r="AN161" i="522" s="1"/>
  <c r="AK161" i="522"/>
  <c r="AH161" i="522"/>
  <c r="B161" i="522"/>
  <c r="AK160" i="522"/>
  <c r="AH160" i="522"/>
  <c r="B160" i="522"/>
  <c r="AK159" i="522"/>
  <c r="AH159" i="522"/>
  <c r="AL159" i="522" s="1"/>
  <c r="AM159" i="522" s="1"/>
  <c r="AN159" i="522" s="1"/>
  <c r="B159" i="522"/>
  <c r="AK158" i="522"/>
  <c r="AH158" i="522"/>
  <c r="B158" i="522"/>
  <c r="AK157" i="522"/>
  <c r="AH157" i="522"/>
  <c r="B157" i="522"/>
  <c r="AK156" i="522"/>
  <c r="AL156" i="522" s="1"/>
  <c r="AM156" i="522" s="1"/>
  <c r="AN156" i="522" s="1"/>
  <c r="AH156" i="522"/>
  <c r="B156" i="522"/>
  <c r="AK155" i="522"/>
  <c r="AH155" i="522"/>
  <c r="AL155" i="522" s="1"/>
  <c r="AM155" i="522" s="1"/>
  <c r="AN155" i="522" s="1"/>
  <c r="B155" i="522"/>
  <c r="AK154" i="522"/>
  <c r="AH154" i="522"/>
  <c r="B154" i="522"/>
  <c r="AK153" i="522"/>
  <c r="AH153" i="522"/>
  <c r="AL153" i="522" s="1"/>
  <c r="AM153" i="522" s="1"/>
  <c r="AN153" i="522" s="1"/>
  <c r="B153" i="522"/>
  <c r="AK152" i="522"/>
  <c r="AH152" i="522"/>
  <c r="B152" i="522"/>
  <c r="AK151" i="522"/>
  <c r="AH151" i="522"/>
  <c r="AL151" i="522" s="1"/>
  <c r="AM151" i="522" s="1"/>
  <c r="AN151" i="522" s="1"/>
  <c r="B151" i="522"/>
  <c r="AK150" i="522"/>
  <c r="AH150" i="522"/>
  <c r="B150" i="522"/>
  <c r="AK149" i="522"/>
  <c r="AH149" i="522"/>
  <c r="AL149" i="522" s="1"/>
  <c r="AM149" i="522" s="1"/>
  <c r="AN149" i="522" s="1"/>
  <c r="B149" i="522"/>
  <c r="AK148" i="522"/>
  <c r="AH148" i="522"/>
  <c r="B148" i="522"/>
  <c r="AK147" i="522"/>
  <c r="AH147" i="522"/>
  <c r="B147" i="522"/>
  <c r="AK146" i="522"/>
  <c r="AH146" i="522"/>
  <c r="B146" i="522"/>
  <c r="AK145" i="522"/>
  <c r="AH145" i="522"/>
  <c r="AL145" i="522" s="1"/>
  <c r="AM145" i="522" s="1"/>
  <c r="AN145" i="522" s="1"/>
  <c r="B145" i="522"/>
  <c r="AK144" i="522"/>
  <c r="AH144" i="522"/>
  <c r="B144" i="522"/>
  <c r="AK143" i="522"/>
  <c r="AH143" i="522"/>
  <c r="B143" i="522"/>
  <c r="AK142" i="522"/>
  <c r="AH142" i="522"/>
  <c r="B142" i="522"/>
  <c r="AK141" i="522"/>
  <c r="AH141" i="522"/>
  <c r="B141" i="522"/>
  <c r="AK140" i="522"/>
  <c r="AH140" i="522"/>
  <c r="B140" i="522"/>
  <c r="AK139" i="522"/>
  <c r="AH139" i="522"/>
  <c r="B139" i="522"/>
  <c r="AK138" i="522"/>
  <c r="AH138" i="522"/>
  <c r="B138" i="522"/>
  <c r="AK137" i="522"/>
  <c r="AH137" i="522"/>
  <c r="B137" i="522"/>
  <c r="AK136" i="522"/>
  <c r="AH136" i="522"/>
  <c r="B136" i="522"/>
  <c r="AK135" i="522"/>
  <c r="AH135" i="522"/>
  <c r="B135" i="522"/>
  <c r="AK134" i="522"/>
  <c r="AH134" i="522"/>
  <c r="B134" i="522"/>
  <c r="AK133" i="522"/>
  <c r="AH133" i="522"/>
  <c r="AL133" i="522" s="1"/>
  <c r="AM133" i="522" s="1"/>
  <c r="AN133" i="522" s="1"/>
  <c r="B133" i="522"/>
  <c r="AK132" i="522"/>
  <c r="AH132" i="522"/>
  <c r="B132" i="522"/>
  <c r="AK131" i="522"/>
  <c r="AH131" i="522"/>
  <c r="B131" i="522"/>
  <c r="AK130" i="522"/>
  <c r="AH130" i="522"/>
  <c r="B130" i="522"/>
  <c r="AK129" i="522"/>
  <c r="AH129" i="522"/>
  <c r="B129" i="522"/>
  <c r="AK128" i="522"/>
  <c r="AH128" i="522"/>
  <c r="AL128" i="522" s="1"/>
  <c r="AM128" i="522" s="1"/>
  <c r="AN128" i="522" s="1"/>
  <c r="B128" i="522"/>
  <c r="AK127" i="522"/>
  <c r="AH127" i="522"/>
  <c r="AL127" i="522" s="1"/>
  <c r="AM127" i="522" s="1"/>
  <c r="AN127" i="522" s="1"/>
  <c r="B127" i="522"/>
  <c r="AK126" i="522"/>
  <c r="AH126" i="522"/>
  <c r="B126" i="522"/>
  <c r="AK125" i="522"/>
  <c r="AH125" i="522"/>
  <c r="B125" i="522"/>
  <c r="AK124" i="522"/>
  <c r="AH124" i="522"/>
  <c r="B124" i="522"/>
  <c r="AK123" i="522"/>
  <c r="AH123" i="522"/>
  <c r="AL123" i="522" s="1"/>
  <c r="AM123" i="522" s="1"/>
  <c r="B123" i="522"/>
  <c r="AK122" i="522"/>
  <c r="AH122" i="522"/>
  <c r="B122" i="522"/>
  <c r="AK121" i="522"/>
  <c r="AH121" i="522"/>
  <c r="B121" i="522"/>
  <c r="AK120" i="522"/>
  <c r="AH120" i="522"/>
  <c r="B120" i="522"/>
  <c r="AK119" i="522"/>
  <c r="AH119" i="522"/>
  <c r="B119" i="522"/>
  <c r="AK118" i="522"/>
  <c r="AH118" i="522"/>
  <c r="B118" i="522"/>
  <c r="AK117" i="522"/>
  <c r="AH117" i="522"/>
  <c r="B117" i="522"/>
  <c r="AK116" i="522"/>
  <c r="AH116" i="522"/>
  <c r="B116" i="522"/>
  <c r="AK115" i="522"/>
  <c r="AH115" i="522"/>
  <c r="B115" i="522"/>
  <c r="AK114" i="522"/>
  <c r="AH114" i="522"/>
  <c r="B114" i="522"/>
  <c r="AK113" i="522"/>
  <c r="AH113" i="522"/>
  <c r="B113" i="522"/>
  <c r="AK112" i="522"/>
  <c r="AH112" i="522"/>
  <c r="B112" i="522"/>
  <c r="AK111" i="522"/>
  <c r="AH111" i="522"/>
  <c r="AL111" i="522" s="1"/>
  <c r="AM111" i="522" s="1"/>
  <c r="AN111" i="522" s="1"/>
  <c r="B111" i="522"/>
  <c r="AK110" i="522"/>
  <c r="AH110" i="522"/>
  <c r="B110" i="522"/>
  <c r="AK109" i="522"/>
  <c r="AH109" i="522"/>
  <c r="AL109" i="522" s="1"/>
  <c r="AM109" i="522" s="1"/>
  <c r="AN109" i="522" s="1"/>
  <c r="B109" i="522"/>
  <c r="AK108" i="522"/>
  <c r="AH108" i="522"/>
  <c r="B108" i="522"/>
  <c r="AK107" i="522"/>
  <c r="AH107" i="522"/>
  <c r="AL107" i="522" s="1"/>
  <c r="AM107" i="522" s="1"/>
  <c r="AN107" i="522" s="1"/>
  <c r="B107" i="522"/>
  <c r="AK106" i="522"/>
  <c r="AH106" i="522"/>
  <c r="B106" i="522"/>
  <c r="AK105" i="522"/>
  <c r="AH105" i="522"/>
  <c r="B105" i="522"/>
  <c r="AK104" i="522"/>
  <c r="AH104" i="522"/>
  <c r="B104" i="522"/>
  <c r="AK103" i="522"/>
  <c r="AH103" i="522"/>
  <c r="AL103" i="522" s="1"/>
  <c r="AM103" i="522" s="1"/>
  <c r="AN103" i="522" s="1"/>
  <c r="B103" i="522"/>
  <c r="AK102" i="522"/>
  <c r="AH102" i="522"/>
  <c r="B102" i="522"/>
  <c r="AK101" i="522"/>
  <c r="AH101" i="522"/>
  <c r="AL101" i="522" s="1"/>
  <c r="AM101" i="522" s="1"/>
  <c r="AN101" i="522" s="1"/>
  <c r="B101" i="522"/>
  <c r="AK100" i="522"/>
  <c r="AH100" i="522"/>
  <c r="B100" i="522"/>
  <c r="AK99" i="522"/>
  <c r="AH99" i="522"/>
  <c r="AL99" i="522" s="1"/>
  <c r="AM99" i="522" s="1"/>
  <c r="AN99" i="522" s="1"/>
  <c r="B99" i="522"/>
  <c r="AK98" i="522"/>
  <c r="AH98" i="522"/>
  <c r="B98" i="522"/>
  <c r="AK97" i="522"/>
  <c r="AH97" i="522"/>
  <c r="B97" i="522"/>
  <c r="AK96" i="522"/>
  <c r="AH96" i="522"/>
  <c r="AL96" i="522" s="1"/>
  <c r="AM96" i="522" s="1"/>
  <c r="AN96" i="522" s="1"/>
  <c r="B96" i="522"/>
  <c r="AL95" i="522"/>
  <c r="AM95" i="522" s="1"/>
  <c r="AN95" i="522" s="1"/>
  <c r="AK95" i="522"/>
  <c r="AH95" i="522"/>
  <c r="B95" i="522"/>
  <c r="AK94" i="522"/>
  <c r="AH94" i="522"/>
  <c r="B94" i="522"/>
  <c r="AK93" i="522"/>
  <c r="AH93" i="522"/>
  <c r="AL93" i="522" s="1"/>
  <c r="AM93" i="522" s="1"/>
  <c r="AN93" i="522" s="1"/>
  <c r="B93" i="522"/>
  <c r="AK92" i="522"/>
  <c r="AH92" i="522"/>
  <c r="B92" i="522"/>
  <c r="AK91" i="522"/>
  <c r="AH91" i="522"/>
  <c r="AL91" i="522" s="1"/>
  <c r="AM91" i="522" s="1"/>
  <c r="AN91" i="522" s="1"/>
  <c r="B91" i="522"/>
  <c r="AL90" i="522"/>
  <c r="AM90" i="522" s="1"/>
  <c r="AN90" i="522" s="1"/>
  <c r="AK90" i="522"/>
  <c r="AH90" i="522"/>
  <c r="B90" i="522"/>
  <c r="AK89" i="522"/>
  <c r="AH89" i="522"/>
  <c r="B89" i="522"/>
  <c r="AK88" i="522"/>
  <c r="AH88" i="522"/>
  <c r="B88" i="522"/>
  <c r="AK87" i="522"/>
  <c r="AH87" i="522"/>
  <c r="B87" i="522"/>
  <c r="AK86" i="522"/>
  <c r="AH86" i="522"/>
  <c r="AL86" i="522" s="1"/>
  <c r="AM86" i="522" s="1"/>
  <c r="AN86" i="522" s="1"/>
  <c r="B86" i="522"/>
  <c r="AK85" i="522"/>
  <c r="AH85" i="522"/>
  <c r="B85" i="522"/>
  <c r="AK84" i="522"/>
  <c r="AH84" i="522"/>
  <c r="AL84" i="522" s="1"/>
  <c r="AM84" i="522" s="1"/>
  <c r="AN84" i="522" s="1"/>
  <c r="B84" i="522"/>
  <c r="AK83" i="522"/>
  <c r="AH83" i="522"/>
  <c r="B83" i="522"/>
  <c r="AK82" i="522"/>
  <c r="AH82" i="522"/>
  <c r="B82" i="522"/>
  <c r="AK81" i="522"/>
  <c r="AH81" i="522"/>
  <c r="B81" i="522"/>
  <c r="AK80" i="522"/>
  <c r="AH80" i="522"/>
  <c r="B80" i="522"/>
  <c r="AK79" i="522"/>
  <c r="AH79" i="522"/>
  <c r="AL79" i="522" s="1"/>
  <c r="AM79" i="522" s="1"/>
  <c r="AN79" i="522" s="1"/>
  <c r="B79" i="522"/>
  <c r="AK78" i="522"/>
  <c r="AH78" i="522"/>
  <c r="B78" i="522"/>
  <c r="AK77" i="522"/>
  <c r="AH77" i="522"/>
  <c r="B77" i="522"/>
  <c r="AK76" i="522"/>
  <c r="AH76" i="522"/>
  <c r="B76" i="522"/>
  <c r="AK75" i="522"/>
  <c r="AH75" i="522"/>
  <c r="B75" i="522"/>
  <c r="AK74" i="522"/>
  <c r="AH74" i="522"/>
  <c r="B74" i="522"/>
  <c r="AK73" i="522"/>
  <c r="AH73" i="522"/>
  <c r="B73" i="522"/>
  <c r="AK72" i="522"/>
  <c r="AH72" i="522"/>
  <c r="B72" i="522"/>
  <c r="AK71" i="522"/>
  <c r="AH71" i="522"/>
  <c r="AL71" i="522" s="1"/>
  <c r="AM71" i="522" s="1"/>
  <c r="AN71" i="522" s="1"/>
  <c r="B71" i="522"/>
  <c r="AK70" i="522"/>
  <c r="AH70" i="522"/>
  <c r="B70" i="522"/>
  <c r="AK69" i="522"/>
  <c r="AH69" i="522"/>
  <c r="B69" i="522"/>
  <c r="AK68" i="522"/>
  <c r="AH68" i="522"/>
  <c r="B68" i="522"/>
  <c r="AK67" i="522"/>
  <c r="AH67" i="522"/>
  <c r="B67" i="522"/>
  <c r="AK66" i="522"/>
  <c r="AH66" i="522"/>
  <c r="B66" i="522"/>
  <c r="AK65" i="522"/>
  <c r="AH65" i="522"/>
  <c r="B65" i="522"/>
  <c r="AK64" i="522"/>
  <c r="AH64" i="522"/>
  <c r="B64" i="522"/>
  <c r="AK63" i="522"/>
  <c r="AH63" i="522"/>
  <c r="B63" i="522"/>
  <c r="AK62" i="522"/>
  <c r="AH62" i="522"/>
  <c r="AL62" i="522" s="1"/>
  <c r="AM62" i="522" s="1"/>
  <c r="AN62" i="522" s="1"/>
  <c r="B62" i="522"/>
  <c r="AK61" i="522"/>
  <c r="AH61" i="522"/>
  <c r="B61" i="522"/>
  <c r="AK60" i="522"/>
  <c r="AH60" i="522"/>
  <c r="AL60" i="522" s="1"/>
  <c r="AM60" i="522" s="1"/>
  <c r="AN60" i="522" s="1"/>
  <c r="B60" i="522"/>
  <c r="AK59" i="522"/>
  <c r="AH59" i="522"/>
  <c r="B59" i="522"/>
  <c r="AK58" i="522"/>
  <c r="AH58" i="522"/>
  <c r="AL58" i="522" s="1"/>
  <c r="AM58" i="522" s="1"/>
  <c r="AN58" i="522" s="1"/>
  <c r="B58" i="522"/>
  <c r="AK57" i="522"/>
  <c r="AH57" i="522"/>
  <c r="B57" i="522"/>
  <c r="AK56" i="522"/>
  <c r="AH56" i="522"/>
  <c r="B56" i="522"/>
  <c r="AK55" i="522"/>
  <c r="AH55" i="522"/>
  <c r="B55" i="522"/>
  <c r="AK54" i="522"/>
  <c r="AH54" i="522"/>
  <c r="B54" i="522"/>
  <c r="AK53" i="522"/>
  <c r="AH53" i="522"/>
  <c r="B53" i="522"/>
  <c r="AK52" i="522"/>
  <c r="AH52" i="522"/>
  <c r="AL52" i="522" s="1"/>
  <c r="AM52" i="522" s="1"/>
  <c r="AN52" i="522" s="1"/>
  <c r="B52" i="522"/>
  <c r="AF259" i="522"/>
  <c r="B51" i="522"/>
  <c r="AK50" i="522"/>
  <c r="AH50" i="522"/>
  <c r="B50" i="522"/>
  <c r="AK49" i="522"/>
  <c r="AH49" i="522"/>
  <c r="AL49" i="522" s="1"/>
  <c r="AM49" i="522" s="1"/>
  <c r="AN49" i="522" s="1"/>
  <c r="B49" i="522"/>
  <c r="AK48" i="522"/>
  <c r="AH48" i="522"/>
  <c r="B48" i="522"/>
  <c r="AK47" i="522"/>
  <c r="AH47" i="522"/>
  <c r="B47" i="522"/>
  <c r="AK46" i="522"/>
  <c r="AH46" i="522"/>
  <c r="B46" i="522"/>
  <c r="AK45" i="522"/>
  <c r="AH45" i="522"/>
  <c r="B45" i="522"/>
  <c r="AK44" i="522"/>
  <c r="AH44" i="522"/>
  <c r="B44" i="522"/>
  <c r="AK43" i="522"/>
  <c r="AH43" i="522"/>
  <c r="AL43" i="522" s="1"/>
  <c r="AM43" i="522" s="1"/>
  <c r="AN43" i="522" s="1"/>
  <c r="B43" i="522"/>
  <c r="AK42" i="522"/>
  <c r="AH42" i="522"/>
  <c r="B42" i="522"/>
  <c r="AK41" i="522"/>
  <c r="AH41" i="522"/>
  <c r="B41" i="522"/>
  <c r="AK40" i="522"/>
  <c r="AH40" i="522"/>
  <c r="B40" i="522"/>
  <c r="AK39" i="522"/>
  <c r="AH39" i="522"/>
  <c r="AL39" i="522" s="1"/>
  <c r="AM39" i="522" s="1"/>
  <c r="AN39" i="522" s="1"/>
  <c r="B39" i="522"/>
  <c r="AK38" i="522"/>
  <c r="AH38" i="522"/>
  <c r="B38" i="522"/>
  <c r="AK37" i="522"/>
  <c r="AH37" i="522"/>
  <c r="B37" i="522"/>
  <c r="AK36" i="522"/>
  <c r="AH36" i="522"/>
  <c r="B36" i="522"/>
  <c r="AK35" i="522"/>
  <c r="AH35" i="522"/>
  <c r="AL35" i="522" s="1"/>
  <c r="AM35" i="522" s="1"/>
  <c r="B35" i="522"/>
  <c r="AK34" i="522"/>
  <c r="AH34" i="522"/>
  <c r="B34" i="522"/>
  <c r="AK33" i="522"/>
  <c r="AH33" i="522"/>
  <c r="B33" i="522"/>
  <c r="AK32" i="522"/>
  <c r="AH32" i="522"/>
  <c r="B32" i="522"/>
  <c r="AK31" i="522"/>
  <c r="AH31" i="522"/>
  <c r="AL31" i="522" s="1"/>
  <c r="AM31" i="522" s="1"/>
  <c r="AN31" i="522" s="1"/>
  <c r="B31" i="522"/>
  <c r="AK30" i="522"/>
  <c r="AH30" i="522"/>
  <c r="B30" i="522"/>
  <c r="AK29" i="522"/>
  <c r="AH29" i="522"/>
  <c r="B29" i="522"/>
  <c r="AK28" i="522"/>
  <c r="AH28" i="522"/>
  <c r="B28" i="522"/>
  <c r="AK27" i="522"/>
  <c r="AH27" i="522"/>
  <c r="AL27" i="522" s="1"/>
  <c r="AM27" i="522" s="1"/>
  <c r="AN27" i="522" s="1"/>
  <c r="B27" i="522"/>
  <c r="AK26" i="522"/>
  <c r="AH26" i="522"/>
  <c r="B26" i="522"/>
  <c r="AK25" i="522"/>
  <c r="AH25" i="522"/>
  <c r="B25" i="522"/>
  <c r="AK24" i="522"/>
  <c r="AH24" i="522"/>
  <c r="B24" i="522"/>
  <c r="AK23" i="522"/>
  <c r="AH23" i="522"/>
  <c r="B23" i="522"/>
  <c r="AK22" i="522"/>
  <c r="AH22" i="522"/>
  <c r="B22" i="522"/>
  <c r="AK21" i="522"/>
  <c r="AH21" i="522"/>
  <c r="B21" i="522"/>
  <c r="AK20" i="522"/>
  <c r="AH20" i="522"/>
  <c r="B20" i="522"/>
  <c r="AK19" i="522"/>
  <c r="AH19" i="522"/>
  <c r="AL19" i="522" s="1"/>
  <c r="AM19" i="522" s="1"/>
  <c r="B19" i="522"/>
  <c r="AK18" i="522"/>
  <c r="AH18" i="522"/>
  <c r="B18" i="522"/>
  <c r="AK17" i="522"/>
  <c r="AH17" i="522"/>
  <c r="B17" i="522"/>
  <c r="AK16" i="522"/>
  <c r="AH16" i="522"/>
  <c r="B16" i="522"/>
  <c r="AK15" i="522"/>
  <c r="AH15" i="522"/>
  <c r="AL15" i="522" s="1"/>
  <c r="AM15" i="522" s="1"/>
  <c r="AN15" i="522" s="1"/>
  <c r="B15" i="522"/>
  <c r="AK14" i="522"/>
  <c r="AH14" i="522"/>
  <c r="AL14" i="522" s="1"/>
  <c r="AM14" i="522" s="1"/>
  <c r="AN14" i="522" s="1"/>
  <c r="B14" i="522"/>
  <c r="AK13" i="522"/>
  <c r="AH13" i="522"/>
  <c r="AL13" i="522" s="1"/>
  <c r="AM13" i="522" s="1"/>
  <c r="AN13" i="522" s="1"/>
  <c r="B13" i="522"/>
  <c r="AK12" i="522"/>
  <c r="AH12" i="522"/>
  <c r="B12" i="522"/>
  <c r="AK11" i="522"/>
  <c r="AH11" i="522"/>
  <c r="B11" i="522"/>
  <c r="AK10" i="522"/>
  <c r="AH10" i="522"/>
  <c r="B10" i="522"/>
  <c r="AK9" i="522"/>
  <c r="AH9" i="522"/>
  <c r="AL9" i="522" s="1"/>
  <c r="AM9" i="522" s="1"/>
  <c r="AN9" i="522" s="1"/>
  <c r="B9" i="522"/>
  <c r="AK8" i="522"/>
  <c r="AH8" i="522"/>
  <c r="B8" i="522"/>
  <c r="AK7" i="522"/>
  <c r="AH7" i="522"/>
  <c r="B7" i="522"/>
  <c r="AK6" i="522"/>
  <c r="AH6" i="522"/>
  <c r="B6" i="522"/>
  <c r="AH5" i="522"/>
  <c r="B5" i="522"/>
  <c r="AB154" i="530" l="1"/>
  <c r="AB151" i="530"/>
  <c r="U151" i="529"/>
  <c r="AB154" i="529" s="1"/>
  <c r="AA115" i="529"/>
  <c r="AL257" i="522"/>
  <c r="AM257" i="522" s="1"/>
  <c r="AN257" i="522" s="1"/>
  <c r="AL46" i="522"/>
  <c r="AM46" i="522" s="1"/>
  <c r="AN46" i="522" s="1"/>
  <c r="AL89" i="522"/>
  <c r="AM89" i="522" s="1"/>
  <c r="AN89" i="522" s="1"/>
  <c r="AL120" i="522"/>
  <c r="AM120" i="522" s="1"/>
  <c r="AN120" i="522" s="1"/>
  <c r="AL165" i="522"/>
  <c r="AM165" i="522" s="1"/>
  <c r="AN165" i="522" s="1"/>
  <c r="AL118" i="522"/>
  <c r="AM118" i="522" s="1"/>
  <c r="AL142" i="522"/>
  <c r="AM142" i="522" s="1"/>
  <c r="AN142" i="522" s="1"/>
  <c r="AL217" i="522"/>
  <c r="AM217" i="522" s="1"/>
  <c r="AN217" i="522" s="1"/>
  <c r="AL54" i="522"/>
  <c r="AM54" i="522" s="1"/>
  <c r="AN54" i="522" s="1"/>
  <c r="AL178" i="522"/>
  <c r="AM178" i="522" s="1"/>
  <c r="AL243" i="522"/>
  <c r="AM243" i="522" s="1"/>
  <c r="AN243" i="522" s="1"/>
  <c r="AL247" i="522"/>
  <c r="AM247" i="522" s="1"/>
  <c r="AN247" i="522" s="1"/>
  <c r="AL22" i="522"/>
  <c r="AM22" i="522" s="1"/>
  <c r="AN22" i="522" s="1"/>
  <c r="AL63" i="522"/>
  <c r="AM63" i="522" s="1"/>
  <c r="AN63" i="522" s="1"/>
  <c r="AL242" i="522"/>
  <c r="AM242" i="522" s="1"/>
  <c r="AN242" i="522" s="1"/>
  <c r="AL248" i="522"/>
  <c r="AM248" i="522" s="1"/>
  <c r="AN248" i="522" s="1"/>
  <c r="AU252" i="522" s="1"/>
  <c r="AL29" i="522"/>
  <c r="AM29" i="522" s="1"/>
  <c r="AT216" i="522" s="1"/>
  <c r="AL45" i="522"/>
  <c r="AM45" i="522" s="1"/>
  <c r="AN45" i="522" s="1"/>
  <c r="AL64" i="522"/>
  <c r="AM64" i="522" s="1"/>
  <c r="AN64" i="522" s="1"/>
  <c r="AL67" i="522"/>
  <c r="AM67" i="522" s="1"/>
  <c r="AN67" i="522" s="1"/>
  <c r="AL75" i="522"/>
  <c r="AM75" i="522" s="1"/>
  <c r="AN75" i="522" s="1"/>
  <c r="AL122" i="522"/>
  <c r="AM122" i="522" s="1"/>
  <c r="AN122" i="522" s="1"/>
  <c r="AL167" i="522"/>
  <c r="AM167" i="522" s="1"/>
  <c r="AN167" i="522" s="1"/>
  <c r="M5" i="522"/>
  <c r="AL227" i="522"/>
  <c r="AM227" i="522" s="1"/>
  <c r="AN227" i="522" s="1"/>
  <c r="AL239" i="522"/>
  <c r="AM239" i="522" s="1"/>
  <c r="AN239" i="522" s="1"/>
  <c r="AL28" i="522"/>
  <c r="AM28" i="522" s="1"/>
  <c r="AN28" i="522" s="1"/>
  <c r="AL88" i="522"/>
  <c r="AM88" i="522" s="1"/>
  <c r="AN88" i="522" s="1"/>
  <c r="AL119" i="522"/>
  <c r="AM119" i="522" s="1"/>
  <c r="AN119" i="522" s="1"/>
  <c r="AL195" i="522"/>
  <c r="AM195" i="522" s="1"/>
  <c r="AN195" i="522" s="1"/>
  <c r="AL203" i="522"/>
  <c r="AM203" i="522" s="1"/>
  <c r="AN203" i="522" s="1"/>
  <c r="AL23" i="522"/>
  <c r="AM23" i="522" s="1"/>
  <c r="AN23" i="522" s="1"/>
  <c r="AL87" i="522"/>
  <c r="AM87" i="522" s="1"/>
  <c r="AN87" i="522" s="1"/>
  <c r="AL114" i="522"/>
  <c r="AM114" i="522" s="1"/>
  <c r="AN114" i="522" s="1"/>
  <c r="AL180" i="522"/>
  <c r="AM180" i="522" s="1"/>
  <c r="AN180" i="522" s="1"/>
  <c r="AL194" i="522"/>
  <c r="AM194" i="522" s="1"/>
  <c r="AN194" i="522" s="1"/>
  <c r="AL202" i="522"/>
  <c r="AM202" i="522" s="1"/>
  <c r="AN202" i="522" s="1"/>
  <c r="AL213" i="522"/>
  <c r="AM213" i="522" s="1"/>
  <c r="AN213" i="522" s="1"/>
  <c r="AL244" i="522"/>
  <c r="AM244" i="522" s="1"/>
  <c r="AN244" i="522" s="1"/>
  <c r="AL249" i="522"/>
  <c r="AM249" i="522" s="1"/>
  <c r="AN249" i="522" s="1"/>
  <c r="AL7" i="522"/>
  <c r="AM7" i="522" s="1"/>
  <c r="AN7" i="522" s="1"/>
  <c r="AL11" i="522"/>
  <c r="AM11" i="522" s="1"/>
  <c r="AN11" i="522" s="1"/>
  <c r="AL17" i="522"/>
  <c r="AM17" i="522" s="1"/>
  <c r="AN17" i="522" s="1"/>
  <c r="AL21" i="522"/>
  <c r="AM21" i="522" s="1"/>
  <c r="AN21" i="522" s="1"/>
  <c r="AL25" i="522"/>
  <c r="AM25" i="522" s="1"/>
  <c r="AN25" i="522" s="1"/>
  <c r="AL33" i="522"/>
  <c r="AM33" i="522" s="1"/>
  <c r="AL37" i="522"/>
  <c r="AM37" i="522" s="1"/>
  <c r="AN37" i="522" s="1"/>
  <c r="AL41" i="522"/>
  <c r="AM41" i="522" s="1"/>
  <c r="AN41" i="522" s="1"/>
  <c r="AL47" i="522"/>
  <c r="AM47" i="522" s="1"/>
  <c r="AN47" i="522" s="1"/>
  <c r="AL55" i="522"/>
  <c r="AM55" i="522" s="1"/>
  <c r="AN55" i="522" s="1"/>
  <c r="AL56" i="522"/>
  <c r="AM56" i="522" s="1"/>
  <c r="AN56" i="522" s="1"/>
  <c r="AL69" i="522"/>
  <c r="AM69" i="522" s="1"/>
  <c r="AN69" i="522" s="1"/>
  <c r="AL77" i="522"/>
  <c r="AM77" i="522" s="1"/>
  <c r="AN77" i="522" s="1"/>
  <c r="AL82" i="522"/>
  <c r="AM82" i="522" s="1"/>
  <c r="AN82" i="522" s="1"/>
  <c r="AL116" i="522"/>
  <c r="AM116" i="522" s="1"/>
  <c r="AL121" i="522"/>
  <c r="AM121" i="522" s="1"/>
  <c r="AN121" i="522" s="1"/>
  <c r="AL125" i="522"/>
  <c r="AM125" i="522" s="1"/>
  <c r="AN125" i="522" s="1"/>
  <c r="AL131" i="522"/>
  <c r="AM131" i="522" s="1"/>
  <c r="AN131" i="522" s="1"/>
  <c r="AL135" i="522"/>
  <c r="AM135" i="522" s="1"/>
  <c r="AN135" i="522" s="1"/>
  <c r="AL139" i="522"/>
  <c r="AM139" i="522" s="1"/>
  <c r="AN139" i="522" s="1"/>
  <c r="AL140" i="522"/>
  <c r="AM140" i="522" s="1"/>
  <c r="AN140" i="522" s="1"/>
  <c r="AL170" i="522"/>
  <c r="AM170" i="522" s="1"/>
  <c r="AN170" i="522" s="1"/>
  <c r="AL174" i="522"/>
  <c r="AM174" i="522" s="1"/>
  <c r="AN174" i="522" s="1"/>
  <c r="AL179" i="522"/>
  <c r="AM179" i="522" s="1"/>
  <c r="AN179" i="522" s="1"/>
  <c r="AL209" i="522"/>
  <c r="AM209" i="522" s="1"/>
  <c r="AN209" i="522" s="1"/>
  <c r="AL223" i="522"/>
  <c r="AM223" i="522" s="1"/>
  <c r="AL235" i="522"/>
  <c r="AM235" i="522" s="1"/>
  <c r="AL220" i="522"/>
  <c r="AM220" i="522" s="1"/>
  <c r="AN220" i="522" s="1"/>
  <c r="AL8" i="522"/>
  <c r="AM8" i="522" s="1"/>
  <c r="AN8" i="522" s="1"/>
  <c r="AL12" i="522"/>
  <c r="AM12" i="522" s="1"/>
  <c r="AN12" i="522" s="1"/>
  <c r="AL18" i="522"/>
  <c r="AM18" i="522" s="1"/>
  <c r="AN18" i="522" s="1"/>
  <c r="AL24" i="522"/>
  <c r="AM24" i="522" s="1"/>
  <c r="AN24" i="522" s="1"/>
  <c r="AU215" i="522" s="1"/>
  <c r="AL30" i="522"/>
  <c r="AM30" i="522" s="1"/>
  <c r="AN30" i="522" s="1"/>
  <c r="AU217" i="522" s="1"/>
  <c r="AL34" i="522"/>
  <c r="AM34" i="522" s="1"/>
  <c r="AN34" i="522" s="1"/>
  <c r="AL38" i="522"/>
  <c r="AM38" i="522" s="1"/>
  <c r="AN38" i="522" s="1"/>
  <c r="AL42" i="522"/>
  <c r="AM42" i="522" s="1"/>
  <c r="AN42" i="522" s="1"/>
  <c r="AL48" i="522"/>
  <c r="AM48" i="522" s="1"/>
  <c r="AN48" i="522" s="1"/>
  <c r="AL57" i="522"/>
  <c r="AM57" i="522" s="1"/>
  <c r="AN57" i="522" s="1"/>
  <c r="AL61" i="522"/>
  <c r="AM61" i="522" s="1"/>
  <c r="AN61" i="522" s="1"/>
  <c r="AU222" i="522" s="1"/>
  <c r="AL68" i="522"/>
  <c r="AM68" i="522" s="1"/>
  <c r="AN68" i="522" s="1"/>
  <c r="AL72" i="522"/>
  <c r="AM72" i="522" s="1"/>
  <c r="AN72" i="522" s="1"/>
  <c r="AL76" i="522"/>
  <c r="AM76" i="522" s="1"/>
  <c r="AN76" i="522" s="1"/>
  <c r="AL80" i="522"/>
  <c r="AM80" i="522" s="1"/>
  <c r="AN80" i="522" s="1"/>
  <c r="AL85" i="522"/>
  <c r="AM85" i="522" s="1"/>
  <c r="AN85" i="522" s="1"/>
  <c r="AL92" i="522"/>
  <c r="AM92" i="522" s="1"/>
  <c r="AN92" i="522" s="1"/>
  <c r="AL98" i="522"/>
  <c r="AM98" i="522" s="1"/>
  <c r="AN98" i="522" s="1"/>
  <c r="AL102" i="522"/>
  <c r="AM102" i="522" s="1"/>
  <c r="AN102" i="522" s="1"/>
  <c r="AL106" i="522"/>
  <c r="AM106" i="522" s="1"/>
  <c r="AN106" i="522" s="1"/>
  <c r="AL110" i="522"/>
  <c r="AM110" i="522" s="1"/>
  <c r="AN110" i="522" s="1"/>
  <c r="AL115" i="522"/>
  <c r="AM115" i="522" s="1"/>
  <c r="AL126" i="522"/>
  <c r="AM126" i="522" s="1"/>
  <c r="AN126" i="522" s="1"/>
  <c r="AL132" i="522"/>
  <c r="AM132" i="522" s="1"/>
  <c r="AN132" i="522" s="1"/>
  <c r="AL136" i="522"/>
  <c r="AM136" i="522" s="1"/>
  <c r="AL146" i="522"/>
  <c r="AM146" i="522" s="1"/>
  <c r="AN146" i="522" s="1"/>
  <c r="AL150" i="522"/>
  <c r="AM150" i="522" s="1"/>
  <c r="AN150" i="522" s="1"/>
  <c r="AL163" i="522"/>
  <c r="AM163" i="522" s="1"/>
  <c r="AN163" i="522" s="1"/>
  <c r="AL169" i="522"/>
  <c r="AM169" i="522" s="1"/>
  <c r="AN169" i="522" s="1"/>
  <c r="AL173" i="522"/>
  <c r="AM173" i="522" s="1"/>
  <c r="AL177" i="522"/>
  <c r="AM177" i="522" s="1"/>
  <c r="AN177" i="522" s="1"/>
  <c r="AL185" i="522"/>
  <c r="AM185" i="522" s="1"/>
  <c r="AN185" i="522" s="1"/>
  <c r="AL189" i="522"/>
  <c r="AM189" i="522" s="1"/>
  <c r="AN189" i="522" s="1"/>
  <c r="AL200" i="522"/>
  <c r="AM200" i="522" s="1"/>
  <c r="AN200" i="522" s="1"/>
  <c r="AL206" i="522"/>
  <c r="AM206" i="522" s="1"/>
  <c r="AN206" i="522" s="1"/>
  <c r="AL226" i="522"/>
  <c r="AM226" i="522" s="1"/>
  <c r="AN226" i="522" s="1"/>
  <c r="AL238" i="522"/>
  <c r="AM238" i="522" s="1"/>
  <c r="AN238" i="522" s="1"/>
  <c r="AL241" i="522"/>
  <c r="AM241" i="522" s="1"/>
  <c r="AN241" i="522" s="1"/>
  <c r="AL252" i="522"/>
  <c r="AM252" i="522" s="1"/>
  <c r="AN252" i="522" s="1"/>
  <c r="AL253" i="522"/>
  <c r="AM253" i="522" s="1"/>
  <c r="AN253" i="522" s="1"/>
  <c r="AU255" i="522" s="1"/>
  <c r="AL6" i="522"/>
  <c r="AM6" i="522" s="1"/>
  <c r="AN6" i="522" s="1"/>
  <c r="AL10" i="522"/>
  <c r="AM10" i="522" s="1"/>
  <c r="AN10" i="522" s="1"/>
  <c r="AL16" i="522"/>
  <c r="AM16" i="522" s="1"/>
  <c r="AN16" i="522" s="1"/>
  <c r="AL20" i="522"/>
  <c r="AM20" i="522" s="1"/>
  <c r="AN20" i="522" s="1"/>
  <c r="AL26" i="522"/>
  <c r="AM26" i="522" s="1"/>
  <c r="AN26" i="522" s="1"/>
  <c r="AL32" i="522"/>
  <c r="AM32" i="522" s="1"/>
  <c r="AN32" i="522" s="1"/>
  <c r="AL36" i="522"/>
  <c r="AM36" i="522" s="1"/>
  <c r="AN36" i="522" s="1"/>
  <c r="AL40" i="522"/>
  <c r="AM40" i="522" s="1"/>
  <c r="AN40" i="522" s="1"/>
  <c r="AL44" i="522"/>
  <c r="AM44" i="522" s="1"/>
  <c r="AN44" i="522" s="1"/>
  <c r="AL50" i="522"/>
  <c r="AM50" i="522" s="1"/>
  <c r="AN50" i="522" s="1"/>
  <c r="AL53" i="522"/>
  <c r="AM53" i="522" s="1"/>
  <c r="AN53" i="522" s="1"/>
  <c r="AL59" i="522"/>
  <c r="AM59" i="522" s="1"/>
  <c r="AN59" i="522" s="1"/>
  <c r="AL66" i="522"/>
  <c r="AM66" i="522" s="1"/>
  <c r="AN66" i="522" s="1"/>
  <c r="AL70" i="522"/>
  <c r="AM70" i="522" s="1"/>
  <c r="AN70" i="522" s="1"/>
  <c r="AL74" i="522"/>
  <c r="AM74" i="522" s="1"/>
  <c r="AN74" i="522" s="1"/>
  <c r="AL78" i="522"/>
  <c r="AM78" i="522" s="1"/>
  <c r="AN78" i="522" s="1"/>
  <c r="AL83" i="522"/>
  <c r="AM83" i="522" s="1"/>
  <c r="AN83" i="522" s="1"/>
  <c r="AL94" i="522"/>
  <c r="AM94" i="522" s="1"/>
  <c r="AL100" i="522"/>
  <c r="AM100" i="522" s="1"/>
  <c r="AN100" i="522" s="1"/>
  <c r="AL104" i="522"/>
  <c r="AM104" i="522" s="1"/>
  <c r="AN104" i="522" s="1"/>
  <c r="AL108" i="522"/>
  <c r="AM108" i="522" s="1"/>
  <c r="AN108" i="522" s="1"/>
  <c r="AL112" i="522"/>
  <c r="AM112" i="522" s="1"/>
  <c r="AL117" i="522"/>
  <c r="AM117" i="522" s="1"/>
  <c r="AN117" i="522" s="1"/>
  <c r="AL124" i="522"/>
  <c r="AM124" i="522" s="1"/>
  <c r="AN124" i="522" s="1"/>
  <c r="AL130" i="522"/>
  <c r="AM130" i="522" s="1"/>
  <c r="AN130" i="522" s="1"/>
  <c r="AL134" i="522"/>
  <c r="AM134" i="522" s="1"/>
  <c r="AN134" i="522" s="1"/>
  <c r="AU231" i="522" s="1"/>
  <c r="AL138" i="522"/>
  <c r="AM138" i="522" s="1"/>
  <c r="AN138" i="522" s="1"/>
  <c r="AL144" i="522"/>
  <c r="AM144" i="522" s="1"/>
  <c r="AN144" i="522" s="1"/>
  <c r="AL148" i="522"/>
  <c r="AM148" i="522" s="1"/>
  <c r="AN148" i="522" s="1"/>
  <c r="AL152" i="522"/>
  <c r="AM152" i="522" s="1"/>
  <c r="AN152" i="522" s="1"/>
  <c r="AL166" i="522"/>
  <c r="AM166" i="522" s="1"/>
  <c r="AN166" i="522" s="1"/>
  <c r="AL171" i="522"/>
  <c r="AM171" i="522" s="1"/>
  <c r="AN171" i="522" s="1"/>
  <c r="AU233" i="522" s="1"/>
  <c r="AL175" i="522"/>
  <c r="AM175" i="522" s="1"/>
  <c r="AN175" i="522" s="1"/>
  <c r="AL183" i="522"/>
  <c r="AM183" i="522" s="1"/>
  <c r="AN183" i="522" s="1"/>
  <c r="AL187" i="522"/>
  <c r="AM187" i="522" s="1"/>
  <c r="AN187" i="522" s="1"/>
  <c r="AL191" i="522"/>
  <c r="AM191" i="522" s="1"/>
  <c r="AN191" i="522" s="1"/>
  <c r="AL198" i="522"/>
  <c r="AM198" i="522" s="1"/>
  <c r="AN198" i="522" s="1"/>
  <c r="AL208" i="522"/>
  <c r="AM208" i="522" s="1"/>
  <c r="AN208" i="522" s="1"/>
  <c r="AL214" i="522"/>
  <c r="AM214" i="522" s="1"/>
  <c r="AN214" i="522" s="1"/>
  <c r="AL215" i="522"/>
  <c r="AM215" i="522" s="1"/>
  <c r="AN215" i="522" s="1"/>
  <c r="AL216" i="522"/>
  <c r="AM216" i="522" s="1"/>
  <c r="AN216" i="522" s="1"/>
  <c r="AL218" i="522"/>
  <c r="AM218" i="522" s="1"/>
  <c r="AN218" i="522" s="1"/>
  <c r="AL219" i="522"/>
  <c r="AM219" i="522" s="1"/>
  <c r="AN219" i="522" s="1"/>
  <c r="AL224" i="522"/>
  <c r="AM224" i="522" s="1"/>
  <c r="AN224" i="522" s="1"/>
  <c r="AU242" i="522" s="1"/>
  <c r="AL225" i="522"/>
  <c r="AM225" i="522" s="1"/>
  <c r="AL228" i="522"/>
  <c r="AM228" i="522" s="1"/>
  <c r="AN228" i="522" s="1"/>
  <c r="AL229" i="522"/>
  <c r="AM229" i="522" s="1"/>
  <c r="AN229" i="522" s="1"/>
  <c r="AL230" i="522"/>
  <c r="AM230" i="522" s="1"/>
  <c r="AN230" i="522" s="1"/>
  <c r="AU244" i="522" s="1"/>
  <c r="AL232" i="522"/>
  <c r="AM232" i="522" s="1"/>
  <c r="AL233" i="522"/>
  <c r="AM233" i="522" s="1"/>
  <c r="AN233" i="522" s="1"/>
  <c r="AL234" i="522"/>
  <c r="AM234" i="522" s="1"/>
  <c r="AN234" i="522" s="1"/>
  <c r="AU247" i="522" s="1"/>
  <c r="AL236" i="522"/>
  <c r="AM236" i="522" s="1"/>
  <c r="AN236" i="522" s="1"/>
  <c r="AL240" i="522"/>
  <c r="AM240" i="522" s="1"/>
  <c r="AN240" i="522" s="1"/>
  <c r="AL245" i="522"/>
  <c r="AM245" i="522" s="1"/>
  <c r="AN245" i="522" s="1"/>
  <c r="AL246" i="522"/>
  <c r="AM246" i="522" s="1"/>
  <c r="AN246" i="522" s="1"/>
  <c r="AU251" i="522" s="1"/>
  <c r="AL254" i="522"/>
  <c r="AM254" i="522" s="1"/>
  <c r="AN254" i="522" s="1"/>
  <c r="AL255" i="522"/>
  <c r="AM255" i="522" s="1"/>
  <c r="AN255" i="522" s="1"/>
  <c r="AL256" i="522"/>
  <c r="AM256" i="522" s="1"/>
  <c r="AV257" i="522"/>
  <c r="AL81" i="522"/>
  <c r="AM81" i="522" s="1"/>
  <c r="AN81" i="522" s="1"/>
  <c r="AL164" i="522"/>
  <c r="AM164" i="522" s="1"/>
  <c r="AN164" i="522" s="1"/>
  <c r="AL73" i="522"/>
  <c r="AM73" i="522" s="1"/>
  <c r="AN73" i="522" s="1"/>
  <c r="AL105" i="522"/>
  <c r="AM105" i="522" s="1"/>
  <c r="AN105" i="522" s="1"/>
  <c r="AL137" i="522"/>
  <c r="AM137" i="522" s="1"/>
  <c r="AN137" i="522" s="1"/>
  <c r="AL154" i="522"/>
  <c r="AM154" i="522" s="1"/>
  <c r="AN154" i="522" s="1"/>
  <c r="AL158" i="522"/>
  <c r="AM158" i="522" s="1"/>
  <c r="AN158" i="522" s="1"/>
  <c r="AL172" i="522"/>
  <c r="AM172" i="522" s="1"/>
  <c r="AN172" i="522" s="1"/>
  <c r="AL188" i="522"/>
  <c r="AM188" i="522" s="1"/>
  <c r="AN188" i="522" s="1"/>
  <c r="AL231" i="522"/>
  <c r="AM231" i="522" s="1"/>
  <c r="AL251" i="522"/>
  <c r="AM251" i="522" s="1"/>
  <c r="AN251" i="522" s="1"/>
  <c r="AL113" i="522"/>
  <c r="AM113" i="522" s="1"/>
  <c r="AN113" i="522" s="1"/>
  <c r="AL160" i="522"/>
  <c r="AM160" i="522" s="1"/>
  <c r="AN160" i="522" s="1"/>
  <c r="AL65" i="522"/>
  <c r="AM65" i="522" s="1"/>
  <c r="AN65" i="522" s="1"/>
  <c r="AL97" i="522"/>
  <c r="AM97" i="522" s="1"/>
  <c r="AN97" i="522" s="1"/>
  <c r="AL129" i="522"/>
  <c r="AM129" i="522" s="1"/>
  <c r="AN129" i="522" s="1"/>
  <c r="AU214" i="522"/>
  <c r="AT215" i="522"/>
  <c r="AT218" i="522"/>
  <c r="AN33" i="522"/>
  <c r="AU218" i="522" s="1"/>
  <c r="AT219" i="522"/>
  <c r="AN35" i="522"/>
  <c r="AU219" i="522" s="1"/>
  <c r="AT211" i="522"/>
  <c r="AN19" i="522"/>
  <c r="AU211" i="522" s="1"/>
  <c r="AN29" i="522"/>
  <c r="AU216" i="522" s="1"/>
  <c r="AT231" i="522"/>
  <c r="AK51" i="522"/>
  <c r="AT226" i="522"/>
  <c r="AN115" i="522"/>
  <c r="AU226" i="522" s="1"/>
  <c r="AT212" i="522"/>
  <c r="AT224" i="522"/>
  <c r="AN112" i="522"/>
  <c r="AU224" i="522" s="1"/>
  <c r="AT228" i="522"/>
  <c r="AN116" i="522"/>
  <c r="AU228" i="522" s="1"/>
  <c r="AT229" i="522"/>
  <c r="AN118" i="522"/>
  <c r="AU229" i="522" s="1"/>
  <c r="AN136" i="522"/>
  <c r="AU212" i="522"/>
  <c r="AT214" i="522"/>
  <c r="AT217" i="522"/>
  <c r="AT222" i="522"/>
  <c r="AT223" i="522"/>
  <c r="AN94" i="522"/>
  <c r="AU223" i="522" s="1"/>
  <c r="AT230" i="522"/>
  <c r="AN123" i="522"/>
  <c r="AU230" i="522" s="1"/>
  <c r="AT235" i="522"/>
  <c r="AN178" i="522"/>
  <c r="AU235" i="522" s="1"/>
  <c r="AL143" i="522"/>
  <c r="AM143" i="522" s="1"/>
  <c r="AN143" i="522" s="1"/>
  <c r="AH51" i="522"/>
  <c r="AL141" i="522"/>
  <c r="AM141" i="522" s="1"/>
  <c r="AN141" i="522" s="1"/>
  <c r="AL147" i="522"/>
  <c r="AM147" i="522" s="1"/>
  <c r="AN147" i="522" s="1"/>
  <c r="AL157" i="522"/>
  <c r="AM157" i="522" s="1"/>
  <c r="AN157" i="522" s="1"/>
  <c r="AT233" i="522"/>
  <c r="AT236" i="522"/>
  <c r="AN186" i="522"/>
  <c r="AU236" i="522" s="1"/>
  <c r="AT254" i="522"/>
  <c r="AN250" i="522"/>
  <c r="AU254" i="522" s="1"/>
  <c r="AN223" i="522"/>
  <c r="AU241" i="522" s="1"/>
  <c r="AT241" i="522"/>
  <c r="AT252" i="522"/>
  <c r="AT234" i="522"/>
  <c r="AN221" i="522"/>
  <c r="AU239" i="522" s="1"/>
  <c r="AT239" i="522"/>
  <c r="AN225" i="522"/>
  <c r="AU243" i="522" s="1"/>
  <c r="AT243" i="522"/>
  <c r="AN173" i="522"/>
  <c r="AU234" i="522" s="1"/>
  <c r="AN205" i="522"/>
  <c r="AT242" i="522"/>
  <c r="AT246" i="522"/>
  <c r="AT244" i="522"/>
  <c r="AN231" i="522"/>
  <c r="AU245" i="522" s="1"/>
  <c r="AT245" i="522"/>
  <c r="AT251" i="522"/>
  <c r="AL210" i="522"/>
  <c r="AM210" i="522" s="1"/>
  <c r="AN210" i="522" s="1"/>
  <c r="AN232" i="522"/>
  <c r="AU246" i="522" s="1"/>
  <c r="AN235" i="522"/>
  <c r="AU249" i="522" s="1"/>
  <c r="AT249" i="522"/>
  <c r="AT255" i="522"/>
  <c r="AB151" i="529" l="1"/>
  <c r="AL51" i="522"/>
  <c r="AM51" i="522" s="1"/>
  <c r="AN51" i="522" s="1"/>
  <c r="AU221" i="522" s="1"/>
  <c r="AT256" i="522"/>
  <c r="AN256" i="522"/>
  <c r="AU256" i="522" s="1"/>
  <c r="AU237" i="522"/>
  <c r="AU232" i="522"/>
  <c r="AH259" i="522"/>
  <c r="AT237" i="522"/>
  <c r="AT232" i="522"/>
  <c r="AT221" i="522"/>
  <c r="AT209" i="522"/>
  <c r="AT257" i="522" l="1"/>
  <c r="AU209" i="522"/>
  <c r="AU257" i="522" s="1"/>
  <c r="D11" i="481" l="1"/>
  <c r="Z5" i="520" l="1"/>
  <c r="AA5" i="520"/>
  <c r="U5" i="520"/>
  <c r="S5" i="520"/>
  <c r="R5" i="520"/>
  <c r="M5" i="520"/>
  <c r="K5" i="520"/>
  <c r="J5" i="520"/>
  <c r="AG63" i="520"/>
  <c r="AG62" i="520"/>
  <c r="AG61" i="520"/>
  <c r="AG60" i="520"/>
  <c r="AF60" i="520"/>
  <c r="AE60" i="520"/>
  <c r="AG59" i="520"/>
  <c r="AG58" i="520"/>
  <c r="AG57" i="520"/>
  <c r="AF57" i="520"/>
  <c r="AE57" i="520"/>
  <c r="AG56" i="520"/>
  <c r="AG55" i="520"/>
  <c r="AF55" i="520"/>
  <c r="AE55" i="520"/>
  <c r="AG54" i="520"/>
  <c r="AG53" i="520"/>
  <c r="AG52" i="520"/>
  <c r="AG51" i="520"/>
  <c r="AF51" i="520"/>
  <c r="AG50" i="520"/>
  <c r="AG49" i="520"/>
  <c r="AG48" i="520"/>
  <c r="AG47" i="520"/>
  <c r="AF47" i="520"/>
  <c r="AE47" i="520"/>
  <c r="AG46" i="520"/>
  <c r="AG45" i="520"/>
  <c r="AE45" i="520"/>
  <c r="AG44" i="520"/>
  <c r="AG43" i="520"/>
  <c r="AG42" i="520"/>
  <c r="AG41" i="520"/>
  <c r="AG40" i="520"/>
  <c r="AG39" i="520"/>
  <c r="AG38" i="520"/>
  <c r="AG37" i="520"/>
  <c r="AG36" i="520"/>
  <c r="AG35" i="520"/>
  <c r="AG34" i="520"/>
  <c r="AF34" i="520"/>
  <c r="AE34" i="520"/>
  <c r="AG33" i="520"/>
  <c r="AG32" i="520"/>
  <c r="AF32" i="520"/>
  <c r="AE32" i="520"/>
  <c r="AG31" i="520"/>
  <c r="AG30" i="520"/>
  <c r="AG29" i="520"/>
  <c r="AG28" i="520"/>
  <c r="AG26" i="520"/>
  <c r="AG25" i="520"/>
  <c r="AG24" i="520"/>
  <c r="AG23" i="520"/>
  <c r="AG22" i="520"/>
  <c r="AG21" i="520"/>
  <c r="AG20" i="520"/>
  <c r="AF20" i="520"/>
  <c r="AE20" i="520"/>
  <c r="AG19" i="520"/>
  <c r="AG18" i="520"/>
  <c r="AG17" i="520"/>
  <c r="AF17" i="520"/>
  <c r="AE17" i="520"/>
  <c r="AG16" i="520"/>
  <c r="Z12" i="520"/>
  <c r="AA6" i="520"/>
  <c r="U6" i="520"/>
  <c r="S6" i="520"/>
  <c r="R6" i="520"/>
  <c r="AE25" i="520"/>
  <c r="AE24" i="520"/>
  <c r="AE23" i="520"/>
  <c r="T5" i="520"/>
  <c r="H5" i="520"/>
  <c r="I5" i="520" s="1"/>
  <c r="B5" i="520"/>
  <c r="Q5" i="520" l="1"/>
  <c r="P5" i="520" s="1"/>
  <c r="L5" i="520"/>
  <c r="T6" i="520"/>
  <c r="AE26" i="520"/>
  <c r="AE28" i="520"/>
  <c r="AE30" i="520"/>
  <c r="AE31" i="520"/>
  <c r="AE33" i="520"/>
  <c r="AE37" i="520"/>
  <c r="AE38" i="520"/>
  <c r="AE29" i="520"/>
  <c r="AE35" i="520"/>
  <c r="AE36" i="520"/>
  <c r="AE42" i="520"/>
  <c r="AE40" i="520"/>
  <c r="AE41" i="520"/>
  <c r="AE46" i="520"/>
  <c r="AF49" i="520"/>
  <c r="AE50" i="520"/>
  <c r="AE43" i="520"/>
  <c r="AE48" i="520"/>
  <c r="AE58" i="520"/>
  <c r="AE53" i="520"/>
  <c r="AF45" i="520"/>
  <c r="AE49" i="520"/>
  <c r="AE51" i="520"/>
  <c r="AE52" i="520"/>
  <c r="AF53" i="520"/>
  <c r="AE54" i="520"/>
  <c r="AG64" i="520"/>
  <c r="AE56" i="520"/>
  <c r="AE63" i="520" l="1"/>
  <c r="AF52" i="520"/>
  <c r="AE59" i="520"/>
  <c r="AF54" i="520"/>
  <c r="AE44" i="520"/>
  <c r="AF46" i="520"/>
  <c r="AF42" i="520"/>
  <c r="AF36" i="520"/>
  <c r="AF31" i="520"/>
  <c r="AE22" i="520"/>
  <c r="AE19" i="520"/>
  <c r="AF62" i="520"/>
  <c r="AF50" i="520"/>
  <c r="AF40" i="520"/>
  <c r="AF23" i="520"/>
  <c r="AF24" i="520"/>
  <c r="AE62" i="520"/>
  <c r="AF37" i="520"/>
  <c r="AF33" i="520"/>
  <c r="AF26" i="520"/>
  <c r="AE21" i="520"/>
  <c r="AE18" i="520"/>
  <c r="AE61" i="520"/>
  <c r="AF48" i="520"/>
  <c r="AF56" i="520"/>
  <c r="AF41" i="520"/>
  <c r="AE39" i="520"/>
  <c r="AF35" i="520"/>
  <c r="AF25" i="520"/>
  <c r="AF38" i="520"/>
  <c r="AF30" i="520"/>
  <c r="AF28" i="520"/>
  <c r="AE16" i="520" l="1"/>
  <c r="AE64" i="520" s="1"/>
  <c r="AF59" i="520"/>
  <c r="AF22" i="520"/>
  <c r="AF39" i="520"/>
  <c r="AF44" i="520"/>
  <c r="AF58" i="520"/>
  <c r="AF63" i="520"/>
  <c r="AF29" i="520"/>
  <c r="AF18" i="520"/>
  <c r="AF61" i="520"/>
  <c r="AF21" i="520"/>
  <c r="AF43" i="520"/>
  <c r="AF19" i="520"/>
  <c r="AF16" i="520" l="1"/>
  <c r="AF64" i="520" s="1"/>
  <c r="Z6" i="520"/>
  <c r="Z13" i="520" s="1"/>
  <c r="Z14" i="520" s="1"/>
  <c r="O5" i="522" l="1"/>
  <c r="N5" i="522" s="1"/>
  <c r="E90" i="481" l="1"/>
  <c r="AI5" i="522" l="1"/>
  <c r="AI259" i="522" s="1"/>
  <c r="P53" i="408" l="1"/>
  <c r="U53" i="408" s="1"/>
  <c r="U50" i="408"/>
  <c r="P50" i="408"/>
  <c r="P44" i="408"/>
  <c r="U44" i="408" s="1"/>
  <c r="P41" i="408"/>
  <c r="P37" i="408"/>
  <c r="U37" i="408" s="1"/>
  <c r="P35" i="408"/>
  <c r="U35" i="408" s="1"/>
  <c r="U59" i="408" s="1"/>
  <c r="R19" i="408"/>
  <c r="U163" i="401"/>
  <c r="AB161" i="401"/>
  <c r="U160" i="401"/>
  <c r="AB160" i="401" s="1"/>
  <c r="Q153" i="401"/>
  <c r="U153" i="401" s="1"/>
  <c r="Q152" i="401"/>
  <c r="U152" i="401" s="1"/>
  <c r="Q149" i="401"/>
  <c r="U149" i="401" s="1"/>
  <c r="U148" i="401"/>
  <c r="Q148" i="401"/>
  <c r="Q144" i="401"/>
  <c r="U144" i="401" s="1"/>
  <c r="Q143" i="401"/>
  <c r="U143" i="401" s="1"/>
  <c r="U142" i="401" s="1"/>
  <c r="U140" i="401"/>
  <c r="Q140" i="401"/>
  <c r="Q139" i="401"/>
  <c r="U139" i="401" s="1"/>
  <c r="U138" i="401" s="1"/>
  <c r="Q135" i="401"/>
  <c r="U135" i="401" s="1"/>
  <c r="U132" i="401"/>
  <c r="U130" i="401"/>
  <c r="U129" i="401" s="1"/>
  <c r="U126" i="401"/>
  <c r="U119" i="401"/>
  <c r="Q106" i="401"/>
  <c r="AB80" i="401"/>
  <c r="Q104" i="401" s="1"/>
  <c r="V49" i="401"/>
  <c r="Q48" i="401"/>
  <c r="M48" i="401"/>
  <c r="U40" i="401"/>
  <c r="U41" i="401" s="1"/>
  <c r="AB92" i="401" s="1"/>
  <c r="J31" i="401"/>
  <c r="T31" i="401" s="1"/>
  <c r="J30" i="401"/>
  <c r="T30" i="401" s="1"/>
  <c r="J25" i="401"/>
  <c r="T25" i="401" s="1"/>
  <c r="Q17" i="401"/>
  <c r="M17" i="401"/>
  <c r="J24" i="401" s="1"/>
  <c r="T24" i="401" s="1"/>
  <c r="V16" i="401"/>
  <c r="V15" i="401"/>
  <c r="V17" i="401" s="1"/>
  <c r="Q120" i="401" s="1"/>
  <c r="F34" i="403"/>
  <c r="U42" i="390"/>
  <c r="U39" i="390"/>
  <c r="U35" i="390"/>
  <c r="U31" i="390"/>
  <c r="U27" i="390"/>
  <c r="U12" i="390"/>
  <c r="U46" i="390" s="1"/>
  <c r="M13" i="481"/>
  <c r="L13" i="481"/>
  <c r="E13" i="481"/>
  <c r="C13" i="481"/>
  <c r="B13" i="481"/>
  <c r="N12" i="481"/>
  <c r="F12" i="481"/>
  <c r="G12" i="481" s="1"/>
  <c r="H12" i="481" s="1"/>
  <c r="D12" i="481"/>
  <c r="D13" i="481" s="1"/>
  <c r="F11" i="481"/>
  <c r="A5" i="481"/>
  <c r="O4" i="481"/>
  <c r="U53" i="337"/>
  <c r="P53" i="337"/>
  <c r="U50" i="337"/>
  <c r="P50" i="337"/>
  <c r="P37" i="337"/>
  <c r="U37" i="337" s="1"/>
  <c r="U35" i="337"/>
  <c r="P35" i="337"/>
  <c r="H19" i="337"/>
  <c r="R19" i="337" s="1"/>
  <c r="P41" i="337" s="1"/>
  <c r="P14" i="337"/>
  <c r="U163" i="353"/>
  <c r="AB161" i="353" s="1"/>
  <c r="U160" i="353"/>
  <c r="AB160" i="353" s="1"/>
  <c r="U153" i="353"/>
  <c r="Q153" i="353"/>
  <c r="U152" i="353"/>
  <c r="U151" i="353" s="1"/>
  <c r="Q152" i="353"/>
  <c r="Q149" i="353"/>
  <c r="U149" i="353" s="1"/>
  <c r="U148" i="353"/>
  <c r="Q148" i="353"/>
  <c r="U144" i="353"/>
  <c r="Q144" i="353"/>
  <c r="Q143" i="353"/>
  <c r="U143" i="353" s="1"/>
  <c r="U142" i="353" s="1"/>
  <c r="U140" i="353"/>
  <c r="Q140" i="353"/>
  <c r="Q139" i="353"/>
  <c r="U139" i="353" s="1"/>
  <c r="U138" i="353" s="1"/>
  <c r="Q135" i="353"/>
  <c r="U135" i="353" s="1"/>
  <c r="U132" i="353"/>
  <c r="U130" i="353"/>
  <c r="U129" i="353" s="1"/>
  <c r="U126" i="353"/>
  <c r="U119" i="353"/>
  <c r="AB80" i="353"/>
  <c r="Q106" i="353" s="1"/>
  <c r="V49" i="353"/>
  <c r="Q48" i="353"/>
  <c r="M48" i="353"/>
  <c r="U41" i="353"/>
  <c r="AB92" i="353" s="1"/>
  <c r="U40" i="353"/>
  <c r="J31" i="353"/>
  <c r="T31" i="353" s="1"/>
  <c r="T30" i="353"/>
  <c r="J30" i="353"/>
  <c r="T25" i="353"/>
  <c r="J25" i="353"/>
  <c r="Q17" i="353"/>
  <c r="M17" i="353"/>
  <c r="J24" i="353" s="1"/>
  <c r="T24" i="353" s="1"/>
  <c r="V16" i="353"/>
  <c r="V15" i="353"/>
  <c r="V17" i="353" s="1"/>
  <c r="Q120" i="353" s="1"/>
  <c r="F36" i="355"/>
  <c r="U40" i="335"/>
  <c r="U37" i="335"/>
  <c r="U33" i="335"/>
  <c r="U29" i="335"/>
  <c r="U25" i="335"/>
  <c r="U11" i="335"/>
  <c r="U44" i="335" s="1"/>
  <c r="AJ5" i="522"/>
  <c r="AC92" i="401" l="1"/>
  <c r="AD92" i="401"/>
  <c r="U147" i="401"/>
  <c r="U27" i="401"/>
  <c r="U26" i="401"/>
  <c r="U151" i="401"/>
  <c r="U26" i="353"/>
  <c r="U27" i="353"/>
  <c r="AC92" i="353"/>
  <c r="AD92" i="353"/>
  <c r="U147" i="353"/>
  <c r="Q83" i="353"/>
  <c r="Q95" i="353"/>
  <c r="Q114" i="353"/>
  <c r="U114" i="353" s="1"/>
  <c r="I12" i="481"/>
  <c r="Q81" i="401"/>
  <c r="Q112" i="401"/>
  <c r="Q109" i="401"/>
  <c r="M120" i="401"/>
  <c r="V48" i="353"/>
  <c r="Q85" i="353"/>
  <c r="Q98" i="353"/>
  <c r="P44" i="337"/>
  <c r="U44" i="337" s="1"/>
  <c r="U59" i="337" s="1"/>
  <c r="Q83" i="401"/>
  <c r="Q95" i="401"/>
  <c r="Q114" i="401"/>
  <c r="U114" i="401" s="1"/>
  <c r="M120" i="353"/>
  <c r="Q109" i="353"/>
  <c r="Q100" i="353"/>
  <c r="V48" i="401"/>
  <c r="Q89" i="353"/>
  <c r="Q102" i="353"/>
  <c r="Q87" i="401"/>
  <c r="Q100" i="401"/>
  <c r="Q112" i="353"/>
  <c r="Q85" i="401"/>
  <c r="Q98" i="401"/>
  <c r="U79" i="401" s="1"/>
  <c r="U78" i="401" s="1"/>
  <c r="Z78" i="353"/>
  <c r="Q92" i="353"/>
  <c r="Q104" i="353"/>
  <c r="Q89" i="401"/>
  <c r="Q102" i="401"/>
  <c r="Q81" i="353"/>
  <c r="Q87" i="353"/>
  <c r="U79" i="353"/>
  <c r="U78" i="353" s="1"/>
  <c r="Z78" i="401"/>
  <c r="Q92" i="401"/>
  <c r="AJ259" i="522"/>
  <c r="AK5" i="522"/>
  <c r="V5" i="520"/>
  <c r="V6" i="520" s="1"/>
  <c r="G11" i="481"/>
  <c r="F13" i="481"/>
  <c r="AA120" i="401" l="1"/>
  <c r="Q119" i="401"/>
  <c r="AA119" i="401" s="1"/>
  <c r="Q125" i="401"/>
  <c r="U125" i="401"/>
  <c r="Q117" i="401"/>
  <c r="AA120" i="353"/>
  <c r="U156" i="401"/>
  <c r="AB159" i="401" s="1"/>
  <c r="U156" i="353"/>
  <c r="AB159" i="353" s="1"/>
  <c r="U125" i="353"/>
  <c r="Q119" i="353"/>
  <c r="AA119" i="353" s="1"/>
  <c r="Q117" i="353"/>
  <c r="Q125" i="353"/>
  <c r="AL5" i="522"/>
  <c r="AK259" i="522"/>
  <c r="W5" i="520"/>
  <c r="X5" i="520" s="1"/>
  <c r="G13" i="481"/>
  <c r="H11" i="481"/>
  <c r="AM5" i="522" l="1"/>
  <c r="AL259" i="522"/>
  <c r="W6" i="520"/>
  <c r="H13" i="481"/>
  <c r="I11" i="481"/>
  <c r="Y5" i="520"/>
  <c r="X6" i="520"/>
  <c r="AN5" i="522" l="1"/>
  <c r="AN259" i="522" s="1"/>
  <c r="AM259" i="522"/>
  <c r="I13" i="481"/>
  <c r="N11" i="481"/>
  <c r="N13" i="481" s="1"/>
  <c r="Y6" i="520"/>
  <c r="Z11" i="520" s="1"/>
  <c r="AC5" i="520"/>
  <c r="AC6" i="520" s="1"/>
  <c r="AB5" i="520"/>
  <c r="AB6" i="520" s="1"/>
  <c r="AT258" i="522" l="1"/>
  <c r="AN264" i="522"/>
  <c r="AO264" i="522"/>
  <c r="AU258" i="522"/>
  <c r="AN266" i="522"/>
  <c r="AN267" i="5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 authorId="0" shapeId="0" xr:uid="{00000000-0006-0000-2B00-000001000000}">
      <text>
        <r>
          <rPr>
            <b/>
            <sz val="9"/>
            <color indexed="81"/>
            <rFont val="ＭＳ Ｐゴシック"/>
            <family val="3"/>
            <charset val="128"/>
          </rPr>
          <t>管理型の施設が国立である場合は0、そうでない場合は1を記載する。</t>
        </r>
      </text>
    </comment>
    <comment ref="N5" authorId="0" shapeId="0" xr:uid="{00000000-0006-0000-2B00-000002000000}">
      <text>
        <r>
          <rPr>
            <b/>
            <sz val="9"/>
            <color indexed="81"/>
            <rFont val="MS P ゴシック"/>
            <family val="3"/>
            <charset val="128"/>
          </rPr>
          <t>作成者:</t>
        </r>
        <r>
          <rPr>
            <sz val="9"/>
            <color indexed="81"/>
            <rFont val="MS P ゴシック"/>
            <family val="3"/>
            <charset val="128"/>
          </rPr>
          <t xml:space="preserve">
単独型・管理型臨床研修施設名が転記される仕組みになっているが、適宜修正する。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 authorId="0" shapeId="0" xr:uid="{00000000-0006-0000-2C00-000001000000}">
      <text>
        <r>
          <rPr>
            <b/>
            <sz val="9"/>
            <color indexed="81"/>
            <rFont val="MS P ゴシック"/>
            <family val="3"/>
            <charset val="128"/>
          </rPr>
          <t>作成者:</t>
        </r>
        <r>
          <rPr>
            <sz val="9"/>
            <color indexed="81"/>
            <rFont val="MS P ゴシック"/>
            <family val="3"/>
            <charset val="128"/>
          </rPr>
          <t xml:space="preserve">
単独型・管理型臨床研修施設名が転記される仕組みになっているが、適宜修正する。</t>
        </r>
      </text>
    </comment>
  </commentList>
</comments>
</file>

<file path=xl/sharedStrings.xml><?xml version="1.0" encoding="utf-8"?>
<sst xmlns="http://schemas.openxmlformats.org/spreadsheetml/2006/main" count="4995" uniqueCount="891">
  <si>
    <t>提出書類一覧</t>
    <rPh sb="0" eb="2">
      <t>テイシュツ</t>
    </rPh>
    <rPh sb="2" eb="4">
      <t>ショルイ</t>
    </rPh>
    <rPh sb="4" eb="6">
      <t>イチラン</t>
    </rPh>
    <phoneticPr fontId="4"/>
  </si>
  <si>
    <t>交付申請</t>
    <rPh sb="0" eb="2">
      <t>コウフ</t>
    </rPh>
    <rPh sb="2" eb="4">
      <t>シンセイ</t>
    </rPh>
    <phoneticPr fontId="4"/>
  </si>
  <si>
    <t>実績報告</t>
    <rPh sb="0" eb="2">
      <t>ジッセキ</t>
    </rPh>
    <rPh sb="2" eb="4">
      <t>ホウコク</t>
    </rPh>
    <phoneticPr fontId="4"/>
  </si>
  <si>
    <t>消費税</t>
    <rPh sb="0" eb="3">
      <t>ショウヒゼイ</t>
    </rPh>
    <phoneticPr fontId="4"/>
  </si>
  <si>
    <t>第2号様式</t>
    <rPh sb="0" eb="1">
      <t>ダイ</t>
    </rPh>
    <rPh sb="2" eb="3">
      <t>ゴウ</t>
    </rPh>
    <rPh sb="3" eb="5">
      <t>ヨウシキ</t>
    </rPh>
    <phoneticPr fontId="4"/>
  </si>
  <si>
    <t>基準額
算出内訳</t>
    <rPh sb="0" eb="3">
      <t>キジュンガク</t>
    </rPh>
    <rPh sb="4" eb="6">
      <t>サンシュツ</t>
    </rPh>
    <rPh sb="6" eb="8">
      <t>ウチワケ</t>
    </rPh>
    <phoneticPr fontId="4"/>
  </si>
  <si>
    <t>第4号様式</t>
    <rPh sb="0" eb="1">
      <t>ダイ</t>
    </rPh>
    <rPh sb="2" eb="3">
      <t>ゴウ</t>
    </rPh>
    <rPh sb="3" eb="5">
      <t>ヨウシキ</t>
    </rPh>
    <phoneticPr fontId="4"/>
  </si>
  <si>
    <t>第3号様式</t>
    <rPh sb="0" eb="1">
      <t>ダイ</t>
    </rPh>
    <rPh sb="2" eb="3">
      <t>ゴウ</t>
    </rPh>
    <rPh sb="3" eb="5">
      <t>ヨウシキ</t>
    </rPh>
    <phoneticPr fontId="4"/>
  </si>
  <si>
    <t>別紙1</t>
    <rPh sb="0" eb="2">
      <t>ベッシ</t>
    </rPh>
    <phoneticPr fontId="4"/>
  </si>
  <si>
    <t>別紙2</t>
    <rPh sb="0" eb="2">
      <t>ベッシ</t>
    </rPh>
    <phoneticPr fontId="4"/>
  </si>
  <si>
    <t>（１）医療関係者研修費等補助金</t>
  </si>
  <si>
    <t>ア　中央ナースセンター事業（医療従事者等確保対策費）</t>
    <phoneticPr fontId="4"/>
  </si>
  <si>
    <t>◯</t>
    <phoneticPr fontId="4"/>
  </si>
  <si>
    <t>イ　看護職員確保対策特別事業（医療従事者等確保対策費）</t>
    <phoneticPr fontId="4"/>
  </si>
  <si>
    <t>ウ　看護教員教務主任養成講習会事業（医療従事者資質向上対策費）</t>
    <phoneticPr fontId="4"/>
  </si>
  <si>
    <t>エ　看護師の特定行為に係る研修機関支援事業（医療従事者資質向上対策費）</t>
    <phoneticPr fontId="4"/>
  </si>
  <si>
    <t>（ア）看護師の特定行為に係る研修機関導入促進支援事業</t>
  </si>
  <si>
    <t>（イ）看護師の特定行為に係る指定研修機関運営事業</t>
  </si>
  <si>
    <t>オ　プログラム責任者養成講習会事業（医療従事者資質向上対策費）</t>
    <phoneticPr fontId="4"/>
  </si>
  <si>
    <t>カ　歯科医師臨床研修指導医講習会事業（医療従事者資質向上対策費）</t>
    <phoneticPr fontId="4"/>
  </si>
  <si>
    <t>（ア）プログラム責任者講習会</t>
  </si>
  <si>
    <t>（イ）臨床研修活性化推進特別事業</t>
  </si>
  <si>
    <t>キ　医療関係職種実習施設指導者等養成講習会事業（医療従事者資質向上対策費）</t>
    <phoneticPr fontId="4"/>
  </si>
  <si>
    <t>ク　薬剤師生涯教育推進事業（医薬品適正使用推進費）</t>
    <phoneticPr fontId="4"/>
  </si>
  <si>
    <t>ケ　遠隔医療従事者研修事業（医療従事者資質向上対策費）</t>
    <phoneticPr fontId="4"/>
  </si>
  <si>
    <t>コ　災害医療コーディネーター研修事業（医療従事者資質向上対策費）</t>
    <phoneticPr fontId="4"/>
  </si>
  <si>
    <t>（ア）都道府県災害医療コーディネーター研修事業</t>
  </si>
  <si>
    <t>（イ）地域災害医療コーディネーター研修事業</t>
  </si>
  <si>
    <t>サ　外傷外科医養成研修事業（医療従事者資質向上対策費）</t>
    <phoneticPr fontId="4"/>
  </si>
  <si>
    <t>（２）臨床研修費等補助金</t>
  </si>
  <si>
    <t>臨床研修事業等（医療提供体制確保対策費）</t>
  </si>
  <si>
    <t>ア　医師</t>
    <phoneticPr fontId="4"/>
  </si>
  <si>
    <t>イ　歯科医師</t>
    <phoneticPr fontId="4"/>
  </si>
  <si>
    <t>事業名</t>
    <rPh sb="0" eb="2">
      <t>ジギョウ</t>
    </rPh>
    <rPh sb="2" eb="3">
      <t>メイ</t>
    </rPh>
    <phoneticPr fontId="4"/>
  </si>
  <si>
    <t>送付先</t>
    <rPh sb="0" eb="3">
      <t>ソウフサキ</t>
    </rPh>
    <phoneticPr fontId="4"/>
  </si>
  <si>
    <t>補助金名</t>
    <rPh sb="0" eb="3">
      <t>ホジョキン</t>
    </rPh>
    <rPh sb="3" eb="4">
      <t>メイ</t>
    </rPh>
    <phoneticPr fontId="4"/>
  </si>
  <si>
    <t>費目列挙</t>
    <rPh sb="0" eb="2">
      <t>ヒモク</t>
    </rPh>
    <rPh sb="2" eb="4">
      <t>レッキョ</t>
    </rPh>
    <phoneticPr fontId="4"/>
  </si>
  <si>
    <t>最終列</t>
    <rPh sb="0" eb="2">
      <t>サイシュウ</t>
    </rPh>
    <rPh sb="2" eb="3">
      <t>レツ</t>
    </rPh>
    <phoneticPr fontId="4"/>
  </si>
  <si>
    <t>区分１</t>
    <rPh sb="0" eb="2">
      <t>クブン</t>
    </rPh>
    <phoneticPr fontId="4"/>
  </si>
  <si>
    <t>区分２</t>
    <rPh sb="0" eb="2">
      <t>クブン</t>
    </rPh>
    <phoneticPr fontId="4"/>
  </si>
  <si>
    <t>基準額（区分１）</t>
    <rPh sb="0" eb="2">
      <t>キジュン</t>
    </rPh>
    <rPh sb="2" eb="3">
      <t>ガク</t>
    </rPh>
    <rPh sb="4" eb="6">
      <t>クブン</t>
    </rPh>
    <phoneticPr fontId="4"/>
  </si>
  <si>
    <t>基準額（区分２）</t>
    <rPh sb="0" eb="2">
      <t>キジュン</t>
    </rPh>
    <rPh sb="2" eb="3">
      <t>ガク</t>
    </rPh>
    <rPh sb="4" eb="6">
      <t>クブン</t>
    </rPh>
    <phoneticPr fontId="4"/>
  </si>
  <si>
    <t>一般用医薬品適正使用推進のための研修事業</t>
    <rPh sb="0" eb="2">
      <t>イッパン</t>
    </rPh>
    <rPh sb="2" eb="3">
      <t>ヨウ</t>
    </rPh>
    <rPh sb="3" eb="6">
      <t>イヤクヒン</t>
    </rPh>
    <rPh sb="6" eb="8">
      <t>テキセイ</t>
    </rPh>
    <rPh sb="8" eb="10">
      <t>シヨウ</t>
    </rPh>
    <rPh sb="10" eb="12">
      <t>スイシン</t>
    </rPh>
    <rPh sb="16" eb="18">
      <t>ケンシュウ</t>
    </rPh>
    <rPh sb="18" eb="20">
      <t>ジギョウ</t>
    </rPh>
    <phoneticPr fontId="4"/>
  </si>
  <si>
    <t>　厚生労働大臣　　殿</t>
  </si>
  <si>
    <t>年度医療関係者研修費等補助金の（変更）交付申請書</t>
    <rPh sb="16" eb="18">
      <t>ヘンコウ</t>
    </rPh>
    <rPh sb="23" eb="24">
      <t>ショ</t>
    </rPh>
    <phoneticPr fontId="4"/>
  </si>
  <si>
    <t>諸謝金</t>
    <rPh sb="0" eb="1">
      <t>ショ</t>
    </rPh>
    <rPh sb="1" eb="3">
      <t>シャキン</t>
    </rPh>
    <phoneticPr fontId="4"/>
  </si>
  <si>
    <t>　</t>
    <phoneticPr fontId="4"/>
  </si>
  <si>
    <t>旅費</t>
    <rPh sb="0" eb="2">
      <t>リョヒ</t>
    </rPh>
    <phoneticPr fontId="4"/>
  </si>
  <si>
    <t>消耗品費</t>
    <rPh sb="0" eb="3">
      <t>ショウモウヒン</t>
    </rPh>
    <rPh sb="3" eb="4">
      <t>ヒ</t>
    </rPh>
    <phoneticPr fontId="4"/>
  </si>
  <si>
    <t>印刷製本費</t>
    <rPh sb="0" eb="2">
      <t>インサツ</t>
    </rPh>
    <rPh sb="2" eb="4">
      <t>セイホン</t>
    </rPh>
    <rPh sb="4" eb="5">
      <t>ヒ</t>
    </rPh>
    <phoneticPr fontId="4"/>
  </si>
  <si>
    <t>通信運搬費</t>
    <rPh sb="0" eb="2">
      <t>ツウシン</t>
    </rPh>
    <rPh sb="2" eb="5">
      <t>ウンパンヒ</t>
    </rPh>
    <phoneticPr fontId="4"/>
  </si>
  <si>
    <t>借料及び損料（会場借料、機器借料）</t>
    <rPh sb="0" eb="2">
      <t>シャクリョウ</t>
    </rPh>
    <rPh sb="2" eb="3">
      <t>オヨ</t>
    </rPh>
    <rPh sb="4" eb="6">
      <t>ソンリョウ</t>
    </rPh>
    <rPh sb="7" eb="9">
      <t>カイジョウ</t>
    </rPh>
    <rPh sb="9" eb="11">
      <t>シャクリョウ</t>
    </rPh>
    <rPh sb="12" eb="14">
      <t>キキ</t>
    </rPh>
    <rPh sb="14" eb="16">
      <t>シャクリョウ</t>
    </rPh>
    <phoneticPr fontId="4"/>
  </si>
  <si>
    <t>会議費</t>
    <rPh sb="0" eb="3">
      <t>カイギヒ</t>
    </rPh>
    <phoneticPr fontId="4"/>
  </si>
  <si>
    <t>　　</t>
    <phoneticPr fontId="4"/>
  </si>
  <si>
    <t>事業計画書</t>
    <phoneticPr fontId="4"/>
  </si>
  <si>
    <t>臨床研修事業</t>
    <phoneticPr fontId="4"/>
  </si>
  <si>
    <t>　地方厚生局長　　殿</t>
    <rPh sb="1" eb="3">
      <t>チホウ</t>
    </rPh>
    <rPh sb="3" eb="6">
      <t>コウセイキョク</t>
    </rPh>
    <rPh sb="6" eb="7">
      <t>オサ</t>
    </rPh>
    <phoneticPr fontId="4"/>
  </si>
  <si>
    <t>年度臨床研修費等補助金の（変更）交付申請書</t>
    <rPh sb="13" eb="15">
      <t>ヘンコウ</t>
    </rPh>
    <rPh sb="20" eb="21">
      <t>ショ</t>
    </rPh>
    <phoneticPr fontId="4"/>
  </si>
  <si>
    <t>（Ⅰ　教育指導経費）</t>
    <phoneticPr fontId="4"/>
  </si>
  <si>
    <t>１　研修管理委員会等経費</t>
    <phoneticPr fontId="4"/>
  </si>
  <si>
    <t>諸謝金</t>
    <rPh sb="0" eb="3">
      <t>ショシャキン</t>
    </rPh>
    <phoneticPr fontId="5"/>
  </si>
  <si>
    <t>旅費</t>
    <rPh sb="0" eb="1">
      <t>タビ</t>
    </rPh>
    <rPh sb="1" eb="2">
      <t>ヒ</t>
    </rPh>
    <phoneticPr fontId="5"/>
  </si>
  <si>
    <t>消耗品費</t>
    <rPh sb="0" eb="1">
      <t>ケ</t>
    </rPh>
    <rPh sb="1" eb="2">
      <t>モウ</t>
    </rPh>
    <rPh sb="2" eb="3">
      <t>シナ</t>
    </rPh>
    <rPh sb="3" eb="4">
      <t>ヒ</t>
    </rPh>
    <phoneticPr fontId="5"/>
  </si>
  <si>
    <t>印刷製本費</t>
    <rPh sb="0" eb="1">
      <t>イン</t>
    </rPh>
    <rPh sb="1" eb="2">
      <t>サツ</t>
    </rPh>
    <rPh sb="2" eb="3">
      <t>セイ</t>
    </rPh>
    <rPh sb="3" eb="4">
      <t>ホン</t>
    </rPh>
    <rPh sb="4" eb="5">
      <t>ヒ</t>
    </rPh>
    <phoneticPr fontId="5"/>
  </si>
  <si>
    <t>通信運搬費</t>
    <rPh sb="0" eb="2">
      <t>ツウシン</t>
    </rPh>
    <rPh sb="2" eb="4">
      <t>ウンパン</t>
    </rPh>
    <rPh sb="4" eb="5">
      <t>ヒ</t>
    </rPh>
    <phoneticPr fontId="5"/>
  </si>
  <si>
    <t>会議費</t>
    <rPh sb="0" eb="3">
      <t>カイギヒ</t>
    </rPh>
    <phoneticPr fontId="5"/>
  </si>
  <si>
    <t xml:space="preserve"> </t>
  </si>
  <si>
    <t>２　プログラム責任者人件費（プログラム管理に係るもの）</t>
    <phoneticPr fontId="4"/>
  </si>
  <si>
    <t>職員基本給</t>
    <rPh sb="0" eb="2">
      <t>ショクイン</t>
    </rPh>
    <rPh sb="2" eb="5">
      <t>キホンキュウ</t>
    </rPh>
    <phoneticPr fontId="4"/>
  </si>
  <si>
    <t>職員諸手当</t>
    <rPh sb="0" eb="2">
      <t>ショクイン</t>
    </rPh>
    <rPh sb="2" eb="5">
      <t>ショテアテ</t>
    </rPh>
    <phoneticPr fontId="4"/>
  </si>
  <si>
    <t>　</t>
  </si>
  <si>
    <t>３　指導医及びプログラム責任者の補助者雇上経費</t>
    <phoneticPr fontId="4"/>
  </si>
  <si>
    <t>職員諸手当（非常勤）</t>
    <rPh sb="0" eb="2">
      <t>ショクイン</t>
    </rPh>
    <rPh sb="2" eb="5">
      <t>ショテアテ</t>
    </rPh>
    <rPh sb="6" eb="9">
      <t>ヒジョウキン</t>
    </rPh>
    <phoneticPr fontId="4"/>
  </si>
  <si>
    <t>非常勤職員手当</t>
    <rPh sb="0" eb="3">
      <t>ヒジョウキン</t>
    </rPh>
    <rPh sb="3" eb="5">
      <t>ショクイン</t>
    </rPh>
    <rPh sb="5" eb="7">
      <t>テアテ</t>
    </rPh>
    <phoneticPr fontId="4"/>
  </si>
  <si>
    <t>４　通信運搬費</t>
    <rPh sb="2" eb="4">
      <t>ツウシン</t>
    </rPh>
    <rPh sb="4" eb="6">
      <t>ウンパン</t>
    </rPh>
    <rPh sb="6" eb="7">
      <t>ヒ</t>
    </rPh>
    <phoneticPr fontId="4"/>
  </si>
  <si>
    <t>５　指導医、プログラム責任者（研修医指導分）にかかる経費</t>
    <rPh sb="2" eb="5">
      <t>シドウイ</t>
    </rPh>
    <rPh sb="11" eb="14">
      <t>セキニンシャ</t>
    </rPh>
    <rPh sb="15" eb="18">
      <t>ケンシュウイ</t>
    </rPh>
    <rPh sb="18" eb="20">
      <t>シドウ</t>
    </rPh>
    <rPh sb="20" eb="21">
      <t>ブン</t>
    </rPh>
    <rPh sb="26" eb="28">
      <t>ケイヒ</t>
    </rPh>
    <phoneticPr fontId="4"/>
  </si>
  <si>
    <t>６　情報収集及び学会等出席経費</t>
    <phoneticPr fontId="4"/>
  </si>
  <si>
    <t>備品費（図書）</t>
    <rPh sb="0" eb="3">
      <t>ビヒンヒ</t>
    </rPh>
    <rPh sb="4" eb="6">
      <t>トショ</t>
    </rPh>
    <phoneticPr fontId="4"/>
  </si>
  <si>
    <t>消耗品（教材等材料費を含む）</t>
    <rPh sb="0" eb="2">
      <t>ショウモウ</t>
    </rPh>
    <rPh sb="2" eb="3">
      <t>ヒン</t>
    </rPh>
    <rPh sb="4" eb="6">
      <t>キョウザイ</t>
    </rPh>
    <rPh sb="6" eb="7">
      <t>トウ</t>
    </rPh>
    <rPh sb="7" eb="10">
      <t>ザイリョウヒ</t>
    </rPh>
    <rPh sb="11" eb="12">
      <t>フク</t>
    </rPh>
    <phoneticPr fontId="4"/>
  </si>
  <si>
    <t>７　剖検経費</t>
    <phoneticPr fontId="4"/>
  </si>
  <si>
    <t>諸謝金（臨床研修病院のみ）</t>
    <rPh sb="0" eb="1">
      <t>ショ</t>
    </rPh>
    <rPh sb="1" eb="3">
      <t>シャキン</t>
    </rPh>
    <rPh sb="4" eb="6">
      <t>リンショウ</t>
    </rPh>
    <rPh sb="6" eb="8">
      <t>ケンシュウ</t>
    </rPh>
    <rPh sb="8" eb="10">
      <t>ビョウイン</t>
    </rPh>
    <phoneticPr fontId="4"/>
  </si>
  <si>
    <t>旅費（臨床研修病院のみ）</t>
    <rPh sb="0" eb="2">
      <t>リョヒ</t>
    </rPh>
    <phoneticPr fontId="4"/>
  </si>
  <si>
    <t>消耗品費</t>
    <rPh sb="0" eb="2">
      <t>ショウモウ</t>
    </rPh>
    <rPh sb="2" eb="3">
      <t>ヒン</t>
    </rPh>
    <rPh sb="3" eb="4">
      <t>ヒ</t>
    </rPh>
    <phoneticPr fontId="4"/>
  </si>
  <si>
    <t>８へき地診療所等の研修経費</t>
    <rPh sb="3" eb="4">
      <t>チ</t>
    </rPh>
    <rPh sb="4" eb="6">
      <t>シンリョウ</t>
    </rPh>
    <rPh sb="6" eb="7">
      <t>ジョ</t>
    </rPh>
    <rPh sb="7" eb="8">
      <t>トウ</t>
    </rPh>
    <rPh sb="9" eb="11">
      <t>ケンシュウ</t>
    </rPh>
    <rPh sb="11" eb="13">
      <t>ケイヒ</t>
    </rPh>
    <phoneticPr fontId="4"/>
  </si>
  <si>
    <t>９　産婦人科宿日直研修事業費、小児科宿日直研修事業費</t>
    <rPh sb="2" eb="6">
      <t>サンフジンカ</t>
    </rPh>
    <rPh sb="6" eb="7">
      <t>シュク</t>
    </rPh>
    <rPh sb="7" eb="9">
      <t>ニッチョク</t>
    </rPh>
    <rPh sb="9" eb="11">
      <t>ケンシュウ</t>
    </rPh>
    <rPh sb="11" eb="13">
      <t>ジギョウ</t>
    </rPh>
    <rPh sb="13" eb="14">
      <t>ヒ</t>
    </rPh>
    <rPh sb="15" eb="18">
      <t>ショウニカ</t>
    </rPh>
    <rPh sb="18" eb="19">
      <t>シュク</t>
    </rPh>
    <rPh sb="19" eb="21">
      <t>ニッチョク</t>
    </rPh>
    <rPh sb="21" eb="23">
      <t>ケンシュウ</t>
    </rPh>
    <rPh sb="23" eb="25">
      <t>ジギョウ</t>
    </rPh>
    <rPh sb="25" eb="26">
      <t>ヒ</t>
    </rPh>
    <phoneticPr fontId="5"/>
  </si>
  <si>
    <t>宿日直手当</t>
    <phoneticPr fontId="4"/>
  </si>
  <si>
    <t>（１）産婦人科</t>
    <phoneticPr fontId="4"/>
  </si>
  <si>
    <t>（２）小児科</t>
    <phoneticPr fontId="4"/>
  </si>
  <si>
    <t>【オンコール手当】</t>
    <rPh sb="6" eb="8">
      <t>テアテ</t>
    </rPh>
    <phoneticPr fontId="4"/>
  </si>
  <si>
    <t>（Ⅱ　協議会開催経費）</t>
    <rPh sb="3" eb="6">
      <t>キョウギカイ</t>
    </rPh>
    <rPh sb="6" eb="8">
      <t>カイサイ</t>
    </rPh>
    <phoneticPr fontId="4"/>
  </si>
  <si>
    <t>（事務補助者雇上経費）</t>
    <rPh sb="1" eb="3">
      <t>ジム</t>
    </rPh>
    <rPh sb="3" eb="5">
      <t>ホジョ</t>
    </rPh>
    <rPh sb="5" eb="6">
      <t>シャ</t>
    </rPh>
    <rPh sb="6" eb="7">
      <t>ヤト</t>
    </rPh>
    <rPh sb="7" eb="8">
      <t>ジョウ</t>
    </rPh>
    <rPh sb="8" eb="10">
      <t>ケイヒ</t>
    </rPh>
    <phoneticPr fontId="4"/>
  </si>
  <si>
    <t>１　広域連携型プログラム作成経費</t>
    <rPh sb="2" eb="4">
      <t>コウイキ</t>
    </rPh>
    <rPh sb="4" eb="7">
      <t>レンケイガタ</t>
    </rPh>
    <rPh sb="12" eb="14">
      <t>サクセイ</t>
    </rPh>
    <rPh sb="14" eb="16">
      <t>ケイヒ</t>
    </rPh>
    <phoneticPr fontId="4"/>
  </si>
  <si>
    <t>　職員基本給</t>
    <rPh sb="1" eb="3">
      <t>ショクイン</t>
    </rPh>
    <rPh sb="3" eb="6">
      <t>キホンキュウ</t>
    </rPh>
    <phoneticPr fontId="4"/>
  </si>
  <si>
    <t>職員諸手当（非常勤含む）</t>
    <rPh sb="0" eb="2">
      <t>ショクイン</t>
    </rPh>
    <rPh sb="2" eb="5">
      <t>ショテアテ</t>
    </rPh>
    <rPh sb="6" eb="9">
      <t>ヒジョウキン</t>
    </rPh>
    <rPh sb="9" eb="10">
      <t>フク</t>
    </rPh>
    <phoneticPr fontId="4"/>
  </si>
  <si>
    <t>非常勤職員諸手当（事務補助者雇上経費）</t>
    <rPh sb="0" eb="3">
      <t>ヒジョウキン</t>
    </rPh>
    <rPh sb="3" eb="5">
      <t>ショクイン</t>
    </rPh>
    <rPh sb="5" eb="8">
      <t>ショテアテ</t>
    </rPh>
    <rPh sb="9" eb="11">
      <t>ジム</t>
    </rPh>
    <rPh sb="11" eb="14">
      <t>ホジョシャ</t>
    </rPh>
    <rPh sb="14" eb="15">
      <t>ヤトイ</t>
    </rPh>
    <rPh sb="15" eb="16">
      <t>ア</t>
    </rPh>
    <rPh sb="16" eb="18">
      <t>ケイヒ</t>
    </rPh>
    <phoneticPr fontId="4"/>
  </si>
  <si>
    <t>諸謝金</t>
    <rPh sb="0" eb="3">
      <t>ショシャキン</t>
    </rPh>
    <phoneticPr fontId="4"/>
  </si>
  <si>
    <t>通信運搬費</t>
    <rPh sb="0" eb="2">
      <t>ツウシン</t>
    </rPh>
    <rPh sb="2" eb="4">
      <t>ウンパン</t>
    </rPh>
    <rPh sb="4" eb="5">
      <t>ヒ</t>
    </rPh>
    <phoneticPr fontId="4"/>
  </si>
  <si>
    <t>２　第三者評価受審経費</t>
    <rPh sb="2" eb="5">
      <t>ダイサンシャ</t>
    </rPh>
    <rPh sb="5" eb="7">
      <t>ヒョウカ</t>
    </rPh>
    <rPh sb="7" eb="9">
      <t>ジュシン</t>
    </rPh>
    <rPh sb="9" eb="11">
      <t>ケイヒ</t>
    </rPh>
    <phoneticPr fontId="4"/>
  </si>
  <si>
    <t>雑役務費（手数料等）</t>
    <rPh sb="0" eb="4">
      <t>ザツエキムヒ</t>
    </rPh>
    <rPh sb="5" eb="8">
      <t>テスウリョウ</t>
    </rPh>
    <rPh sb="8" eb="9">
      <t>トウ</t>
    </rPh>
    <phoneticPr fontId="4"/>
  </si>
  <si>
    <t xml:space="preserve"> </t>
    <phoneticPr fontId="4"/>
  </si>
  <si>
    <t>教育指導経費</t>
  </si>
  <si>
    <t>地域協議会経費</t>
  </si>
  <si>
    <t>広域連携プログラム作成経費及び第三者評価受審経費</t>
    <phoneticPr fontId="4"/>
  </si>
  <si>
    <t>"手入力して下さい"</t>
    <rPh sb="1" eb="2">
      <t>テ</t>
    </rPh>
    <rPh sb="2" eb="4">
      <t>ニュウリョク</t>
    </rPh>
    <rPh sb="6" eb="7">
      <t>クダ</t>
    </rPh>
    <phoneticPr fontId="4"/>
  </si>
  <si>
    <t>歯科医師臨床研修事業</t>
    <phoneticPr fontId="4"/>
  </si>
  <si>
    <t>社会保険料</t>
    <rPh sb="0" eb="2">
      <t>シャカイ</t>
    </rPh>
    <rPh sb="2" eb="5">
      <t>ホケンリョウ</t>
    </rPh>
    <phoneticPr fontId="4"/>
  </si>
  <si>
    <t>３　通信運搬費</t>
    <rPh sb="2" eb="4">
      <t>ツウシン</t>
    </rPh>
    <rPh sb="4" eb="6">
      <t>ウンパン</t>
    </rPh>
    <rPh sb="6" eb="7">
      <t>ヒ</t>
    </rPh>
    <phoneticPr fontId="4"/>
  </si>
  <si>
    <t>４　指導歯科医、指導医（医科・歯科連携に資する科目分）</t>
    <rPh sb="2" eb="4">
      <t>シドウ</t>
    </rPh>
    <rPh sb="4" eb="7">
      <t>シカイ</t>
    </rPh>
    <rPh sb="8" eb="11">
      <t>シドウイ</t>
    </rPh>
    <rPh sb="12" eb="14">
      <t>イカ</t>
    </rPh>
    <rPh sb="15" eb="17">
      <t>シカ</t>
    </rPh>
    <rPh sb="17" eb="19">
      <t>レンケイ</t>
    </rPh>
    <rPh sb="20" eb="21">
      <t>シ</t>
    </rPh>
    <rPh sb="23" eb="25">
      <t>カモク</t>
    </rPh>
    <rPh sb="25" eb="26">
      <t>ブン</t>
    </rPh>
    <phoneticPr fontId="4"/>
  </si>
  <si>
    <t>プログラム責任者（研修歯科医指導分）に係る経費</t>
    <rPh sb="19" eb="20">
      <t>カカ</t>
    </rPh>
    <phoneticPr fontId="4"/>
  </si>
  <si>
    <t>非常勤職員手当</t>
    <rPh sb="0" eb="7">
      <t>ヒジョウキンショクインテアテ</t>
    </rPh>
    <phoneticPr fontId="4"/>
  </si>
  <si>
    <t>社会保険料</t>
    <rPh sb="0" eb="2">
      <t>シャカイ</t>
    </rPh>
    <rPh sb="2" eb="5">
      <t>ホケンリョウ</t>
    </rPh>
    <phoneticPr fontId="5"/>
  </si>
  <si>
    <t>５　消耗品費（歯科医学研究材料費含む）</t>
    <rPh sb="2" eb="4">
      <t>ショウモウ</t>
    </rPh>
    <rPh sb="4" eb="5">
      <t>ヒン</t>
    </rPh>
    <rPh sb="5" eb="6">
      <t>ヒ</t>
    </rPh>
    <rPh sb="7" eb="10">
      <t>シカイ</t>
    </rPh>
    <rPh sb="10" eb="11">
      <t>ガク</t>
    </rPh>
    <rPh sb="11" eb="13">
      <t>ケンキュウ</t>
    </rPh>
    <rPh sb="13" eb="16">
      <t>ザイリョウヒ</t>
    </rPh>
    <rPh sb="16" eb="17">
      <t>フク</t>
    </rPh>
    <phoneticPr fontId="4"/>
  </si>
  <si>
    <t>光熱水料</t>
    <rPh sb="0" eb="2">
      <t>コウネツ</t>
    </rPh>
    <rPh sb="2" eb="3">
      <t>スイ</t>
    </rPh>
    <rPh sb="3" eb="4">
      <t>リョウ</t>
    </rPh>
    <phoneticPr fontId="4"/>
  </si>
  <si>
    <t>７　へき地診療所等の研修経費</t>
    <rPh sb="4" eb="5">
      <t>チ</t>
    </rPh>
    <rPh sb="5" eb="7">
      <t>シンリョウ</t>
    </rPh>
    <rPh sb="7" eb="8">
      <t>ジョ</t>
    </rPh>
    <rPh sb="8" eb="9">
      <t>トウ</t>
    </rPh>
    <rPh sb="10" eb="12">
      <t>ケンシュウ</t>
    </rPh>
    <rPh sb="12" eb="14">
      <t>ケイヒ</t>
    </rPh>
    <phoneticPr fontId="4"/>
  </si>
  <si>
    <t>８　指導歯科医資質向上推進事業に必要な経費</t>
    <rPh sb="2" eb="4">
      <t>シドウ</t>
    </rPh>
    <rPh sb="4" eb="6">
      <t>シカ</t>
    </rPh>
    <rPh sb="6" eb="7">
      <t>イ</t>
    </rPh>
    <rPh sb="7" eb="9">
      <t>シシツ</t>
    </rPh>
    <rPh sb="9" eb="11">
      <t>コウジョウ</t>
    </rPh>
    <rPh sb="11" eb="13">
      <t>スイシン</t>
    </rPh>
    <rPh sb="13" eb="15">
      <t>ジギョウ</t>
    </rPh>
    <rPh sb="16" eb="18">
      <t>ヒツヨウ</t>
    </rPh>
    <rPh sb="19" eb="21">
      <t>ケイヒ</t>
    </rPh>
    <phoneticPr fontId="4"/>
  </si>
  <si>
    <t>９　在宅歯科医療等研修推進事業に必要な経費</t>
    <rPh sb="2" eb="4">
      <t>ザイタク</t>
    </rPh>
    <rPh sb="4" eb="6">
      <t>シカ</t>
    </rPh>
    <rPh sb="6" eb="8">
      <t>イリョウ</t>
    </rPh>
    <rPh sb="8" eb="9">
      <t>トウ</t>
    </rPh>
    <rPh sb="9" eb="11">
      <t>ケンシュウ</t>
    </rPh>
    <rPh sb="11" eb="13">
      <t>スイシン</t>
    </rPh>
    <rPh sb="13" eb="15">
      <t>ジギョウ</t>
    </rPh>
    <rPh sb="16" eb="18">
      <t>ヒツヨウ</t>
    </rPh>
    <rPh sb="19" eb="21">
      <t>ケイヒ</t>
    </rPh>
    <phoneticPr fontId="4"/>
  </si>
  <si>
    <t>社会保険料（非常勤）</t>
    <rPh sb="0" eb="2">
      <t>シャカイ</t>
    </rPh>
    <rPh sb="2" eb="5">
      <t>ホケンリョウ</t>
    </rPh>
    <rPh sb="6" eb="9">
      <t>ヒジョウキン</t>
    </rPh>
    <phoneticPr fontId="4"/>
  </si>
  <si>
    <t>年度医療関係者研修費等補助金の事業実績報告書</t>
    <rPh sb="15" eb="17">
      <t>ジギョウ</t>
    </rPh>
    <rPh sb="17" eb="19">
      <t>ジッセキ</t>
    </rPh>
    <rPh sb="19" eb="22">
      <t>ホウコクショ</t>
    </rPh>
    <phoneticPr fontId="4"/>
  </si>
  <si>
    <t>臨床研修事業</t>
  </si>
  <si>
    <t>年度臨床研修費等補助金の事業実績報告書</t>
    <rPh sb="18" eb="19">
      <t>ショ</t>
    </rPh>
    <phoneticPr fontId="4"/>
  </si>
  <si>
    <t>歯科医師臨床研修事業</t>
  </si>
  <si>
    <t>※オレンジは基準額内訳の書類がある。</t>
    <rPh sb="6" eb="8">
      <t>キジュン</t>
    </rPh>
    <rPh sb="8" eb="9">
      <t>ガク</t>
    </rPh>
    <rPh sb="9" eb="11">
      <t>ウチワケ</t>
    </rPh>
    <rPh sb="12" eb="14">
      <t>ショルイ</t>
    </rPh>
    <phoneticPr fontId="4"/>
  </si>
  <si>
    <t>第１号様式</t>
    <rPh sb="0" eb="1">
      <t>ダイ</t>
    </rPh>
    <rPh sb="2" eb="3">
      <t>ゴウ</t>
    </rPh>
    <rPh sb="3" eb="5">
      <t>ヨウシキ</t>
    </rPh>
    <phoneticPr fontId="14"/>
  </si>
  <si>
    <t>　　補　　助　　金　　調　　書</t>
    <phoneticPr fontId="14"/>
  </si>
  <si>
    <t>　　  年度　　厚生労働省所管</t>
    <rPh sb="4" eb="6">
      <t>ネンド</t>
    </rPh>
    <rPh sb="8" eb="10">
      <t>コウセイ</t>
    </rPh>
    <rPh sb="10" eb="13">
      <t>ロウドウショウ</t>
    </rPh>
    <rPh sb="13" eb="15">
      <t>ショカン</t>
    </rPh>
    <phoneticPr fontId="14"/>
  </si>
  <si>
    <t>地方公共団体</t>
    <rPh sb="0" eb="2">
      <t>チホウ</t>
    </rPh>
    <rPh sb="2" eb="4">
      <t>コウキョウ</t>
    </rPh>
    <rPh sb="4" eb="6">
      <t>ダンタイ</t>
    </rPh>
    <phoneticPr fontId="14"/>
  </si>
  <si>
    <t>国</t>
    <rPh sb="0" eb="1">
      <t>クニ</t>
    </rPh>
    <phoneticPr fontId="14"/>
  </si>
  <si>
    <t>地　方　公　共　団　体</t>
    <rPh sb="0" eb="1">
      <t>チ</t>
    </rPh>
    <rPh sb="2" eb="3">
      <t>カタ</t>
    </rPh>
    <rPh sb="4" eb="5">
      <t>コウ</t>
    </rPh>
    <rPh sb="6" eb="7">
      <t>トモ</t>
    </rPh>
    <rPh sb="8" eb="9">
      <t>ダン</t>
    </rPh>
    <rPh sb="10" eb="11">
      <t>カラダ</t>
    </rPh>
    <phoneticPr fontId="14"/>
  </si>
  <si>
    <t>歳　入</t>
    <rPh sb="0" eb="1">
      <t>サイ</t>
    </rPh>
    <rPh sb="2" eb="3">
      <t>イ</t>
    </rPh>
    <phoneticPr fontId="14"/>
  </si>
  <si>
    <t>歳　出</t>
    <rPh sb="0" eb="1">
      <t>サイ</t>
    </rPh>
    <rPh sb="2" eb="3">
      <t>デ</t>
    </rPh>
    <phoneticPr fontId="14"/>
  </si>
  <si>
    <t xml:space="preserve"> 予 算 科 目</t>
    <rPh sb="1" eb="2">
      <t>ヨ</t>
    </rPh>
    <rPh sb="3" eb="4">
      <t>ザン</t>
    </rPh>
    <rPh sb="5" eb="6">
      <t>カ</t>
    </rPh>
    <rPh sb="7" eb="8">
      <t>メ</t>
    </rPh>
    <phoneticPr fontId="14"/>
  </si>
  <si>
    <t>交付決定</t>
    <rPh sb="0" eb="2">
      <t>コウフ</t>
    </rPh>
    <rPh sb="2" eb="4">
      <t>ケッテイ</t>
    </rPh>
    <phoneticPr fontId="14"/>
  </si>
  <si>
    <t>予算現額</t>
  </si>
  <si>
    <t>支出済額</t>
    <rPh sb="0" eb="2">
      <t>シシュツ</t>
    </rPh>
    <rPh sb="2" eb="3">
      <t>ズ</t>
    </rPh>
    <phoneticPr fontId="14"/>
  </si>
  <si>
    <t>翌年度繰越額</t>
    <rPh sb="0" eb="3">
      <t>ヨクネンド</t>
    </rPh>
    <rPh sb="3" eb="4">
      <t>ク</t>
    </rPh>
    <rPh sb="4" eb="5">
      <t>コ</t>
    </rPh>
    <rPh sb="5" eb="6">
      <t>ガク</t>
    </rPh>
    <phoneticPr fontId="14"/>
  </si>
  <si>
    <t>備　考</t>
    <rPh sb="0" eb="1">
      <t>ソナエ</t>
    </rPh>
    <rPh sb="2" eb="3">
      <t>コウ</t>
    </rPh>
    <phoneticPr fontId="14"/>
  </si>
  <si>
    <t>の　　額</t>
  </si>
  <si>
    <t>科　目</t>
    <rPh sb="0" eb="1">
      <t>カ</t>
    </rPh>
    <rPh sb="2" eb="3">
      <t>メ</t>
    </rPh>
    <phoneticPr fontId="14"/>
  </si>
  <si>
    <t>予算現額</t>
    <rPh sb="0" eb="2">
      <t>ヨサン</t>
    </rPh>
    <rPh sb="2" eb="3">
      <t>ウツツ</t>
    </rPh>
    <rPh sb="3" eb="4">
      <t>ガク</t>
    </rPh>
    <phoneticPr fontId="14"/>
  </si>
  <si>
    <t>収入済額</t>
    <rPh sb="0" eb="2">
      <t>シュウニュウ</t>
    </rPh>
    <rPh sb="2" eb="3">
      <t>ズ</t>
    </rPh>
    <rPh sb="3" eb="4">
      <t>ガク</t>
    </rPh>
    <phoneticPr fontId="14"/>
  </si>
  <si>
    <t>うち補助金</t>
    <rPh sb="2" eb="5">
      <t>ホジョキン</t>
    </rPh>
    <phoneticPr fontId="14"/>
  </si>
  <si>
    <t>相　当　額</t>
    <rPh sb="0" eb="1">
      <t>ソウ</t>
    </rPh>
    <rPh sb="2" eb="3">
      <t>トウ</t>
    </rPh>
    <rPh sb="4" eb="5">
      <t>ガク</t>
    </rPh>
    <phoneticPr fontId="14"/>
  </si>
  <si>
    <t>円</t>
    <rPh sb="0" eb="1">
      <t>エン</t>
    </rPh>
    <phoneticPr fontId="14"/>
  </si>
  <si>
    <t>（項）医薬品適正使用推進費</t>
    <rPh sb="3" eb="6">
      <t>イヤクヒン</t>
    </rPh>
    <rPh sb="6" eb="8">
      <t>テキセイ</t>
    </rPh>
    <rPh sb="8" eb="10">
      <t>シヨウ</t>
    </rPh>
    <rPh sb="10" eb="12">
      <t>スイシン</t>
    </rPh>
    <rPh sb="12" eb="13">
      <t>ヒ</t>
    </rPh>
    <phoneticPr fontId="14"/>
  </si>
  <si>
    <t>　（目）医療関係者研修費等補助金</t>
    <rPh sb="4" eb="9">
      <t>イリョウカンケイシャ</t>
    </rPh>
    <rPh sb="9" eb="11">
      <t>ケンシュウ</t>
    </rPh>
    <rPh sb="11" eb="12">
      <t>ヒ</t>
    </rPh>
    <rPh sb="12" eb="13">
      <t>トウ</t>
    </rPh>
    <rPh sb="13" eb="16">
      <t>ホジョキン</t>
    </rPh>
    <phoneticPr fontId="14"/>
  </si>
  <si>
    <t>（項）医療提供体制確保対策費</t>
    <rPh sb="5" eb="7">
      <t>テイキョウ</t>
    </rPh>
    <rPh sb="7" eb="9">
      <t>タイセイ</t>
    </rPh>
    <phoneticPr fontId="14"/>
  </si>
  <si>
    <t>　（目）臨床研修費等補助金</t>
    <phoneticPr fontId="14"/>
  </si>
  <si>
    <t>　　</t>
    <phoneticPr fontId="14"/>
  </si>
  <si>
    <t>（注）</t>
    <rPh sb="1" eb="2">
      <t>チュウ</t>
    </rPh>
    <phoneticPr fontId="14"/>
  </si>
  <si>
    <t>　１　「国」の「交付決定の額」は、交付決定通知書の交付決定の額を記入すること。</t>
    <phoneticPr fontId="14"/>
  </si>
  <si>
    <t>　２　「地方公共団体」の「科目」は、歳入にあっては、款、項、目、節を、歳出にあっては、款、項、目をそれぞれ記入すること。なお、歳出については、前記１の額に対応する経費の配分が、目の内</t>
    <phoneticPr fontId="14"/>
  </si>
  <si>
    <t>　　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</si>
  <si>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rPh sb="56" eb="59">
      <t>ヨビヒ</t>
    </rPh>
    <rPh sb="59" eb="61">
      <t>シシュツ</t>
    </rPh>
    <phoneticPr fontId="14"/>
  </si>
  <si>
    <t>　４　「備考」は、参考となるべき事項を適宜記入すること。</t>
    <phoneticPr fontId="14"/>
  </si>
  <si>
    <t>第２号様式</t>
    <phoneticPr fontId="4"/>
  </si>
  <si>
    <t>番　　　　　　　号</t>
    <phoneticPr fontId="4"/>
  </si>
  <si>
    <t>事業名選択欄</t>
    <rPh sb="0" eb="2">
      <t>ジギョウ</t>
    </rPh>
    <rPh sb="2" eb="3">
      <t>メイ</t>
    </rPh>
    <rPh sb="3" eb="5">
      <t>センタク</t>
    </rPh>
    <rPh sb="5" eb="6">
      <t>ラン</t>
    </rPh>
    <phoneticPr fontId="4"/>
  </si>
  <si>
    <t>年　　　月　　　日</t>
    <phoneticPr fontId="4"/>
  </si>
  <si>
    <t>所在地</t>
    <rPh sb="0" eb="3">
      <t>ショザイチ</t>
    </rPh>
    <phoneticPr fontId="4"/>
  </si>
  <si>
    <t>事業者名　　　　　</t>
    <phoneticPr fontId="4"/>
  </si>
  <si>
    <t>　　　　</t>
    <phoneticPr fontId="4"/>
  </si>
  <si>
    <t xml:space="preserve">　　　　　　   </t>
    <phoneticPr fontId="4"/>
  </si>
  <si>
    <t>　標記について、次により国庫補助金を交付されるよう関係書類を添えて申請する。</t>
  </si>
  <si>
    <t>１　　申請額</t>
    <phoneticPr fontId="4"/>
  </si>
  <si>
    <t>金</t>
    <rPh sb="0" eb="1">
      <t>キン</t>
    </rPh>
    <phoneticPr fontId="4"/>
  </si>
  <si>
    <t>円</t>
    <phoneticPr fontId="4"/>
  </si>
  <si>
    <t>２　  所要額調書（別紙１）</t>
    <phoneticPr fontId="4"/>
  </si>
  <si>
    <t>３　  事業計画書（別紙２）</t>
    <rPh sb="4" eb="6">
      <t>ジギョウ</t>
    </rPh>
    <rPh sb="6" eb="9">
      <t>ケイカクショ</t>
    </rPh>
    <phoneticPr fontId="4"/>
  </si>
  <si>
    <t>４　  収入支出予算書抄本</t>
    <phoneticPr fontId="4"/>
  </si>
  <si>
    <t>5　　変更申請の場合は、１にかかわらず次のとおりとする。</t>
    <phoneticPr fontId="4"/>
  </si>
  <si>
    <t>申請額　　　　　　　　　　　　　</t>
    <phoneticPr fontId="4"/>
  </si>
  <si>
    <t>金</t>
    <phoneticPr fontId="4"/>
  </si>
  <si>
    <t>(Ａ)</t>
  </si>
  <si>
    <t>前回までの交付決定額　　　　金</t>
    <rPh sb="0" eb="2">
      <t>ゼンカイ</t>
    </rPh>
    <rPh sb="5" eb="7">
      <t>コウフ</t>
    </rPh>
    <rPh sb="7" eb="10">
      <t>ケッテイガク</t>
    </rPh>
    <rPh sb="14" eb="15">
      <t>カネ</t>
    </rPh>
    <phoneticPr fontId="1"/>
  </si>
  <si>
    <t>(Ｂ)</t>
  </si>
  <si>
    <t>差引今回変更増減額　　　　　金</t>
    <rPh sb="0" eb="1">
      <t>サ</t>
    </rPh>
    <rPh sb="1" eb="2">
      <t>ヒ</t>
    </rPh>
    <rPh sb="2" eb="4">
      <t>コンカイ</t>
    </rPh>
    <rPh sb="4" eb="6">
      <t>ヘンコウ</t>
    </rPh>
    <rPh sb="6" eb="7">
      <t>ゾウ</t>
    </rPh>
    <rPh sb="7" eb="9">
      <t>ゲンガク</t>
    </rPh>
    <rPh sb="14" eb="15">
      <t>カネ</t>
    </rPh>
    <phoneticPr fontId="1"/>
  </si>
  <si>
    <t>(Ａ)－(Ｂ)</t>
  </si>
  <si>
    <t>所要額調書</t>
  </si>
  <si>
    <t>総事業費</t>
  </si>
  <si>
    <t>寄　付　金</t>
    <rPh sb="0" eb="1">
      <t>キ</t>
    </rPh>
    <rPh sb="2" eb="3">
      <t>ヅケ</t>
    </rPh>
    <rPh sb="4" eb="5">
      <t>キン</t>
    </rPh>
    <phoneticPr fontId="4"/>
  </si>
  <si>
    <t>差　引　額</t>
    <phoneticPr fontId="4"/>
  </si>
  <si>
    <t>対象経費</t>
  </si>
  <si>
    <t>基　準　額</t>
    <phoneticPr fontId="4"/>
  </si>
  <si>
    <t xml:space="preserve"> 選  定  額</t>
    <phoneticPr fontId="4"/>
  </si>
  <si>
    <t>国庫補助基本額</t>
    <rPh sb="0" eb="2">
      <t>コッコ</t>
    </rPh>
    <rPh sb="2" eb="4">
      <t>ホジョ</t>
    </rPh>
    <rPh sb="4" eb="7">
      <t>キホンガク</t>
    </rPh>
    <phoneticPr fontId="4"/>
  </si>
  <si>
    <t>国庫補助所要額</t>
    <rPh sb="0" eb="2">
      <t>コッコ</t>
    </rPh>
    <rPh sb="4" eb="7">
      <t>ショヨウガク</t>
    </rPh>
    <phoneticPr fontId="4"/>
  </si>
  <si>
    <t>仕入れに係る
消費税等相当額</t>
  </si>
  <si>
    <t>要国庫補助額
（H）-（I）</t>
  </si>
  <si>
    <t>交付決定額</t>
    <rPh sb="0" eb="2">
      <t>コウフ</t>
    </rPh>
    <rPh sb="2" eb="5">
      <t>ケッテイガク</t>
    </rPh>
    <phoneticPr fontId="4"/>
  </si>
  <si>
    <t>差引追加交付
（一部取消）
申　請　額</t>
    <rPh sb="0" eb="2">
      <t>サシヒキ</t>
    </rPh>
    <rPh sb="2" eb="4">
      <t>ツイカ</t>
    </rPh>
    <rPh sb="4" eb="6">
      <t>コウフ</t>
    </rPh>
    <rPh sb="8" eb="10">
      <t>イチブ</t>
    </rPh>
    <rPh sb="10" eb="11">
      <t>ト</t>
    </rPh>
    <rPh sb="11" eb="12">
      <t>ケ</t>
    </rPh>
    <rPh sb="14" eb="15">
      <t>シン</t>
    </rPh>
    <rPh sb="16" eb="17">
      <t>ショウ</t>
    </rPh>
    <rPh sb="18" eb="19">
      <t>ガク</t>
    </rPh>
    <phoneticPr fontId="4"/>
  </si>
  <si>
    <t>区　分</t>
    <rPh sb="0" eb="1">
      <t>ク</t>
    </rPh>
    <rPh sb="2" eb="3">
      <t>ブン</t>
    </rPh>
    <phoneticPr fontId="4"/>
  </si>
  <si>
    <t>そ の 他 の</t>
    <phoneticPr fontId="4"/>
  </si>
  <si>
    <t>の 支 出</t>
  </si>
  <si>
    <t>収　入　額</t>
    <rPh sb="0" eb="1">
      <t>オサム</t>
    </rPh>
    <rPh sb="2" eb="3">
      <t>イ</t>
    </rPh>
    <rPh sb="4" eb="5">
      <t>ガク</t>
    </rPh>
    <phoneticPr fontId="4"/>
  </si>
  <si>
    <t>予 定 額</t>
  </si>
  <si>
    <t>Ａ</t>
    <phoneticPr fontId="4"/>
  </si>
  <si>
    <t>Ｂ</t>
    <phoneticPr fontId="4"/>
  </si>
  <si>
    <t>Ｃ</t>
    <phoneticPr fontId="4"/>
  </si>
  <si>
    <t>Ｄ</t>
    <phoneticPr fontId="4"/>
  </si>
  <si>
    <t>Ｅ</t>
    <phoneticPr fontId="4"/>
  </si>
  <si>
    <t>Ｆ</t>
    <phoneticPr fontId="4"/>
  </si>
  <si>
    <t>Ｇ</t>
    <phoneticPr fontId="4"/>
  </si>
  <si>
    <t>H</t>
    <phoneticPr fontId="4"/>
  </si>
  <si>
    <t>I</t>
  </si>
  <si>
    <t>J</t>
  </si>
  <si>
    <t>K</t>
    <phoneticPr fontId="4"/>
  </si>
  <si>
    <t>L</t>
    <phoneticPr fontId="4"/>
  </si>
  <si>
    <t xml:space="preserve">円 </t>
  </si>
  <si>
    <t xml:space="preserve">円 </t>
    <phoneticPr fontId="4"/>
  </si>
  <si>
    <t>円</t>
    <rPh sb="0" eb="1">
      <t>エン</t>
    </rPh>
    <phoneticPr fontId="4"/>
  </si>
  <si>
    <t>合　計</t>
    <rPh sb="0" eb="1">
      <t>ア</t>
    </rPh>
    <rPh sb="2" eb="3">
      <t>ケイ</t>
    </rPh>
    <phoneticPr fontId="4"/>
  </si>
  <si>
    <t>２　対象経費の支出予定額算出内訳</t>
  </si>
  <si>
    <t>区　　　　　　分</t>
  </si>
  <si>
    <t>支　出　予　定　額</t>
  </si>
  <si>
    <t>算　　　出　　　内　　　訳</t>
  </si>
  <si>
    <t>　合　　　　　計</t>
    <rPh sb="1" eb="2">
      <t>ア</t>
    </rPh>
    <rPh sb="7" eb="8">
      <t>ケイ</t>
    </rPh>
    <phoneticPr fontId="4"/>
  </si>
  <si>
    <t>（注）K欄及びL欄については、交付要綱の７による変更交付申請手続の他は斜線を引くこと。</t>
    <phoneticPr fontId="4"/>
  </si>
  <si>
    <t>別紙１－２</t>
    <rPh sb="0" eb="2">
      <t>ベッシ</t>
    </rPh>
    <phoneticPr fontId="4"/>
  </si>
  <si>
    <t>１　臨床研修事業　所要額</t>
    <rPh sb="2" eb="8">
      <t>リンショウケンシュウジギョウ</t>
    </rPh>
    <phoneticPr fontId="4"/>
  </si>
  <si>
    <t>仕入れに係る
消費税等相当額</t>
    <phoneticPr fontId="4"/>
  </si>
  <si>
    <t>要国庫補助額
（H）-（I）</t>
    <phoneticPr fontId="4"/>
  </si>
  <si>
    <t>I</t>
    <phoneticPr fontId="4"/>
  </si>
  <si>
    <t>J</t>
    <phoneticPr fontId="4"/>
  </si>
  <si>
    <t>単価</t>
    <rPh sb="0" eb="2">
      <t>タンカ</t>
    </rPh>
    <phoneticPr fontId="4"/>
  </si>
  <si>
    <t>広域連携型プログラム数</t>
    <rPh sb="0" eb="2">
      <t>コウイキ</t>
    </rPh>
    <rPh sb="2" eb="4">
      <t>レンケイ</t>
    </rPh>
    <rPh sb="4" eb="5">
      <t>ガタ</t>
    </rPh>
    <rPh sb="10" eb="11">
      <t>スウ</t>
    </rPh>
    <phoneticPr fontId="4"/>
  </si>
  <si>
    <t>金額</t>
    <rPh sb="0" eb="2">
      <t>キンガク</t>
    </rPh>
    <phoneticPr fontId="4"/>
  </si>
  <si>
    <t>広域連携プログラム作成経費</t>
    <phoneticPr fontId="4"/>
  </si>
  <si>
    <t>第三者評価受審経費</t>
    <phoneticPr fontId="4"/>
  </si>
  <si>
    <t>gg</t>
    <phoneticPr fontId="4"/>
  </si>
  <si>
    <t>別紙１</t>
    <rPh sb="0" eb="2">
      <t>ベッシ</t>
    </rPh>
    <phoneticPr fontId="4"/>
  </si>
  <si>
    <t>1　○○事業所要額</t>
    <phoneticPr fontId="4"/>
  </si>
  <si>
    <t>中央ナースセンター事業</t>
  </si>
  <si>
    <t/>
  </si>
  <si>
    <t>職員諸手当（非常勤）</t>
  </si>
  <si>
    <t>○○×○＝○○○円</t>
    <rPh sb="8" eb="9">
      <t>エン</t>
    </rPh>
    <phoneticPr fontId="4"/>
  </si>
  <si>
    <t>非常勤職員手当</t>
  </si>
  <si>
    <t>諸謝金</t>
  </si>
  <si>
    <t>××謝金×円</t>
    <rPh sb="2" eb="4">
      <t>シャキン</t>
    </rPh>
    <rPh sb="5" eb="6">
      <t>エン</t>
    </rPh>
    <phoneticPr fontId="4"/>
  </si>
  <si>
    <t>××謝金×円</t>
  </si>
  <si>
    <t>旅費</t>
  </si>
  <si>
    <t>△△旅費△円</t>
    <rPh sb="2" eb="4">
      <t>リョヒ</t>
    </rPh>
    <rPh sb="5" eb="6">
      <t>エン</t>
    </rPh>
    <phoneticPr fontId="4"/>
  </si>
  <si>
    <t>備品費</t>
  </si>
  <si>
    <t>○○等○円</t>
    <rPh sb="2" eb="3">
      <t>トウ</t>
    </rPh>
    <rPh sb="4" eb="5">
      <t>エン</t>
    </rPh>
    <phoneticPr fontId="4"/>
  </si>
  <si>
    <t>消耗品費</t>
  </si>
  <si>
    <t>××等×円</t>
    <rPh sb="2" eb="3">
      <t>トウ</t>
    </rPh>
    <rPh sb="4" eb="5">
      <t>エン</t>
    </rPh>
    <phoneticPr fontId="4"/>
  </si>
  <si>
    <t>印刷製本費</t>
  </si>
  <si>
    <t>△△等△円</t>
    <rPh sb="2" eb="3">
      <t>トウ</t>
    </rPh>
    <rPh sb="4" eb="5">
      <t>エン</t>
    </rPh>
    <phoneticPr fontId="4"/>
  </si>
  <si>
    <t>通信運搬費</t>
  </si>
  <si>
    <t>光熱水料</t>
  </si>
  <si>
    <t>借料及び損料</t>
  </si>
  <si>
    <t>○○会場使用料○○円</t>
    <rPh sb="2" eb="4">
      <t>カイジョウ</t>
    </rPh>
    <rPh sb="4" eb="7">
      <t>シヨウリョウ</t>
    </rPh>
    <rPh sb="9" eb="10">
      <t>エン</t>
    </rPh>
    <phoneticPr fontId="4"/>
  </si>
  <si>
    <t>会議費</t>
  </si>
  <si>
    <t>社会保険料（非常勤）</t>
  </si>
  <si>
    <t>雑役務費</t>
  </si>
  <si>
    <t>委託費</t>
  </si>
  <si>
    <t>（注）I欄及びJ欄については、交付要綱の７による変更交付申請手続の他は斜線を引くこと。</t>
    <phoneticPr fontId="4"/>
  </si>
  <si>
    <t>○</t>
    <phoneticPr fontId="4"/>
  </si>
  <si>
    <t>看護師の特定行為に係る指定医療研修機関運営事業基準額算出内訳</t>
    <rPh sb="0" eb="3">
      <t>カンゴシ</t>
    </rPh>
    <rPh sb="4" eb="6">
      <t>トクテイ</t>
    </rPh>
    <rPh sb="6" eb="8">
      <t>コウイ</t>
    </rPh>
    <rPh sb="9" eb="10">
      <t>カカワ</t>
    </rPh>
    <rPh sb="11" eb="13">
      <t>シテイ</t>
    </rPh>
    <rPh sb="13" eb="15">
      <t>イリョウ</t>
    </rPh>
    <rPh sb="15" eb="17">
      <t>ケンシュウ</t>
    </rPh>
    <rPh sb="17" eb="19">
      <t>キカン</t>
    </rPh>
    <rPh sb="19" eb="21">
      <t>ウンエイ</t>
    </rPh>
    <rPh sb="21" eb="23">
      <t>ジギョウ</t>
    </rPh>
    <rPh sb="23" eb="25">
      <t>キジュン</t>
    </rPh>
    <phoneticPr fontId="4"/>
  </si>
  <si>
    <t>（指定研修機関名）</t>
    <rPh sb="1" eb="3">
      <t>シテイ</t>
    </rPh>
    <rPh sb="3" eb="5">
      <t>ケンシュウ</t>
    </rPh>
    <rPh sb="5" eb="7">
      <t>キカン</t>
    </rPh>
    <phoneticPr fontId="5"/>
  </si>
  <si>
    <t>研修を実施する特定行為区分数</t>
    <rPh sb="0" eb="2">
      <t>ケンシュウ</t>
    </rPh>
    <rPh sb="3" eb="5">
      <t>ジッシ</t>
    </rPh>
    <rPh sb="7" eb="11">
      <t>トクテイコウイ</t>
    </rPh>
    <rPh sb="11" eb="13">
      <t>クブン</t>
    </rPh>
    <rPh sb="13" eb="14">
      <t>スウ</t>
    </rPh>
    <phoneticPr fontId="4"/>
  </si>
  <si>
    <t>区分</t>
    <rPh sb="0" eb="2">
      <t>クブン</t>
    </rPh>
    <phoneticPr fontId="4"/>
  </si>
  <si>
    <t>※「別紙１７－２の(１)」の（Ａ）の値を入力してください。</t>
    <rPh sb="2" eb="4">
      <t>ベッシ</t>
    </rPh>
    <rPh sb="18" eb="19">
      <t>アタイ</t>
    </rPh>
    <rPh sb="20" eb="22">
      <t>ニュウリョク</t>
    </rPh>
    <phoneticPr fontId="4"/>
  </si>
  <si>
    <t>１　指導者経費</t>
    <rPh sb="2" eb="4">
      <t>シドウ</t>
    </rPh>
    <rPh sb="4" eb="5">
      <t>シャ</t>
    </rPh>
    <rPh sb="5" eb="7">
      <t>ケイヒ</t>
    </rPh>
    <phoneticPr fontId="5"/>
  </si>
  <si>
    <t>（</t>
    <phoneticPr fontId="4"/>
  </si>
  <si>
    <t>円）</t>
    <rPh sb="0" eb="1">
      <t>エン</t>
    </rPh>
    <phoneticPr fontId="4"/>
  </si>
  <si>
    <t>　「研修を実施する特定行為区分数」に応じて以下の該当する記号欄に、「別紙１７－２の(１)」の（Ｂ）の値を入力してください。</t>
    <rPh sb="2" eb="4">
      <t>ケンシュウ</t>
    </rPh>
    <rPh sb="5" eb="7">
      <t>ジッシ</t>
    </rPh>
    <rPh sb="9" eb="13">
      <t>トクテイコウイ</t>
    </rPh>
    <rPh sb="13" eb="15">
      <t>クブン</t>
    </rPh>
    <rPh sb="15" eb="16">
      <t>スウ</t>
    </rPh>
    <rPh sb="18" eb="19">
      <t>オウ</t>
    </rPh>
    <rPh sb="21" eb="23">
      <t>イカ</t>
    </rPh>
    <rPh sb="24" eb="26">
      <t>ガイトウ</t>
    </rPh>
    <rPh sb="28" eb="30">
      <t>キゴウ</t>
    </rPh>
    <rPh sb="30" eb="31">
      <t>ラン</t>
    </rPh>
    <rPh sb="34" eb="36">
      <t>ベッシ</t>
    </rPh>
    <rPh sb="50" eb="51">
      <t>アタイ</t>
    </rPh>
    <rPh sb="52" eb="54">
      <t>ニュウリョク</t>
    </rPh>
    <phoneticPr fontId="4"/>
  </si>
  <si>
    <t>ア　１以上８未満の特定行為区分に係る特定行為研修を行う場合</t>
    <rPh sb="3" eb="5">
      <t>イジョウ</t>
    </rPh>
    <rPh sb="6" eb="8">
      <t>ミマン</t>
    </rPh>
    <rPh sb="9" eb="13">
      <t>トクテイコウイ</t>
    </rPh>
    <rPh sb="13" eb="15">
      <t>クブン</t>
    </rPh>
    <rPh sb="16" eb="17">
      <t>カカ</t>
    </rPh>
    <rPh sb="18" eb="22">
      <t>トクテイコウイ</t>
    </rPh>
    <rPh sb="22" eb="24">
      <t>ケンシュウ</t>
    </rPh>
    <rPh sb="25" eb="26">
      <t>オコナ</t>
    </rPh>
    <rPh sb="27" eb="29">
      <t>バアイ</t>
    </rPh>
    <phoneticPr fontId="4"/>
  </si>
  <si>
    <t>円</t>
    <rPh sb="0" eb="1">
      <t>エン</t>
    </rPh>
    <phoneticPr fontId="5"/>
  </si>
  <si>
    <t>×</t>
  </si>
  <si>
    <t>研修時間数</t>
    <rPh sb="0" eb="2">
      <t>ケンシュウ</t>
    </rPh>
    <rPh sb="2" eb="5">
      <t>ジカンスウ</t>
    </rPh>
    <phoneticPr fontId="5"/>
  </si>
  <si>
    <t>時間</t>
    <rPh sb="0" eb="2">
      <t>ジカン</t>
    </rPh>
    <phoneticPr fontId="5"/>
  </si>
  <si>
    <t>イ　８以上15未満の特定行為区分に係る特定行為研修を行う場合</t>
    <rPh sb="3" eb="5">
      <t>イジョウ</t>
    </rPh>
    <rPh sb="7" eb="9">
      <t>ミマン</t>
    </rPh>
    <rPh sb="10" eb="14">
      <t>トクテイコウイ</t>
    </rPh>
    <rPh sb="14" eb="16">
      <t>クブン</t>
    </rPh>
    <rPh sb="17" eb="18">
      <t>カカ</t>
    </rPh>
    <rPh sb="19" eb="23">
      <t>トクテイコウイ</t>
    </rPh>
    <rPh sb="23" eb="25">
      <t>ケンシュウ</t>
    </rPh>
    <rPh sb="26" eb="27">
      <t>オコナ</t>
    </rPh>
    <rPh sb="28" eb="30">
      <t>バアイ</t>
    </rPh>
    <phoneticPr fontId="4"/>
  </si>
  <si>
    <t>ウ　15以上の特定行為区分に係る特定行為研修を行う場合</t>
    <rPh sb="4" eb="6">
      <t>イジョウ</t>
    </rPh>
    <rPh sb="7" eb="11">
      <t>トクテイコウイ</t>
    </rPh>
    <rPh sb="11" eb="13">
      <t>クブン</t>
    </rPh>
    <rPh sb="14" eb="15">
      <t>カカ</t>
    </rPh>
    <rPh sb="16" eb="20">
      <t>トクテイコウイ</t>
    </rPh>
    <rPh sb="20" eb="22">
      <t>ケンシュウ</t>
    </rPh>
    <rPh sb="23" eb="24">
      <t>オコナ</t>
    </rPh>
    <rPh sb="25" eb="27">
      <t>バアイ</t>
    </rPh>
    <phoneticPr fontId="4"/>
  </si>
  <si>
    <t>２　事務職員経費</t>
    <rPh sb="2" eb="4">
      <t>ジム</t>
    </rPh>
    <rPh sb="4" eb="6">
      <t>ショクイン</t>
    </rPh>
    <rPh sb="6" eb="8">
      <t>ケイヒ</t>
    </rPh>
    <phoneticPr fontId="5"/>
  </si>
  <si>
    <t>１施設</t>
    <rPh sb="1" eb="3">
      <t>シセツ</t>
    </rPh>
    <phoneticPr fontId="5"/>
  </si>
  <si>
    <t>↑特定行為研修の運営に当たり、賃金職員を雇用する場合は「○」を入力すること。</t>
    <phoneticPr fontId="4"/>
  </si>
  <si>
    <t>３　eラーニング体制整備経費</t>
    <rPh sb="8" eb="10">
      <t>タイセイ</t>
    </rPh>
    <rPh sb="10" eb="12">
      <t>セイビ</t>
    </rPh>
    <rPh sb="12" eb="14">
      <t>ケイヒ</t>
    </rPh>
    <phoneticPr fontId="5"/>
  </si>
  <si>
    <t>↑講義又は演習を通信によって受講できる体制を整備している場合は「○」を入力すること。</t>
    <phoneticPr fontId="4"/>
  </si>
  <si>
    <t>４　代替職員確保支援体制整備経費</t>
    <rPh sb="2" eb="4">
      <t>ダイタイ</t>
    </rPh>
    <rPh sb="4" eb="6">
      <t>ショクイン</t>
    </rPh>
    <rPh sb="6" eb="8">
      <t>カクホ</t>
    </rPh>
    <rPh sb="8" eb="10">
      <t>シエン</t>
    </rPh>
    <rPh sb="10" eb="12">
      <t>タイセイ</t>
    </rPh>
    <rPh sb="12" eb="14">
      <t>セイビ</t>
    </rPh>
    <rPh sb="14" eb="16">
      <t>ケイヒ</t>
    </rPh>
    <phoneticPr fontId="5"/>
  </si>
  <si>
    <t>↑研修受講者の所属先の医療機関等が、当該受講者の研修受講中に代替職員を確保できるよう、交代要員を紹介するためのコーディネーターを指定研修機関に設置している場合は「○」を入力すること。</t>
    <rPh sb="11" eb="13">
      <t>イリョウ</t>
    </rPh>
    <rPh sb="13" eb="15">
      <t>キカン</t>
    </rPh>
    <rPh sb="15" eb="16">
      <t>トウ</t>
    </rPh>
    <rPh sb="18" eb="20">
      <t>トウガイ</t>
    </rPh>
    <rPh sb="20" eb="23">
      <t>ジュコウシャ</t>
    </rPh>
    <rPh sb="24" eb="26">
      <t>ケンシュウ</t>
    </rPh>
    <rPh sb="26" eb="28">
      <t>ジュコウ</t>
    </rPh>
    <rPh sb="28" eb="29">
      <t>チュウ</t>
    </rPh>
    <rPh sb="30" eb="32">
      <t>ダイタイ</t>
    </rPh>
    <rPh sb="32" eb="34">
      <t>ショクイン</t>
    </rPh>
    <rPh sb="35" eb="37">
      <t>カクホ</t>
    </rPh>
    <rPh sb="43" eb="45">
      <t>コウタイ</t>
    </rPh>
    <rPh sb="45" eb="47">
      <t>ヨウイン</t>
    </rPh>
    <rPh sb="48" eb="50">
      <t>ショウカイ</t>
    </rPh>
    <rPh sb="64" eb="66">
      <t>シテイ</t>
    </rPh>
    <rPh sb="66" eb="68">
      <t>ケンシュウ</t>
    </rPh>
    <rPh sb="68" eb="70">
      <t>キカン</t>
    </rPh>
    <rPh sb="71" eb="73">
      <t>セッチ</t>
    </rPh>
    <phoneticPr fontId="4"/>
  </si>
  <si>
    <t>５　診療の補助行為技術向上体制整備経費</t>
    <rPh sb="2" eb="4">
      <t>シンリョウ</t>
    </rPh>
    <rPh sb="5" eb="7">
      <t>ホジョ</t>
    </rPh>
    <rPh sb="7" eb="9">
      <t>コウイ</t>
    </rPh>
    <rPh sb="9" eb="11">
      <t>ギジュツ</t>
    </rPh>
    <rPh sb="11" eb="13">
      <t>コウジョウ</t>
    </rPh>
    <rPh sb="13" eb="15">
      <t>タイセイ</t>
    </rPh>
    <rPh sb="15" eb="17">
      <t>セイビ</t>
    </rPh>
    <rPh sb="17" eb="19">
      <t>ケイヒ</t>
    </rPh>
    <phoneticPr fontId="5"/>
  </si>
  <si>
    <t>↑特定行為に相当する診療の補助行為（手順書によらない場合）を適切に行うための研修を地域において実施している場合は「○」を入力すること。</t>
    <rPh sb="10" eb="12">
      <t>シンリョウ</t>
    </rPh>
    <rPh sb="13" eb="15">
      <t>ホジョ</t>
    </rPh>
    <rPh sb="15" eb="17">
      <t>コウイ</t>
    </rPh>
    <rPh sb="41" eb="43">
      <t>チイキ</t>
    </rPh>
    <phoneticPr fontId="4"/>
  </si>
  <si>
    <t>６　訪問看護ステーション等研修支援経費</t>
    <rPh sb="2" eb="4">
      <t>ホウモン</t>
    </rPh>
    <rPh sb="4" eb="6">
      <t>カンゴ</t>
    </rPh>
    <rPh sb="12" eb="13">
      <t>トウ</t>
    </rPh>
    <rPh sb="13" eb="15">
      <t>ケンシュウ</t>
    </rPh>
    <rPh sb="15" eb="17">
      <t>シエン</t>
    </rPh>
    <rPh sb="17" eb="19">
      <t>ケイヒ</t>
    </rPh>
    <phoneticPr fontId="5"/>
  </si>
  <si>
    <t>１日あたり</t>
    <rPh sb="1" eb="2">
      <t>ニチ</t>
    </rPh>
    <phoneticPr fontId="5"/>
  </si>
  <si>
    <t>実施日数</t>
    <rPh sb="0" eb="2">
      <t>ジッシ</t>
    </rPh>
    <rPh sb="2" eb="4">
      <t>ニッスウ</t>
    </rPh>
    <phoneticPr fontId="4"/>
  </si>
  <si>
    <t>日</t>
    <rPh sb="0" eb="1">
      <t>ニチ</t>
    </rPh>
    <phoneticPr fontId="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</si>
  <si>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rPh sb="1" eb="3">
      <t>キョウリョク</t>
    </rPh>
    <rPh sb="3" eb="5">
      <t>シセツ</t>
    </rPh>
    <rPh sb="9" eb="11">
      <t>レンケイ</t>
    </rPh>
    <rPh sb="11" eb="13">
      <t>キョウリョク</t>
    </rPh>
    <rPh sb="15" eb="17">
      <t>トクテイ</t>
    </rPh>
    <rPh sb="17" eb="19">
      <t>コウイ</t>
    </rPh>
    <rPh sb="19" eb="21">
      <t>ケンシュウ</t>
    </rPh>
    <rPh sb="22" eb="23">
      <t>オコナ</t>
    </rPh>
    <rPh sb="24" eb="26">
      <t>バアイ</t>
    </rPh>
    <rPh sb="31" eb="33">
      <t>トウガイ</t>
    </rPh>
    <rPh sb="33" eb="35">
      <t>キョウリョク</t>
    </rPh>
    <rPh sb="35" eb="37">
      <t>シセツ</t>
    </rPh>
    <rPh sb="42" eb="44">
      <t>トクテイ</t>
    </rPh>
    <rPh sb="44" eb="46">
      <t>コウイ</t>
    </rPh>
    <rPh sb="46" eb="48">
      <t>ケンシュウ</t>
    </rPh>
    <rPh sb="49" eb="50">
      <t>カカ</t>
    </rPh>
    <rPh sb="51" eb="53">
      <t>コウギ</t>
    </rPh>
    <rPh sb="54" eb="56">
      <t>エンシュウ</t>
    </rPh>
    <rPh sb="56" eb="57">
      <t>マタ</t>
    </rPh>
    <rPh sb="58" eb="60">
      <t>ジッシュウ</t>
    </rPh>
    <rPh sb="61" eb="63">
      <t>ジッシ</t>
    </rPh>
    <rPh sb="78" eb="80">
      <t>ジッシ</t>
    </rPh>
    <rPh sb="80" eb="82">
      <t>ニッスウ</t>
    </rPh>
    <rPh sb="83" eb="85">
      <t>キサイ</t>
    </rPh>
    <rPh sb="94" eb="96">
      <t>タイショウ</t>
    </rPh>
    <rPh sb="99" eb="101">
      <t>キョウリョク</t>
    </rPh>
    <rPh sb="101" eb="103">
      <t>シセツ</t>
    </rPh>
    <rPh sb="104" eb="106">
      <t>ホウモン</t>
    </rPh>
    <rPh sb="106" eb="108">
      <t>カンゴ</t>
    </rPh>
    <rPh sb="115" eb="117">
      <t>カイゴ</t>
    </rPh>
    <rPh sb="117" eb="119">
      <t>シセツ</t>
    </rPh>
    <rPh sb="119" eb="120">
      <t>オヨ</t>
    </rPh>
    <rPh sb="121" eb="124">
      <t>シンリョウジョ</t>
    </rPh>
    <rPh sb="125" eb="126">
      <t>カギ</t>
    </rPh>
    <phoneticPr fontId="4"/>
  </si>
  <si>
    <t>合計額</t>
    <rPh sb="0" eb="2">
      <t>ゴウケイ</t>
    </rPh>
    <rPh sb="2" eb="3">
      <t>ガク</t>
    </rPh>
    <phoneticPr fontId="4"/>
  </si>
  <si>
    <t>（注）各項目毎の基準額の端数については、小数点以下を切り捨てて得た額とします。</t>
    <rPh sb="1" eb="2">
      <t>チュウ</t>
    </rPh>
    <rPh sb="3" eb="6">
      <t>カクコウモク</t>
    </rPh>
    <rPh sb="6" eb="7">
      <t>ゴト</t>
    </rPh>
    <rPh sb="8" eb="11">
      <t>キジュンガク</t>
    </rPh>
    <rPh sb="12" eb="14">
      <t>ハスウ</t>
    </rPh>
    <rPh sb="20" eb="23">
      <t>ショウスウテン</t>
    </rPh>
    <rPh sb="23" eb="25">
      <t>イカ</t>
    </rPh>
    <rPh sb="26" eb="27">
      <t>キ</t>
    </rPh>
    <rPh sb="28" eb="29">
      <t>ス</t>
    </rPh>
    <rPh sb="31" eb="32">
      <t>エ</t>
    </rPh>
    <rPh sb="33" eb="34">
      <t>ガク</t>
    </rPh>
    <phoneticPr fontId="11"/>
  </si>
  <si>
    <t>別紙２－１</t>
    <rPh sb="0" eb="2">
      <t>ベッシ</t>
    </rPh>
    <phoneticPr fontId="5"/>
  </si>
  <si>
    <t>臨床研修事業事業計画書（総括表）</t>
    <rPh sb="0" eb="2">
      <t>リンショウ</t>
    </rPh>
    <rPh sb="2" eb="4">
      <t>ケンシュウ</t>
    </rPh>
    <rPh sb="4" eb="6">
      <t>ジギョウ</t>
    </rPh>
    <phoneticPr fontId="4"/>
  </si>
  <si>
    <t>１年次生又は再開者</t>
    <phoneticPr fontId="4"/>
  </si>
  <si>
    <t>補助対象</t>
    <rPh sb="0" eb="2">
      <t>ホジョ</t>
    </rPh>
    <rPh sb="2" eb="4">
      <t>タイショウ</t>
    </rPh>
    <phoneticPr fontId="4"/>
  </si>
  <si>
    <t>宿日直研修計画月数</t>
    <rPh sb="3" eb="5">
      <t>ケンシュウ</t>
    </rPh>
    <phoneticPr fontId="4"/>
  </si>
  <si>
    <t>産婦人科</t>
    <rPh sb="0" eb="4">
      <t>サンフジンカ</t>
    </rPh>
    <phoneticPr fontId="4"/>
  </si>
  <si>
    <t>小児科</t>
    <rPh sb="0" eb="3">
      <t>ショウニカ</t>
    </rPh>
    <phoneticPr fontId="4"/>
  </si>
  <si>
    <t>対象</t>
    <rPh sb="0" eb="2">
      <t>タイショウ</t>
    </rPh>
    <phoneticPr fontId="4"/>
  </si>
  <si>
    <t>対象外</t>
    <rPh sb="0" eb="2">
      <t>タイショウ</t>
    </rPh>
    <rPh sb="2" eb="3">
      <t>ガイ</t>
    </rPh>
    <phoneticPr fontId="4"/>
  </si>
  <si>
    <t>月１回</t>
    <rPh sb="0" eb="1">
      <t>ツキ</t>
    </rPh>
    <rPh sb="2" eb="3">
      <t>カイ</t>
    </rPh>
    <phoneticPr fontId="4"/>
  </si>
  <si>
    <t>月２回</t>
    <rPh sb="0" eb="1">
      <t>ツキ</t>
    </rPh>
    <rPh sb="2" eb="3">
      <t>カイ</t>
    </rPh>
    <phoneticPr fontId="4"/>
  </si>
  <si>
    <t>月３回</t>
    <rPh sb="0" eb="1">
      <t>ツキ</t>
    </rPh>
    <rPh sb="2" eb="3">
      <t>カイ</t>
    </rPh>
    <phoneticPr fontId="4"/>
  </si>
  <si>
    <t>月４回
以上</t>
    <rPh sb="0" eb="1">
      <t>ツキ</t>
    </rPh>
    <rPh sb="2" eb="3">
      <t>カイ</t>
    </rPh>
    <rPh sb="4" eb="6">
      <t>イジョウ</t>
    </rPh>
    <phoneticPr fontId="4"/>
  </si>
  <si>
    <t>合計</t>
    <rPh sb="0" eb="2">
      <t>ゴウケイ</t>
    </rPh>
    <phoneticPr fontId="4"/>
  </si>
  <si>
    <t>分野</t>
    <rPh sb="0" eb="2">
      <t>ブンヤ</t>
    </rPh>
    <phoneticPr fontId="4"/>
  </si>
  <si>
    <t>A</t>
    <phoneticPr fontId="4"/>
  </si>
  <si>
    <t>B</t>
    <phoneticPr fontId="4"/>
  </si>
  <si>
    <t>C</t>
    <phoneticPr fontId="4"/>
  </si>
  <si>
    <t>D</t>
    <phoneticPr fontId="4"/>
  </si>
  <si>
    <t>E</t>
    <phoneticPr fontId="4"/>
  </si>
  <si>
    <t>F</t>
    <phoneticPr fontId="4"/>
  </si>
  <si>
    <t>G</t>
    <phoneticPr fontId="4"/>
  </si>
  <si>
    <t>宿日直</t>
    <rPh sb="0" eb="1">
      <t>シュク</t>
    </rPh>
    <rPh sb="1" eb="3">
      <t>ニッチョク</t>
    </rPh>
    <phoneticPr fontId="4"/>
  </si>
  <si>
    <t>産婦人科</t>
    <phoneticPr fontId="4"/>
  </si>
  <si>
    <t>小児科</t>
    <phoneticPr fontId="4"/>
  </si>
  <si>
    <r>
      <t>事業延</t>
    </r>
    <r>
      <rPr>
        <b/>
        <sz val="11"/>
        <color theme="1"/>
        <rFont val="ＭＳ 明朝"/>
        <family val="1"/>
        <charset val="128"/>
      </rPr>
      <t>月数</t>
    </r>
    <r>
      <rPr>
        <sz val="11"/>
        <color theme="1"/>
        <rFont val="ＭＳ 明朝"/>
        <family val="1"/>
        <charset val="128"/>
      </rPr>
      <t xml:space="preserve">
(月４回以上)　　　　　　　　　</t>
    </r>
    <rPh sb="0" eb="2">
      <t>ジギョウ</t>
    </rPh>
    <rPh sb="2" eb="3">
      <t>ノ</t>
    </rPh>
    <rPh sb="3" eb="5">
      <t>ツキスウ</t>
    </rPh>
    <rPh sb="10" eb="12">
      <t>イジョウ</t>
    </rPh>
    <phoneticPr fontId="4"/>
  </si>
  <si>
    <t>月</t>
    <rPh sb="0" eb="1">
      <t>ツキ</t>
    </rPh>
    <phoneticPr fontId="4"/>
  </si>
  <si>
    <t>Ｈ</t>
    <phoneticPr fontId="4"/>
  </si>
  <si>
    <r>
      <t>事業延</t>
    </r>
    <r>
      <rPr>
        <b/>
        <sz val="11"/>
        <color theme="1"/>
        <rFont val="ＭＳ 明朝"/>
        <family val="1"/>
        <charset val="128"/>
      </rPr>
      <t>日数</t>
    </r>
    <r>
      <rPr>
        <sz val="11"/>
        <color theme="1"/>
        <rFont val="ＭＳ 明朝"/>
        <family val="1"/>
        <charset val="128"/>
      </rPr>
      <t xml:space="preserve">
(月４回未満)
</t>
    </r>
    <rPh sb="0" eb="2">
      <t>ジギョウ</t>
    </rPh>
    <rPh sb="2" eb="3">
      <t>ノ</t>
    </rPh>
    <rPh sb="3" eb="5">
      <t>ニッスウ</t>
    </rPh>
    <phoneticPr fontId="4"/>
  </si>
  <si>
    <t>A+(B×2)+(C×3)</t>
    <phoneticPr fontId="4"/>
  </si>
  <si>
    <t>E+(F×2)+(G×3)</t>
    <phoneticPr fontId="4"/>
  </si>
  <si>
    <t>日</t>
    <phoneticPr fontId="4"/>
  </si>
  <si>
    <t>２年次生又は再開者</t>
    <phoneticPr fontId="4"/>
  </si>
  <si>
    <t>２年次生
又は
再開者</t>
    <phoneticPr fontId="4"/>
  </si>
  <si>
    <t>オンコール</t>
    <phoneticPr fontId="4"/>
  </si>
  <si>
    <t>M</t>
    <phoneticPr fontId="4"/>
  </si>
  <si>
    <t>N</t>
    <phoneticPr fontId="4"/>
  </si>
  <si>
    <t>O</t>
    <phoneticPr fontId="4"/>
  </si>
  <si>
    <t>P</t>
    <phoneticPr fontId="4"/>
  </si>
  <si>
    <t>Q</t>
    <phoneticPr fontId="4"/>
  </si>
  <si>
    <t>R</t>
    <phoneticPr fontId="4"/>
  </si>
  <si>
    <t>指導医等が研修医と当直</t>
    <rPh sb="0" eb="3">
      <t>シドウイ</t>
    </rPh>
    <rPh sb="3" eb="4">
      <t>トウ</t>
    </rPh>
    <rPh sb="5" eb="7">
      <t>ケンシュウ</t>
    </rPh>
    <rPh sb="7" eb="8">
      <t>イ</t>
    </rPh>
    <rPh sb="9" eb="11">
      <t>トウチョク</t>
    </rPh>
    <phoneticPr fontId="4"/>
  </si>
  <si>
    <t>指導医等がオンコール体制</t>
    <rPh sb="0" eb="2">
      <t>シドウ</t>
    </rPh>
    <rPh sb="2" eb="3">
      <t>イ</t>
    </rPh>
    <rPh sb="3" eb="4">
      <t>トウ</t>
    </rPh>
    <rPh sb="10" eb="12">
      <t>タイセイ</t>
    </rPh>
    <phoneticPr fontId="4"/>
  </si>
  <si>
    <t>S</t>
    <phoneticPr fontId="4"/>
  </si>
  <si>
    <t>K+(L×2)+(M×3)</t>
    <phoneticPr fontId="4"/>
  </si>
  <si>
    <t>T</t>
    <phoneticPr fontId="4"/>
  </si>
  <si>
    <t>O+(P×2)+(Q×3)</t>
    <phoneticPr fontId="4"/>
  </si>
  <si>
    <t>総　　計</t>
    <rPh sb="0" eb="1">
      <t>フサ</t>
    </rPh>
    <rPh sb="3" eb="4">
      <t>ケイ</t>
    </rPh>
    <phoneticPr fontId="4"/>
  </si>
  <si>
    <t>総    計</t>
    <rPh sb="0" eb="1">
      <t>フサ</t>
    </rPh>
    <rPh sb="5" eb="6">
      <t>ケイ</t>
    </rPh>
    <phoneticPr fontId="4"/>
  </si>
  <si>
    <t>別紙２－１　附表Ａ１</t>
    <rPh sb="6" eb="8">
      <t>フヒョウ</t>
    </rPh>
    <phoneticPr fontId="5"/>
  </si>
  <si>
    <t>臨 床 研 修 履 修 計 画 及 び 宿 日 直 研 修 計 画 調 書</t>
    <rPh sb="0" eb="1">
      <t>リン</t>
    </rPh>
    <rPh sb="2" eb="3">
      <t>ユカ</t>
    </rPh>
    <rPh sb="4" eb="5">
      <t>ケン</t>
    </rPh>
    <rPh sb="6" eb="7">
      <t>オサム</t>
    </rPh>
    <rPh sb="8" eb="9">
      <t>クツ</t>
    </rPh>
    <rPh sb="10" eb="11">
      <t>オサム</t>
    </rPh>
    <rPh sb="12" eb="13">
      <t>ケイ</t>
    </rPh>
    <rPh sb="14" eb="15">
      <t>ガ</t>
    </rPh>
    <rPh sb="16" eb="17">
      <t>オヨ</t>
    </rPh>
    <rPh sb="20" eb="21">
      <t>シュク</t>
    </rPh>
    <rPh sb="22" eb="23">
      <t>ヒ</t>
    </rPh>
    <rPh sb="24" eb="25">
      <t>チョク</t>
    </rPh>
    <rPh sb="26" eb="27">
      <t>ケン</t>
    </rPh>
    <rPh sb="28" eb="29">
      <t>オサム</t>
    </rPh>
    <rPh sb="30" eb="31">
      <t>ケイ</t>
    </rPh>
    <rPh sb="32" eb="33">
      <t>ガ</t>
    </rPh>
    <rPh sb="34" eb="35">
      <t>チョウ</t>
    </rPh>
    <rPh sb="36" eb="37">
      <t>ショ</t>
    </rPh>
    <phoneticPr fontId="5"/>
  </si>
  <si>
    <t xml:space="preserve">
</t>
    <phoneticPr fontId="4"/>
  </si>
  <si>
    <t>１年次生又は再開者</t>
    <rPh sb="1" eb="2">
      <t>ネン</t>
    </rPh>
    <rPh sb="2" eb="3">
      <t>ジ</t>
    </rPh>
    <rPh sb="3" eb="4">
      <t>セイ</t>
    </rPh>
    <rPh sb="4" eb="5">
      <t>マタ</t>
    </rPh>
    <rPh sb="6" eb="8">
      <t>サイカイ</t>
    </rPh>
    <rPh sb="8" eb="9">
      <t>シャ</t>
    </rPh>
    <phoneticPr fontId="4"/>
  </si>
  <si>
    <t>施設番号</t>
    <rPh sb="0" eb="2">
      <t>シセツ</t>
    </rPh>
    <rPh sb="2" eb="4">
      <t>バンゴウ</t>
    </rPh>
    <phoneticPr fontId="5"/>
  </si>
  <si>
    <t>基幹型病院名</t>
    <phoneticPr fontId="4"/>
  </si>
  <si>
    <t>地域種別</t>
    <rPh sb="0" eb="2">
      <t>チイキ</t>
    </rPh>
    <rPh sb="2" eb="4">
      <t>シュベツ</t>
    </rPh>
    <phoneticPr fontId="4"/>
  </si>
  <si>
    <t>第１種</t>
  </si>
  <si>
    <t>地元大学出身</t>
    <rPh sb="0" eb="2">
      <t>ジモト</t>
    </rPh>
    <rPh sb="2" eb="4">
      <t>ダイガク</t>
    </rPh>
    <rPh sb="4" eb="6">
      <t>シュッシン</t>
    </rPh>
    <phoneticPr fontId="4"/>
  </si>
  <si>
    <t>研修医氏名</t>
    <rPh sb="0" eb="3">
      <t>ケンシュウイ</t>
    </rPh>
    <rPh sb="3" eb="5">
      <t>シメイ</t>
    </rPh>
    <phoneticPr fontId="5"/>
  </si>
  <si>
    <t>地元出身</t>
    <rPh sb="0" eb="2">
      <t>ジモト</t>
    </rPh>
    <rPh sb="2" eb="4">
      <t>シュッシン</t>
    </rPh>
    <phoneticPr fontId="4"/>
  </si>
  <si>
    <t>研修開始年月日</t>
    <phoneticPr fontId="4"/>
  </si>
  <si>
    <t>年</t>
    <rPh sb="0" eb="1">
      <t>ネン</t>
    </rPh>
    <phoneticPr fontId="4"/>
  </si>
  <si>
    <t>日</t>
    <rPh sb="0" eb="1">
      <t>ヒ</t>
    </rPh>
    <phoneticPr fontId="4"/>
  </si>
  <si>
    <t>プログラム番号</t>
    <rPh sb="5" eb="7">
      <t>バンゴウ</t>
    </rPh>
    <phoneticPr fontId="4"/>
  </si>
  <si>
    <t>プログラム名</t>
    <phoneticPr fontId="4"/>
  </si>
  <si>
    <t>施設番号</t>
    <rPh sb="0" eb="2">
      <t>シセツ</t>
    </rPh>
    <rPh sb="2" eb="4">
      <t>バンゴウ</t>
    </rPh>
    <phoneticPr fontId="4"/>
  </si>
  <si>
    <t>研修実施施設名</t>
    <rPh sb="0" eb="2">
      <t>ケンシュウ</t>
    </rPh>
    <rPh sb="2" eb="4">
      <t>ジッシ</t>
    </rPh>
    <rPh sb="4" eb="6">
      <t>シセツ</t>
    </rPh>
    <rPh sb="6" eb="7">
      <t>メイ</t>
    </rPh>
    <phoneticPr fontId="4"/>
  </si>
  <si>
    <t>都道府県</t>
    <rPh sb="0" eb="4">
      <t>トドウフケン</t>
    </rPh>
    <phoneticPr fontId="4"/>
  </si>
  <si>
    <t>市区町村</t>
    <rPh sb="0" eb="4">
      <t>シクチョウソン</t>
    </rPh>
    <phoneticPr fontId="4"/>
  </si>
  <si>
    <t>分野及
び宿日
直回数</t>
    <phoneticPr fontId="4"/>
  </si>
  <si>
    <t>臨　床　研　修　履　修　計　画</t>
    <rPh sb="0" eb="1">
      <t>リン</t>
    </rPh>
    <rPh sb="2" eb="3">
      <t>ユカ</t>
    </rPh>
    <rPh sb="4" eb="5">
      <t>ケン</t>
    </rPh>
    <rPh sb="6" eb="7">
      <t>オサム</t>
    </rPh>
    <rPh sb="8" eb="9">
      <t>クツ</t>
    </rPh>
    <rPh sb="10" eb="11">
      <t>オサム</t>
    </rPh>
    <rPh sb="12" eb="13">
      <t>ケイ</t>
    </rPh>
    <rPh sb="14" eb="15">
      <t>ガ</t>
    </rPh>
    <phoneticPr fontId="5"/>
  </si>
  <si>
    <t>備　考</t>
    <rPh sb="0" eb="1">
      <t>ビ</t>
    </rPh>
    <rPh sb="2" eb="3">
      <t>コウ</t>
    </rPh>
    <phoneticPr fontId="5"/>
  </si>
  <si>
    <t>第3種</t>
    <phoneticPr fontId="4"/>
  </si>
  <si>
    <t>第4種</t>
    <phoneticPr fontId="4"/>
  </si>
  <si>
    <t>第5種</t>
    <phoneticPr fontId="4"/>
  </si>
  <si>
    <t>４月</t>
    <rPh sb="1" eb="2">
      <t>ツキ</t>
    </rPh>
    <phoneticPr fontId="5"/>
  </si>
  <si>
    <t>５月</t>
    <rPh sb="1" eb="2">
      <t>ツキ</t>
    </rPh>
    <phoneticPr fontId="5"/>
  </si>
  <si>
    <t>６月</t>
    <rPh sb="1" eb="2">
      <t>ツキ</t>
    </rPh>
    <phoneticPr fontId="5"/>
  </si>
  <si>
    <t>７月</t>
    <rPh sb="1" eb="2">
      <t>ツキ</t>
    </rPh>
    <phoneticPr fontId="5"/>
  </si>
  <si>
    <t>８月</t>
    <rPh sb="1" eb="2">
      <t>ツキ</t>
    </rPh>
    <phoneticPr fontId="5"/>
  </si>
  <si>
    <t>９月</t>
    <rPh sb="1" eb="2">
      <t>ツキ</t>
    </rPh>
    <phoneticPr fontId="5"/>
  </si>
  <si>
    <t>10月</t>
    <rPh sb="2" eb="3">
      <t>ツキ</t>
    </rPh>
    <phoneticPr fontId="5"/>
  </si>
  <si>
    <t>11月</t>
    <rPh sb="2" eb="3">
      <t>ツキ</t>
    </rPh>
    <phoneticPr fontId="5"/>
  </si>
  <si>
    <t>12月</t>
    <rPh sb="2" eb="3">
      <t>ツキ</t>
    </rPh>
    <phoneticPr fontId="5"/>
  </si>
  <si>
    <t>１月</t>
    <rPh sb="1" eb="2">
      <t>ツキ</t>
    </rPh>
    <phoneticPr fontId="5"/>
  </si>
  <si>
    <t>２月</t>
    <rPh sb="1" eb="2">
      <t>ツキ</t>
    </rPh>
    <phoneticPr fontId="5"/>
  </si>
  <si>
    <t>３月</t>
    <rPh sb="1" eb="2">
      <t>ツキ</t>
    </rPh>
    <phoneticPr fontId="5"/>
  </si>
  <si>
    <t>計</t>
    <rPh sb="0" eb="1">
      <t>ケイ</t>
    </rPh>
    <phoneticPr fontId="5"/>
  </si>
  <si>
    <t xml:space="preserve">
対象外</t>
    <rPh sb="1" eb="3">
      <t>タイショウ</t>
    </rPh>
    <rPh sb="3" eb="4">
      <t>ガイ</t>
    </rPh>
    <phoneticPr fontId="4"/>
  </si>
  <si>
    <t>事業延月数(月４回以上)D</t>
    <phoneticPr fontId="4"/>
  </si>
  <si>
    <t>事業延月数(月４回以上)H</t>
    <phoneticPr fontId="4"/>
  </si>
  <si>
    <t>事業延日数
(月４回未満)I</t>
    <phoneticPr fontId="4"/>
  </si>
  <si>
    <t>事業延日数
(月４回未満)J</t>
    <phoneticPr fontId="4"/>
  </si>
  <si>
    <t>注１）研修開始年月日欄には、当該研修医が最初に臨床研修を開始した年月日を記入すること。
注２）研修開始年月日から２年を経過した月以降は記入しないこと。ただし、正当な理由により臨床研修を
　　　休止又は中断した後に再開する研修医を受け入れた場合はその限りでない。
注３）臨床研修履修計画の計を①【補助対象】と【補助対象外（国立等）】に分けること。
注４）臨床研修履修計画は、各月末時点における研修実施施設を基準に記入すること。
　　　</t>
    <rPh sb="0" eb="1">
      <t>チュウ</t>
    </rPh>
    <rPh sb="3" eb="5">
      <t>ケンシュウ</t>
    </rPh>
    <rPh sb="5" eb="7">
      <t>カイシ</t>
    </rPh>
    <rPh sb="7" eb="10">
      <t>ネンガッピ</t>
    </rPh>
    <rPh sb="10" eb="11">
      <t>ラン</t>
    </rPh>
    <rPh sb="14" eb="16">
      <t>トウガイ</t>
    </rPh>
    <rPh sb="16" eb="19">
      <t>ケンシュウイ</t>
    </rPh>
    <rPh sb="20" eb="22">
      <t>サイショ</t>
    </rPh>
    <rPh sb="23" eb="25">
      <t>リンショウ</t>
    </rPh>
    <rPh sb="25" eb="27">
      <t>ケンシュウ</t>
    </rPh>
    <rPh sb="28" eb="30">
      <t>カイシ</t>
    </rPh>
    <rPh sb="32" eb="35">
      <t>ネンガッピ</t>
    </rPh>
    <rPh sb="36" eb="38">
      <t>キニュウ</t>
    </rPh>
    <rPh sb="44" eb="45">
      <t>チュウ</t>
    </rPh>
    <rPh sb="47" eb="49">
      <t>ケンシュウ</t>
    </rPh>
    <rPh sb="49" eb="51">
      <t>カイシ</t>
    </rPh>
    <rPh sb="51" eb="54">
      <t>ネンガッピ</t>
    </rPh>
    <rPh sb="57" eb="58">
      <t>ネン</t>
    </rPh>
    <rPh sb="59" eb="61">
      <t>ケイカ</t>
    </rPh>
    <rPh sb="63" eb="64">
      <t>ツキ</t>
    </rPh>
    <rPh sb="64" eb="66">
      <t>イコウ</t>
    </rPh>
    <rPh sb="67" eb="69">
      <t>キニュウ</t>
    </rPh>
    <rPh sb="79" eb="81">
      <t>セイトウ</t>
    </rPh>
    <rPh sb="82" eb="84">
      <t>リユウ</t>
    </rPh>
    <rPh sb="87" eb="89">
      <t>リンショウ</t>
    </rPh>
    <rPh sb="89" eb="91">
      <t>ケンシュウ</t>
    </rPh>
    <rPh sb="96" eb="98">
      <t>キュウシ</t>
    </rPh>
    <rPh sb="98" eb="99">
      <t>マタ</t>
    </rPh>
    <rPh sb="100" eb="102">
      <t>チュウダン</t>
    </rPh>
    <rPh sb="104" eb="105">
      <t>アト</t>
    </rPh>
    <rPh sb="106" eb="108">
      <t>サイカイ</t>
    </rPh>
    <rPh sb="110" eb="113">
      <t>ケンシュウイ</t>
    </rPh>
    <rPh sb="114" eb="115">
      <t>ウ</t>
    </rPh>
    <rPh sb="116" eb="117">
      <t>イ</t>
    </rPh>
    <rPh sb="119" eb="121">
      <t>バアイ</t>
    </rPh>
    <rPh sb="124" eb="125">
      <t>カギ</t>
    </rPh>
    <rPh sb="173" eb="174">
      <t>チュウ</t>
    </rPh>
    <rPh sb="176" eb="178">
      <t>リンショウ</t>
    </rPh>
    <rPh sb="178" eb="180">
      <t>ケンシュウ</t>
    </rPh>
    <rPh sb="180" eb="182">
      <t>リシュウ</t>
    </rPh>
    <rPh sb="182" eb="184">
      <t>ケイカク</t>
    </rPh>
    <rPh sb="186" eb="187">
      <t>カク</t>
    </rPh>
    <rPh sb="187" eb="189">
      <t>ゲツマツ</t>
    </rPh>
    <rPh sb="189" eb="191">
      <t>ジテン</t>
    </rPh>
    <rPh sb="195" eb="197">
      <t>ケンシュウ</t>
    </rPh>
    <rPh sb="197" eb="199">
      <t>ジッシ</t>
    </rPh>
    <rPh sb="199" eb="201">
      <t>シセツ</t>
    </rPh>
    <rPh sb="202" eb="204">
      <t>キジュン</t>
    </rPh>
    <rPh sb="205" eb="207">
      <t>キニュウ</t>
    </rPh>
    <phoneticPr fontId="4"/>
  </si>
  <si>
    <r>
      <t>事業延</t>
    </r>
    <r>
      <rPr>
        <b/>
        <sz val="11"/>
        <rFont val="ＭＳ 明朝"/>
        <family val="1"/>
        <charset val="128"/>
      </rPr>
      <t>月数</t>
    </r>
    <r>
      <rPr>
        <sz val="11"/>
        <rFont val="ＭＳ 明朝"/>
        <family val="1"/>
        <charset val="128"/>
      </rPr>
      <t xml:space="preserve">
(月４回以上)　　　　　　　　　</t>
    </r>
    <rPh sb="0" eb="2">
      <t>ジギョウ</t>
    </rPh>
    <rPh sb="2" eb="3">
      <t>ノ</t>
    </rPh>
    <rPh sb="3" eb="5">
      <t>ツキスウ</t>
    </rPh>
    <rPh sb="10" eb="12">
      <t>イジョウ</t>
    </rPh>
    <phoneticPr fontId="4"/>
  </si>
  <si>
    <r>
      <t>事業延</t>
    </r>
    <r>
      <rPr>
        <b/>
        <sz val="11"/>
        <rFont val="ＭＳ 明朝"/>
        <family val="1"/>
        <charset val="128"/>
      </rPr>
      <t>日数</t>
    </r>
    <r>
      <rPr>
        <sz val="11"/>
        <rFont val="ＭＳ 明朝"/>
        <family val="1"/>
        <charset val="128"/>
      </rPr>
      <t xml:space="preserve">
(月４回未満)
</t>
    </r>
    <rPh sb="0" eb="2">
      <t>ジギョウ</t>
    </rPh>
    <rPh sb="2" eb="3">
      <t>ノ</t>
    </rPh>
    <rPh sb="3" eb="5">
      <t>ニッスウ</t>
    </rPh>
    <phoneticPr fontId="4"/>
  </si>
  <si>
    <t>別紙２－１　附表Ａ２</t>
    <rPh sb="6" eb="8">
      <t>フヒョウ</t>
    </rPh>
    <phoneticPr fontId="5"/>
  </si>
  <si>
    <t>２年次生又は再開者</t>
    <rPh sb="1" eb="2">
      <t>ネン</t>
    </rPh>
    <rPh sb="2" eb="3">
      <t>ジ</t>
    </rPh>
    <rPh sb="3" eb="4">
      <t>セイ</t>
    </rPh>
    <rPh sb="4" eb="5">
      <t>マタ</t>
    </rPh>
    <rPh sb="6" eb="8">
      <t>サイカイ</t>
    </rPh>
    <rPh sb="8" eb="9">
      <t>シャ</t>
    </rPh>
    <phoneticPr fontId="4"/>
  </si>
  <si>
    <t>施設番号</t>
  </si>
  <si>
    <t>施設番号</t>
    <phoneticPr fontId="4"/>
  </si>
  <si>
    <t>研修実施施設名</t>
    <phoneticPr fontId="4"/>
  </si>
  <si>
    <t>宿日直</t>
    <phoneticPr fontId="4"/>
  </si>
  <si>
    <t>ｵﾝｺｰﾙ</t>
    <phoneticPr fontId="4"/>
  </si>
  <si>
    <t>オン
コール</t>
    <phoneticPr fontId="4"/>
  </si>
  <si>
    <t>注１）研修開始年月日欄には、当該研修医が最初に臨床研修を開始した年月日を記入すること。
注２）研修開始年月日から２年を経過した月以降は記入しないこと。ただし、正当な理由により臨床研修を休止又は中断した後に
　　　再開する研修医を受け入れた場合はその限りでない。
注３）産婦人科又は小児科での宿日直研修の際に指導医（上級医を含む。）が研修医と当直した場合は、宿日直の欄に記入し、
　　　指導医等がオンコールによる指導体制にあった場合は、オンコールの欄に記入すること。その際に１月当たり回数合計を
　　　計の欄に記入すること。（１ヶ月月当たり宿日直、オンコールを合計して４回を超えて記入することは不可）
注４）臨床研修履修計画の計を【補助対象】と【補助対象外（国立等）】に分けること。
注５）臨床研修履修計画は、各月末時点における研修実施施設を基準に記入すること。</t>
    <phoneticPr fontId="4"/>
  </si>
  <si>
    <t>事業延月数(月４回以上)N　　　　　　　　　</t>
    <phoneticPr fontId="4"/>
  </si>
  <si>
    <t>事業延月数(月４回以上)R　　　　　　　　</t>
    <phoneticPr fontId="4"/>
  </si>
  <si>
    <t>事業延日数
(月４回未満)S</t>
    <phoneticPr fontId="4"/>
  </si>
  <si>
    <t>事業延日数(月４回未満)T</t>
    <phoneticPr fontId="4"/>
  </si>
  <si>
    <t>別紙２－２</t>
    <rPh sb="0" eb="2">
      <t>ベッシ</t>
    </rPh>
    <phoneticPr fontId="5"/>
  </si>
  <si>
    <t>へき地診療所等研修支援事業計画調書</t>
    <rPh sb="2" eb="3">
      <t>チ</t>
    </rPh>
    <rPh sb="3" eb="6">
      <t>シンリョウショ</t>
    </rPh>
    <rPh sb="6" eb="7">
      <t>トウ</t>
    </rPh>
    <rPh sb="7" eb="9">
      <t>ケンシュウ</t>
    </rPh>
    <rPh sb="9" eb="11">
      <t>シエン</t>
    </rPh>
    <rPh sb="11" eb="13">
      <t>ジギョウ</t>
    </rPh>
    <rPh sb="13" eb="15">
      <t>ケイカク</t>
    </rPh>
    <rPh sb="15" eb="17">
      <t>チョウショ</t>
    </rPh>
    <phoneticPr fontId="5"/>
  </si>
  <si>
    <t>診療所等名称</t>
    <rPh sb="0" eb="1">
      <t>ミ</t>
    </rPh>
    <rPh sb="1" eb="2">
      <t>リョウ</t>
    </rPh>
    <rPh sb="2" eb="3">
      <t>ショ</t>
    </rPh>
    <rPh sb="3" eb="4">
      <t>トウ</t>
    </rPh>
    <rPh sb="4" eb="5">
      <t>メイ</t>
    </rPh>
    <rPh sb="5" eb="6">
      <t>ショウ</t>
    </rPh>
    <phoneticPr fontId="5"/>
  </si>
  <si>
    <t>研修医氏名</t>
    <rPh sb="0" eb="1">
      <t>ケン</t>
    </rPh>
    <rPh sb="1" eb="2">
      <t>オサム</t>
    </rPh>
    <rPh sb="2" eb="3">
      <t>イ</t>
    </rPh>
    <rPh sb="3" eb="4">
      <t>シ</t>
    </rPh>
    <rPh sb="4" eb="5">
      <t>メイ</t>
    </rPh>
    <phoneticPr fontId="5"/>
  </si>
  <si>
    <t>期　　　　間</t>
    <rPh sb="0" eb="1">
      <t>キ</t>
    </rPh>
    <rPh sb="5" eb="6">
      <t>アイダ</t>
    </rPh>
    <phoneticPr fontId="5"/>
  </si>
  <si>
    <t>研修実日数</t>
    <rPh sb="0" eb="2">
      <t>ケンシュウ</t>
    </rPh>
    <rPh sb="2" eb="3">
      <t>ジツ</t>
    </rPh>
    <rPh sb="3" eb="5">
      <t>ニッスウ</t>
    </rPh>
    <phoneticPr fontId="5"/>
  </si>
  <si>
    <t>備　　　　　考</t>
    <rPh sb="0" eb="1">
      <t>ビ</t>
    </rPh>
    <rPh sb="6" eb="7">
      <t>コウ</t>
    </rPh>
    <phoneticPr fontId="5"/>
  </si>
  <si>
    <t>合　　　　計</t>
    <rPh sb="0" eb="1">
      <t>ゴウ</t>
    </rPh>
    <rPh sb="5" eb="6">
      <t>ケイ</t>
    </rPh>
    <phoneticPr fontId="5"/>
  </si>
  <si>
    <t>（注）実日数の内訳を備考欄に記入すること。（例：平日△日、土日×日）</t>
    <rPh sb="1" eb="2">
      <t>チュウ</t>
    </rPh>
    <rPh sb="3" eb="4">
      <t>ジツ</t>
    </rPh>
    <rPh sb="4" eb="6">
      <t>ニッスウ</t>
    </rPh>
    <rPh sb="7" eb="9">
      <t>ウチワケ</t>
    </rPh>
    <rPh sb="10" eb="13">
      <t>ビコウラン</t>
    </rPh>
    <rPh sb="14" eb="16">
      <t>キニュウ</t>
    </rPh>
    <rPh sb="22" eb="23">
      <t>レイ</t>
    </rPh>
    <rPh sb="24" eb="26">
      <t>ヘイジツ</t>
    </rPh>
    <rPh sb="27" eb="28">
      <t>ニチ</t>
    </rPh>
    <rPh sb="29" eb="31">
      <t>ドニチ</t>
    </rPh>
    <rPh sb="32" eb="33">
      <t>ニチ</t>
    </rPh>
    <phoneticPr fontId="5"/>
  </si>
  <si>
    <t>別紙２－３</t>
    <rPh sb="0" eb="2">
      <t>ベッシ</t>
    </rPh>
    <phoneticPr fontId="4"/>
  </si>
  <si>
    <t>研修医の処遇について</t>
    <phoneticPr fontId="4"/>
  </si>
  <si>
    <t>（単位:円）</t>
    <rPh sb="1" eb="3">
      <t>タンイ</t>
    </rPh>
    <rPh sb="4" eb="5">
      <t>エン</t>
    </rPh>
    <phoneticPr fontId="14"/>
  </si>
  <si>
    <t>病　　院　　名</t>
    <phoneticPr fontId="14"/>
  </si>
  <si>
    <t>当該年度４月１日現在の１年次研修医受入数</t>
    <phoneticPr fontId="14"/>
  </si>
  <si>
    <t>研修医の種別(常勤・非常勤）</t>
    <rPh sb="0" eb="3">
      <t>ケンシュウイ</t>
    </rPh>
    <rPh sb="4" eb="6">
      <t>シュベツ</t>
    </rPh>
    <rPh sb="7" eb="9">
      <t>ジョウキン</t>
    </rPh>
    <rPh sb="10" eb="13">
      <t>ヒジョウキン</t>
    </rPh>
    <phoneticPr fontId="14"/>
  </si>
  <si>
    <t>　　　　　当該年度に研修を開始する研修医　　　　　　　　　　　　　　　　　　　　　　　　　　　　　※都道府県の要請等により受け入れた自治医科大学
　医学部卒の研修医を除く。</t>
    <rPh sb="5" eb="7">
      <t>トウガイ</t>
    </rPh>
    <rPh sb="7" eb="9">
      <t>ネンド</t>
    </rPh>
    <rPh sb="10" eb="12">
      <t>ケンシュウ</t>
    </rPh>
    <rPh sb="13" eb="15">
      <t>カイシ</t>
    </rPh>
    <rPh sb="17" eb="20">
      <t>ケンシュウイ</t>
    </rPh>
    <rPh sb="50" eb="54">
      <t>トドウフケン</t>
    </rPh>
    <rPh sb="55" eb="57">
      <t>ヨウセイ</t>
    </rPh>
    <rPh sb="57" eb="58">
      <t>トウ</t>
    </rPh>
    <rPh sb="61" eb="62">
      <t>ウ</t>
    </rPh>
    <rPh sb="63" eb="64">
      <t>イ</t>
    </rPh>
    <rPh sb="66" eb="68">
      <t>ジチ</t>
    </rPh>
    <rPh sb="68" eb="70">
      <t>イカ</t>
    </rPh>
    <rPh sb="70" eb="72">
      <t>ダイガク</t>
    </rPh>
    <rPh sb="74" eb="77">
      <t>イガクブ</t>
    </rPh>
    <rPh sb="77" eb="78">
      <t>ソツ</t>
    </rPh>
    <rPh sb="79" eb="82">
      <t>ケンシュウイ</t>
    </rPh>
    <rPh sb="83" eb="84">
      <t>ノゾ</t>
    </rPh>
    <phoneticPr fontId="14"/>
  </si>
  <si>
    <t>備考</t>
    <rPh sb="0" eb="2">
      <t>ビコウ</t>
    </rPh>
    <phoneticPr fontId="14"/>
  </si>
  <si>
    <t>１年次（当該年度）</t>
    <rPh sb="0" eb="2">
      <t>イチネン</t>
    </rPh>
    <rPh sb="2" eb="3">
      <t>ジ</t>
    </rPh>
    <rPh sb="4" eb="6">
      <t>トウガイ</t>
    </rPh>
    <rPh sb="6" eb="8">
      <t>ネンド</t>
    </rPh>
    <phoneticPr fontId="14"/>
  </si>
  <si>
    <t>①基本給月給（決定ベース）</t>
    <rPh sb="1" eb="4">
      <t>キホンキュウ</t>
    </rPh>
    <rPh sb="4" eb="6">
      <t>ゲッキュウ</t>
    </rPh>
    <rPh sb="7" eb="9">
      <t>ケッテイ</t>
    </rPh>
    <phoneticPr fontId="14"/>
  </si>
  <si>
    <t>②年額賞与(決定ベース）</t>
    <rPh sb="1" eb="3">
      <t>ネンガク</t>
    </rPh>
    <rPh sb="3" eb="5">
      <t>ショウヨ</t>
    </rPh>
    <rPh sb="6" eb="8">
      <t>ケッテイ</t>
    </rPh>
    <phoneticPr fontId="14"/>
  </si>
  <si>
    <t>推計年収（①×12+②)　　　　</t>
    <rPh sb="0" eb="2">
      <t>スイケイ</t>
    </rPh>
    <rPh sb="2" eb="4">
      <t>ネンシュウ</t>
    </rPh>
    <phoneticPr fontId="14"/>
  </si>
  <si>
    <t>α</t>
    <phoneticPr fontId="4"/>
  </si>
  <si>
    <t>【記載要領】</t>
    <rPh sb="1" eb="3">
      <t>キサイ</t>
    </rPh>
    <rPh sb="3" eb="5">
      <t>ヨウリョウ</t>
    </rPh>
    <phoneticPr fontId="14"/>
  </si>
  <si>
    <t>（１）本調査には都道府県の要請等により受け入れた自治医科大学医学部卒の研修医は含めないこと。</t>
    <rPh sb="3" eb="6">
      <t>ホンチョウサ</t>
    </rPh>
    <rPh sb="8" eb="12">
      <t>トドウフケン</t>
    </rPh>
    <rPh sb="13" eb="15">
      <t>ヨウセイ</t>
    </rPh>
    <rPh sb="15" eb="16">
      <t>トウ</t>
    </rPh>
    <rPh sb="19" eb="20">
      <t>ウ</t>
    </rPh>
    <rPh sb="21" eb="22">
      <t>イ</t>
    </rPh>
    <rPh sb="24" eb="26">
      <t>ジチ</t>
    </rPh>
    <rPh sb="26" eb="28">
      <t>イカ</t>
    </rPh>
    <rPh sb="28" eb="30">
      <t>ダイガク</t>
    </rPh>
    <rPh sb="30" eb="32">
      <t>イガク</t>
    </rPh>
    <rPh sb="32" eb="33">
      <t>ブ</t>
    </rPh>
    <rPh sb="33" eb="34">
      <t>ソツ</t>
    </rPh>
    <rPh sb="35" eb="38">
      <t>ケンシュウイ</t>
    </rPh>
    <rPh sb="39" eb="40">
      <t>フク</t>
    </rPh>
    <phoneticPr fontId="14"/>
  </si>
  <si>
    <t>（２）当該年度４月１日現在の１年次研修医受入数は、基幹型臨床研修病院における当該年度４月１日現在の１年次研修医受入数を記載してください。</t>
    <rPh sb="25" eb="28">
      <t>キカンガタ</t>
    </rPh>
    <rPh sb="28" eb="30">
      <t>リンショウ</t>
    </rPh>
    <rPh sb="30" eb="32">
      <t>ケンシュウ</t>
    </rPh>
    <rPh sb="32" eb="34">
      <t>ビョウイン</t>
    </rPh>
    <rPh sb="59" eb="61">
      <t>キサイ</t>
    </rPh>
    <phoneticPr fontId="14"/>
  </si>
  <si>
    <t>（３）研修医の常勤・非常勤の別は、基幹型臨床研修病院で研修している際の種別を選択してください。</t>
    <rPh sb="3" eb="6">
      <t>ケンシュウイ</t>
    </rPh>
    <rPh sb="7" eb="9">
      <t>ジョウキン</t>
    </rPh>
    <rPh sb="10" eb="13">
      <t>ヒジョウキン</t>
    </rPh>
    <rPh sb="14" eb="15">
      <t>ベツ</t>
    </rPh>
    <rPh sb="17" eb="20">
      <t>キカンガタ</t>
    </rPh>
    <rPh sb="20" eb="22">
      <t>リンショウ</t>
    </rPh>
    <rPh sb="22" eb="24">
      <t>ケンシュウ</t>
    </rPh>
    <rPh sb="24" eb="26">
      <t>ビョウイン</t>
    </rPh>
    <rPh sb="27" eb="29">
      <t>ケンシュウ</t>
    </rPh>
    <rPh sb="33" eb="34">
      <t>サイ</t>
    </rPh>
    <rPh sb="35" eb="37">
      <t>シュベツ</t>
    </rPh>
    <rPh sb="38" eb="40">
      <t>センタク</t>
    </rPh>
    <phoneticPr fontId="14"/>
  </si>
  <si>
    <t>（４）当該年度に研修を開始する研修医の欄は、基幹型臨床研修病院の処遇を記載してください。</t>
    <rPh sb="3" eb="5">
      <t>トウガイ</t>
    </rPh>
    <rPh sb="5" eb="7">
      <t>ネンド</t>
    </rPh>
    <rPh sb="8" eb="10">
      <t>ケンシュウ</t>
    </rPh>
    <rPh sb="11" eb="13">
      <t>カイシ</t>
    </rPh>
    <rPh sb="15" eb="18">
      <t>ケンシュウイ</t>
    </rPh>
    <rPh sb="19" eb="20">
      <t>ラン</t>
    </rPh>
    <rPh sb="22" eb="25">
      <t>キカンガタ</t>
    </rPh>
    <rPh sb="25" eb="27">
      <t>リンショウ</t>
    </rPh>
    <rPh sb="27" eb="29">
      <t>ケンシュウ</t>
    </rPh>
    <rPh sb="29" eb="31">
      <t>ビョウイン</t>
    </rPh>
    <rPh sb="32" eb="34">
      <t>ショグウ</t>
    </rPh>
    <rPh sb="35" eb="37">
      <t>キサイ</t>
    </rPh>
    <phoneticPr fontId="14"/>
  </si>
  <si>
    <t>（５）①基本給月給、②年額賞与の欄は以下の通り記載して下さい。</t>
    <rPh sb="4" eb="7">
      <t>キホンキュウ</t>
    </rPh>
    <rPh sb="7" eb="9">
      <t>ゲッキュウ</t>
    </rPh>
    <rPh sb="11" eb="13">
      <t>ネンガク</t>
    </rPh>
    <rPh sb="13" eb="15">
      <t>ショウヨ</t>
    </rPh>
    <rPh sb="16" eb="17">
      <t>ラン</t>
    </rPh>
    <rPh sb="18" eb="20">
      <t>イカ</t>
    </rPh>
    <rPh sb="21" eb="22">
      <t>トオ</t>
    </rPh>
    <rPh sb="23" eb="25">
      <t>キサイ</t>
    </rPh>
    <rPh sb="27" eb="28">
      <t>クダ</t>
    </rPh>
    <phoneticPr fontId="14"/>
  </si>
  <si>
    <t>　　　　　①基本給月給</t>
    <rPh sb="6" eb="8">
      <t>キホン</t>
    </rPh>
    <rPh sb="8" eb="9">
      <t>キュウ</t>
    </rPh>
    <rPh sb="9" eb="11">
      <t>ゲッキュウ</t>
    </rPh>
    <phoneticPr fontId="14"/>
  </si>
  <si>
    <t>　　　　　　　「基本給」は、研修医の業務量、住居、通勤経路、家族構成にかかわらず研修医に決まって支払われる給与とします。国家公務員の給与では、</t>
    <rPh sb="8" eb="11">
      <t>キホンキュウ</t>
    </rPh>
    <rPh sb="14" eb="17">
      <t>ケンシュウイ</t>
    </rPh>
    <rPh sb="18" eb="21">
      <t>ギョウムリョウ</t>
    </rPh>
    <rPh sb="22" eb="24">
      <t>ジュウキョ</t>
    </rPh>
    <rPh sb="25" eb="27">
      <t>ツウキン</t>
    </rPh>
    <rPh sb="27" eb="29">
      <t>ケイロ</t>
    </rPh>
    <rPh sb="30" eb="32">
      <t>カゾク</t>
    </rPh>
    <rPh sb="32" eb="34">
      <t>コウセイ</t>
    </rPh>
    <rPh sb="40" eb="43">
      <t>ケンシュウイ</t>
    </rPh>
    <rPh sb="44" eb="45">
      <t>キ</t>
    </rPh>
    <rPh sb="48" eb="50">
      <t>シハラ</t>
    </rPh>
    <rPh sb="53" eb="55">
      <t>キュウヨ</t>
    </rPh>
    <rPh sb="60" eb="62">
      <t>コッカ</t>
    </rPh>
    <rPh sb="62" eb="65">
      <t>コウムイン</t>
    </rPh>
    <rPh sb="66" eb="68">
      <t>キュウヨ</t>
    </rPh>
    <phoneticPr fontId="14"/>
  </si>
  <si>
    <t>　　　　　　 「職員俸給」、「地域手当」、「初任給調整手当」、「寒冷地手当」、「特地勤務手当」などが該当します。「超過勤務手当」、「当直手当」、「住居手当」、</t>
    <phoneticPr fontId="4"/>
  </si>
  <si>
    <t>　　　　　　 「通勤手当」、「扶養手当」などは該当しません。</t>
    <phoneticPr fontId="4"/>
  </si>
  <si>
    <t>　　　　　②年額賞与</t>
    <rPh sb="6" eb="8">
      <t>ネンガク</t>
    </rPh>
    <rPh sb="8" eb="10">
      <t>ショウヨ</t>
    </rPh>
    <phoneticPr fontId="14"/>
  </si>
  <si>
    <t>　　　　　　年額賞与（国家公務員の給与では「期末手当」、「勤勉手当」が該当）は、各年度で支払われる賞与（年度で複数回ならその合計金額）を記載して下さい。</t>
    <rPh sb="6" eb="8">
      <t>ネンガク</t>
    </rPh>
    <rPh sb="8" eb="10">
      <t>ショウヨ</t>
    </rPh>
    <rPh sb="11" eb="13">
      <t>コッカ</t>
    </rPh>
    <rPh sb="13" eb="16">
      <t>コウムイン</t>
    </rPh>
    <rPh sb="17" eb="19">
      <t>キュウヨ</t>
    </rPh>
    <rPh sb="22" eb="24">
      <t>キマツ</t>
    </rPh>
    <rPh sb="24" eb="26">
      <t>テアテ</t>
    </rPh>
    <rPh sb="29" eb="31">
      <t>キンベン</t>
    </rPh>
    <rPh sb="31" eb="33">
      <t>テアテ</t>
    </rPh>
    <rPh sb="35" eb="37">
      <t>ガイトウ</t>
    </rPh>
    <rPh sb="40" eb="43">
      <t>カクネンド</t>
    </rPh>
    <rPh sb="44" eb="46">
      <t>シハラ</t>
    </rPh>
    <rPh sb="49" eb="51">
      <t>ショウヨ</t>
    </rPh>
    <rPh sb="52" eb="54">
      <t>ネンド</t>
    </rPh>
    <rPh sb="55" eb="57">
      <t>フクスウ</t>
    </rPh>
    <rPh sb="57" eb="58">
      <t>カイ</t>
    </rPh>
    <rPh sb="62" eb="64">
      <t>ゴウケイ</t>
    </rPh>
    <rPh sb="64" eb="66">
      <t>キンガク</t>
    </rPh>
    <rPh sb="68" eb="70">
      <t>キサイ</t>
    </rPh>
    <rPh sb="72" eb="73">
      <t>クダ</t>
    </rPh>
    <phoneticPr fontId="14"/>
  </si>
  <si>
    <t>　　　　　注）ここでいう「決定ベース」とは、研修医を募集する際に募集要項等で公表している給与（事前に定められている給与）のこと。</t>
    <rPh sb="5" eb="6">
      <t>チュウ</t>
    </rPh>
    <rPh sb="13" eb="15">
      <t>ケッテイ</t>
    </rPh>
    <rPh sb="22" eb="25">
      <t>ケンシュウイ</t>
    </rPh>
    <rPh sb="26" eb="28">
      <t>ボシュウ</t>
    </rPh>
    <rPh sb="30" eb="31">
      <t>サイ</t>
    </rPh>
    <rPh sb="32" eb="34">
      <t>ボシュウ</t>
    </rPh>
    <rPh sb="34" eb="36">
      <t>ヨウコウ</t>
    </rPh>
    <rPh sb="36" eb="37">
      <t>トウ</t>
    </rPh>
    <rPh sb="38" eb="39">
      <t>コウ</t>
    </rPh>
    <rPh sb="39" eb="40">
      <t>ヒョウ</t>
    </rPh>
    <rPh sb="44" eb="46">
      <t>キュウヨ</t>
    </rPh>
    <rPh sb="47" eb="49">
      <t>ジゼン</t>
    </rPh>
    <rPh sb="50" eb="51">
      <t>サダ</t>
    </rPh>
    <rPh sb="57" eb="59">
      <t>キュウヨ</t>
    </rPh>
    <phoneticPr fontId="14"/>
  </si>
  <si>
    <t>　　　　　　   ただし、公募後に変更が決まっている場合は、変更後の処遇により記載して下さい。</t>
    <rPh sb="39" eb="41">
      <t>キサイ</t>
    </rPh>
    <rPh sb="43" eb="44">
      <t>クダ</t>
    </rPh>
    <phoneticPr fontId="4"/>
  </si>
  <si>
    <t>　　　　　注）受入人数が０人であっても、１年次研修医に支払われる推計年収が６３０万円以上の場合は、定められた申請する金額に係数を乗じることとなります。</t>
    <rPh sb="5" eb="6">
      <t>チュウ</t>
    </rPh>
    <rPh sb="7" eb="9">
      <t>ウケイレ</t>
    </rPh>
    <rPh sb="9" eb="11">
      <t>ニンズウ</t>
    </rPh>
    <rPh sb="13" eb="14">
      <t>ニン</t>
    </rPh>
    <rPh sb="21" eb="23">
      <t>ネンジ</t>
    </rPh>
    <rPh sb="23" eb="26">
      <t>ケンシュウイ</t>
    </rPh>
    <rPh sb="27" eb="29">
      <t>シハラ</t>
    </rPh>
    <rPh sb="32" eb="34">
      <t>スイケイ</t>
    </rPh>
    <rPh sb="34" eb="36">
      <t>ネンシュウ</t>
    </rPh>
    <rPh sb="40" eb="42">
      <t>マンエン</t>
    </rPh>
    <rPh sb="42" eb="44">
      <t>イジョウ</t>
    </rPh>
    <rPh sb="45" eb="47">
      <t>バアイ</t>
    </rPh>
    <rPh sb="49" eb="50">
      <t>サダ</t>
    </rPh>
    <rPh sb="54" eb="56">
      <t>シンセイ</t>
    </rPh>
    <rPh sb="58" eb="60">
      <t>キンガク</t>
    </rPh>
    <rPh sb="61" eb="63">
      <t>ケイスウ</t>
    </rPh>
    <rPh sb="64" eb="65">
      <t>ジョウ</t>
    </rPh>
    <phoneticPr fontId="4"/>
  </si>
  <si>
    <t>✔</t>
    <phoneticPr fontId="4"/>
  </si>
  <si>
    <t>臨床研修事業基準額算出内訳</t>
    <rPh sb="0" eb="2">
      <t>リンショウ</t>
    </rPh>
    <rPh sb="2" eb="4">
      <t>ケンシュウ</t>
    </rPh>
    <rPh sb="4" eb="6">
      <t>ジギョウ</t>
    </rPh>
    <phoneticPr fontId="4"/>
  </si>
  <si>
    <t>（基幹型病院名）</t>
    <rPh sb="1" eb="3">
      <t>キカン</t>
    </rPh>
    <phoneticPr fontId="5"/>
  </si>
  <si>
    <t>基準額算出に係る条件確認</t>
    <rPh sb="0" eb="3">
      <t>キジュンガク</t>
    </rPh>
    <rPh sb="3" eb="5">
      <t>サンシュツ</t>
    </rPh>
    <rPh sb="6" eb="7">
      <t>カカ</t>
    </rPh>
    <rPh sb="8" eb="10">
      <t>ジョウケン</t>
    </rPh>
    <rPh sb="10" eb="12">
      <t>カクニン</t>
    </rPh>
    <phoneticPr fontId="4"/>
  </si>
  <si>
    <t>（チェック欄）</t>
    <rPh sb="5" eb="6">
      <t>ラン</t>
    </rPh>
    <phoneticPr fontId="4"/>
  </si>
  <si>
    <t>医師臨床研修費補助金に係る基準額の算出条件として、病院と臨床研修医の間において、原則として雇用契約の中にアルバイト診療を行わない旨を明らかにされていること。</t>
    <rPh sb="0" eb="2">
      <t>イシ</t>
    </rPh>
    <rPh sb="2" eb="4">
      <t>リンショウ</t>
    </rPh>
    <rPh sb="4" eb="7">
      <t>ケンシュウヒ</t>
    </rPh>
    <rPh sb="7" eb="10">
      <t>ホジョキン</t>
    </rPh>
    <rPh sb="11" eb="12">
      <t>カカ</t>
    </rPh>
    <rPh sb="13" eb="16">
      <t>キジュンガク</t>
    </rPh>
    <rPh sb="17" eb="19">
      <t>サンシュツ</t>
    </rPh>
    <rPh sb="19" eb="21">
      <t>ジョウケン</t>
    </rPh>
    <rPh sb="25" eb="27">
      <t>ビョウイン</t>
    </rPh>
    <rPh sb="28" eb="30">
      <t>リンショウ</t>
    </rPh>
    <rPh sb="30" eb="32">
      <t>ケンシュウ</t>
    </rPh>
    <rPh sb="32" eb="33">
      <t>イ</t>
    </rPh>
    <rPh sb="34" eb="35">
      <t>アイダ</t>
    </rPh>
    <rPh sb="40" eb="42">
      <t>ゲンソク</t>
    </rPh>
    <rPh sb="45" eb="47">
      <t>コヨウ</t>
    </rPh>
    <rPh sb="47" eb="49">
      <t>ケイヤク</t>
    </rPh>
    <rPh sb="50" eb="51">
      <t>ナカ</t>
    </rPh>
    <rPh sb="57" eb="59">
      <t>シンリョウ</t>
    </rPh>
    <rPh sb="60" eb="61">
      <t>オコナ</t>
    </rPh>
    <rPh sb="64" eb="65">
      <t>ムネ</t>
    </rPh>
    <rPh sb="66" eb="67">
      <t>アキ</t>
    </rPh>
    <phoneticPr fontId="4"/>
  </si>
  <si>
    <t>１　教育指導経費</t>
  </si>
  <si>
    <t>（１）研修医延人数　【附表Ａ】</t>
    <rPh sb="11" eb="13">
      <t>フヒョウ</t>
    </rPh>
    <phoneticPr fontId="5"/>
  </si>
  <si>
    <t>補助対象・補助対象外</t>
    <rPh sb="0" eb="2">
      <t>ホジョ</t>
    </rPh>
    <rPh sb="2" eb="4">
      <t>タイショウ</t>
    </rPh>
    <rPh sb="5" eb="7">
      <t>ホジョ</t>
    </rPh>
    <rPh sb="7" eb="10">
      <t>タイショウガイ</t>
    </rPh>
    <phoneticPr fontId="4"/>
  </si>
  <si>
    <t>研 修 医 延 人 数</t>
    <rPh sb="0" eb="1">
      <t>ケン</t>
    </rPh>
    <rPh sb="2" eb="3">
      <t>オサム</t>
    </rPh>
    <rPh sb="4" eb="5">
      <t>イ</t>
    </rPh>
    <rPh sb="6" eb="7">
      <t>ノ</t>
    </rPh>
    <rPh sb="8" eb="9">
      <t>ヒト</t>
    </rPh>
    <rPh sb="10" eb="11">
      <t>カズ</t>
    </rPh>
    <phoneticPr fontId="5"/>
  </si>
  <si>
    <t>１年次</t>
  </si>
  <si>
    <t>２年次</t>
    <rPh sb="1" eb="3">
      <t>ネンジ</t>
    </rPh>
    <phoneticPr fontId="4"/>
  </si>
  <si>
    <t>計</t>
    <rPh sb="0" eb="1">
      <t>ケイ</t>
    </rPh>
    <phoneticPr fontId="4"/>
  </si>
  <si>
    <t>【補助対象】計</t>
    <rPh sb="1" eb="3">
      <t>ホジョ</t>
    </rPh>
    <rPh sb="3" eb="5">
      <t>タイショウ</t>
    </rPh>
    <rPh sb="6" eb="7">
      <t>ケイ</t>
    </rPh>
    <phoneticPr fontId="4"/>
  </si>
  <si>
    <t>人</t>
    <rPh sb="0" eb="1">
      <t>ニン</t>
    </rPh>
    <phoneticPr fontId="4"/>
  </si>
  <si>
    <t>a</t>
    <phoneticPr fontId="4"/>
  </si>
  <si>
    <t>人</t>
    <rPh sb="0" eb="1">
      <t>ニン</t>
    </rPh>
    <phoneticPr fontId="5"/>
  </si>
  <si>
    <t>【補助対象外】計</t>
    <rPh sb="1" eb="3">
      <t>ホジョ</t>
    </rPh>
    <rPh sb="3" eb="6">
      <t>タイショウガイ</t>
    </rPh>
    <rPh sb="7" eb="8">
      <t>ケイ</t>
    </rPh>
    <phoneticPr fontId="4"/>
  </si>
  <si>
    <t>　合　　　　　計</t>
    <rPh sb="1" eb="2">
      <t>ゴウ</t>
    </rPh>
    <rPh sb="7" eb="8">
      <t>ケイ</t>
    </rPh>
    <phoneticPr fontId="4"/>
  </si>
  <si>
    <t>b</t>
    <phoneticPr fontId="4"/>
  </si>
  <si>
    <t>（注１）研修医延人数は、当該年度内における各月の末日に在籍する研修医数の総和であること。</t>
    <phoneticPr fontId="5"/>
  </si>
  <si>
    <t>（注２）当該年度に研修を開始した研修医については１年次、それより前に研修を開始した研修医については２年次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4"/>
  </si>
  <si>
    <t>　とすること。</t>
    <phoneticPr fontId="4"/>
  </si>
  <si>
    <t>（２）研修医数</t>
    <phoneticPr fontId="4"/>
  </si>
  <si>
    <t>① 病院群全体</t>
    <rPh sb="2" eb="5">
      <t>ビョウイングン</t>
    </rPh>
    <rPh sb="5" eb="7">
      <t>ゼンタイ</t>
    </rPh>
    <phoneticPr fontId="5"/>
  </si>
  <si>
    <t>１年次生研修医延人数</t>
    <rPh sb="1" eb="3">
      <t>ネンジ</t>
    </rPh>
    <rPh sb="3" eb="4">
      <t>セイ</t>
    </rPh>
    <rPh sb="4" eb="7">
      <t>ケンシュウイ</t>
    </rPh>
    <rPh sb="7" eb="8">
      <t>ノ</t>
    </rPh>
    <rPh sb="8" eb="10">
      <t>ニンズウ</t>
    </rPh>
    <phoneticPr fontId="5"/>
  </si>
  <si>
    <t>研修医数</t>
    <rPh sb="0" eb="2">
      <t>ケンシュウ</t>
    </rPh>
    <rPh sb="2" eb="4">
      <t>イスウ</t>
    </rPh>
    <phoneticPr fontId="5"/>
  </si>
  <si>
    <t>c</t>
    <phoneticPr fontId="4"/>
  </si>
  <si>
    <t>２年次生研修医延人数</t>
    <rPh sb="1" eb="3">
      <t>ネンジ</t>
    </rPh>
    <rPh sb="3" eb="4">
      <t>セイ</t>
    </rPh>
    <rPh sb="4" eb="7">
      <t>ケンシュウイ</t>
    </rPh>
    <rPh sb="7" eb="8">
      <t>ノ</t>
    </rPh>
    <rPh sb="8" eb="10">
      <t>ニンズウ</t>
    </rPh>
    <phoneticPr fontId="5"/>
  </si>
  <si>
    <t>d</t>
    <phoneticPr fontId="4"/>
  </si>
  <si>
    <t>１学年平均研修医数</t>
    <rPh sb="1" eb="3">
      <t>ガクネン</t>
    </rPh>
    <rPh sb="3" eb="5">
      <t>ヘイキン</t>
    </rPh>
    <rPh sb="5" eb="7">
      <t>ケンシュウ</t>
    </rPh>
    <rPh sb="7" eb="9">
      <t>イスウ</t>
    </rPh>
    <phoneticPr fontId="4"/>
  </si>
  <si>
    <t>e</t>
    <phoneticPr fontId="4"/>
  </si>
  <si>
    <t>② 補助対象</t>
    <rPh sb="2" eb="4">
      <t>ホジョ</t>
    </rPh>
    <rPh sb="4" eb="6">
      <t>タイショウ</t>
    </rPh>
    <phoneticPr fontId="5"/>
  </si>
  <si>
    <t>f</t>
    <phoneticPr fontId="4"/>
  </si>
  <si>
    <t>g</t>
    <phoneticPr fontId="4"/>
  </si>
  <si>
    <t>（注１）ｃ、d、f及びgの研修医数は、研修医延人数を１２で除して、小数点以下第３位を四捨五入して得た数とす
        る。</t>
    <rPh sb="9" eb="10">
      <t>オヨ</t>
    </rPh>
    <rPh sb="38" eb="39">
      <t>ダイ</t>
    </rPh>
    <rPh sb="40" eb="41">
      <t>イ</t>
    </rPh>
    <rPh sb="42" eb="43">
      <t>ヨン</t>
    </rPh>
    <rPh sb="43" eb="44">
      <t>シャ</t>
    </rPh>
    <rPh sb="44" eb="45">
      <t>ゴ</t>
    </rPh>
    <rPh sb="45" eb="46">
      <t>イリ</t>
    </rPh>
    <phoneticPr fontId="5"/>
  </si>
  <si>
    <t>（注２）eの１学年平均研修医数は、研修医数（cとdの和）を研修を実施している学年数で除して、小数点以下を四捨
　　　　五入して得た数とする。</t>
    <rPh sb="7" eb="9">
      <t>ガクネン</t>
    </rPh>
    <rPh sb="9" eb="11">
      <t>ヘイキン</t>
    </rPh>
    <rPh sb="17" eb="20">
      <t>ケンシュウイ</t>
    </rPh>
    <rPh sb="20" eb="21">
      <t>スウ</t>
    </rPh>
    <rPh sb="26" eb="27">
      <t>ワ</t>
    </rPh>
    <rPh sb="29" eb="31">
      <t>ケンシュウ</t>
    </rPh>
    <rPh sb="32" eb="34">
      <t>ジッシ</t>
    </rPh>
    <rPh sb="38" eb="40">
      <t>ガクネン</t>
    </rPh>
    <rPh sb="40" eb="41">
      <t>カズ</t>
    </rPh>
    <rPh sb="42" eb="43">
      <t>ジョ</t>
    </rPh>
    <rPh sb="46" eb="49">
      <t>ショウスウテン</t>
    </rPh>
    <rPh sb="49" eb="51">
      <t>イカ</t>
    </rPh>
    <rPh sb="52" eb="53">
      <t>ヨン</t>
    </rPh>
    <rPh sb="53" eb="54">
      <t>シャ</t>
    </rPh>
    <rPh sb="59" eb="61">
      <t>ゴニュウ</t>
    </rPh>
    <rPh sb="63" eb="64">
      <t>エ</t>
    </rPh>
    <rPh sb="65" eb="66">
      <t>カズ</t>
    </rPh>
    <phoneticPr fontId="5"/>
  </si>
  <si>
    <t>（３）地元出身研修医の採用数（4月１日現在）</t>
    <rPh sb="3" eb="5">
      <t>ジモト</t>
    </rPh>
    <rPh sb="5" eb="7">
      <t>シュッシン</t>
    </rPh>
    <rPh sb="16" eb="17">
      <t>ガツ</t>
    </rPh>
    <rPh sb="18" eb="19">
      <t>ニチ</t>
    </rPh>
    <rPh sb="19" eb="21">
      <t>ゲンザイ</t>
    </rPh>
    <phoneticPr fontId="4"/>
  </si>
  <si>
    <t>１年次生研修医数</t>
    <rPh sb="1" eb="3">
      <t>ネンジ</t>
    </rPh>
    <rPh sb="3" eb="4">
      <t>セイ</t>
    </rPh>
    <rPh sb="4" eb="7">
      <t>ケンシュウイ</t>
    </rPh>
    <rPh sb="7" eb="8">
      <t>スウ</t>
    </rPh>
    <phoneticPr fontId="5"/>
  </si>
  <si>
    <t>うち地元出身研修医の採用数</t>
    <rPh sb="2" eb="4">
      <t>ジモト</t>
    </rPh>
    <rPh sb="4" eb="6">
      <t>シュッシン</t>
    </rPh>
    <rPh sb="6" eb="8">
      <t>ケンシュウ</t>
    </rPh>
    <rPh sb="10" eb="13">
      <t>サイヨウスウ</t>
    </rPh>
    <phoneticPr fontId="5"/>
  </si>
  <si>
    <t>２年次生研修医数</t>
    <rPh sb="1" eb="3">
      <t>ネンジ</t>
    </rPh>
    <rPh sb="3" eb="4">
      <t>セイ</t>
    </rPh>
    <rPh sb="4" eb="7">
      <t>ケンシュウイ</t>
    </rPh>
    <rPh sb="7" eb="8">
      <t>スウ</t>
    </rPh>
    <phoneticPr fontId="5"/>
  </si>
  <si>
    <t>うち地元出身研修医の採用数</t>
    <rPh sb="2" eb="4">
      <t>ジモト</t>
    </rPh>
    <rPh sb="4" eb="6">
      <t>シュッシン</t>
    </rPh>
    <rPh sb="6" eb="9">
      <t>ケンシュウイ</t>
    </rPh>
    <rPh sb="10" eb="13">
      <t>サイヨウスウ</t>
    </rPh>
    <phoneticPr fontId="5"/>
  </si>
  <si>
    <t>地元出身研修医の採用割合</t>
    <rPh sb="0" eb="2">
      <t>ジモト</t>
    </rPh>
    <rPh sb="2" eb="4">
      <t>シュッシン</t>
    </rPh>
    <rPh sb="4" eb="7">
      <t>ケンシュウイ</t>
    </rPh>
    <rPh sb="8" eb="10">
      <t>サイヨウ</t>
    </rPh>
    <rPh sb="10" eb="12">
      <t>ワリアイ</t>
    </rPh>
    <phoneticPr fontId="4"/>
  </si>
  <si>
    <t>※協力型病院が申請する場合は、基幹型病院の研修医数及び採用数を記載すること。</t>
    <rPh sb="15" eb="17">
      <t>キカン</t>
    </rPh>
    <rPh sb="17" eb="18">
      <t>ガタ</t>
    </rPh>
    <rPh sb="21" eb="24">
      <t>ケンシュウイ</t>
    </rPh>
    <rPh sb="24" eb="25">
      <t>スウ</t>
    </rPh>
    <rPh sb="25" eb="26">
      <t>オヨ</t>
    </rPh>
    <rPh sb="27" eb="30">
      <t>サイヨウスウ</t>
    </rPh>
    <phoneticPr fontId="4"/>
  </si>
  <si>
    <t>（４）地元出身研修医延人数</t>
    <rPh sb="3" eb="5">
      <t>ジモト</t>
    </rPh>
    <rPh sb="5" eb="7">
      <t>シュッシン</t>
    </rPh>
    <rPh sb="7" eb="10">
      <t>ケンシュウイ</t>
    </rPh>
    <rPh sb="10" eb="11">
      <t>ノベ</t>
    </rPh>
    <phoneticPr fontId="5"/>
  </si>
  <si>
    <t>【補助対象（うち、地元出身）】計</t>
    <rPh sb="9" eb="11">
      <t>ジモト</t>
    </rPh>
    <rPh sb="11" eb="13">
      <t>シュッシン</t>
    </rPh>
    <phoneticPr fontId="4"/>
  </si>
  <si>
    <t>a'</t>
    <phoneticPr fontId="4"/>
  </si>
  <si>
    <t>（５）へき地診療所等研修支援事業延日数　【附表Ｂ】の研修実日数合計と一致</t>
    <rPh sb="9" eb="10">
      <t>トウ</t>
    </rPh>
    <rPh sb="26" eb="28">
      <t>ケンシュウ</t>
    </rPh>
    <rPh sb="28" eb="29">
      <t>ジツ</t>
    </rPh>
    <rPh sb="29" eb="31">
      <t>ニッスウ</t>
    </rPh>
    <rPh sb="31" eb="33">
      <t>ゴウケイ</t>
    </rPh>
    <rPh sb="34" eb="36">
      <t>イッチ</t>
    </rPh>
    <phoneticPr fontId="4"/>
  </si>
  <si>
    <t>事業延日数</t>
    <phoneticPr fontId="4"/>
  </si>
  <si>
    <t>h</t>
    <phoneticPr fontId="4"/>
  </si>
  <si>
    <t>日</t>
    <rPh sb="0" eb="1">
      <t>ヒ</t>
    </rPh>
    <phoneticPr fontId="5"/>
  </si>
  <si>
    <t>宿日直事業経費に係る条件確認（下記(6)～(7)）</t>
    <rPh sb="0" eb="1">
      <t>シュク</t>
    </rPh>
    <rPh sb="1" eb="3">
      <t>ニッチョク</t>
    </rPh>
    <rPh sb="3" eb="5">
      <t>ジギョウ</t>
    </rPh>
    <rPh sb="5" eb="7">
      <t>ケイヒ</t>
    </rPh>
    <rPh sb="8" eb="9">
      <t>カカ</t>
    </rPh>
    <rPh sb="10" eb="12">
      <t>ジョウケン</t>
    </rPh>
    <rPh sb="12" eb="14">
      <t>カクニン</t>
    </rPh>
    <rPh sb="15" eb="17">
      <t>カキ</t>
    </rPh>
    <phoneticPr fontId="4"/>
  </si>
  <si>
    <t>１年次生</t>
    <rPh sb="1" eb="3">
      <t>ネンジ</t>
    </rPh>
    <rPh sb="3" eb="4">
      <t>セイ</t>
    </rPh>
    <phoneticPr fontId="4"/>
  </si>
  <si>
    <t>２年次生</t>
    <rPh sb="1" eb="3">
      <t>ネンジ</t>
    </rPh>
    <rPh sb="3" eb="4">
      <t>セイ</t>
    </rPh>
    <phoneticPr fontId="4"/>
  </si>
  <si>
    <t>①</t>
    <phoneticPr fontId="5"/>
  </si>
  <si>
    <t>宿日直研修が、臨床研修の一環として、研修プログラム単位で実施され、当該プログラムが研修管理委員会により適正に管理運営されている。</t>
    <rPh sb="0" eb="1">
      <t>シュク</t>
    </rPh>
    <rPh sb="1" eb="3">
      <t>ニッチョク</t>
    </rPh>
    <rPh sb="3" eb="5">
      <t>ケンシュウ</t>
    </rPh>
    <rPh sb="7" eb="9">
      <t>リンショウ</t>
    </rPh>
    <rPh sb="9" eb="11">
      <t>ケンシュウ</t>
    </rPh>
    <rPh sb="12" eb="14">
      <t>イッカン</t>
    </rPh>
    <rPh sb="18" eb="20">
      <t>ケンシュウ</t>
    </rPh>
    <rPh sb="25" eb="27">
      <t>タンイ</t>
    </rPh>
    <rPh sb="28" eb="30">
      <t>ジッシ</t>
    </rPh>
    <phoneticPr fontId="5"/>
  </si>
  <si>
    <t>②</t>
    <phoneticPr fontId="5"/>
  </si>
  <si>
    <t>指導医又は上級医と組んで（又はオンコール体制の下に（２年次生に限る））行われる宿日直研修である。</t>
    <rPh sb="13" eb="14">
      <t>マタ</t>
    </rPh>
    <rPh sb="27" eb="30">
      <t>ネンジセイ</t>
    </rPh>
    <rPh sb="31" eb="32">
      <t>カギ</t>
    </rPh>
    <phoneticPr fontId="5"/>
  </si>
  <si>
    <t xml:space="preserve">（６）産婦人科宿日直研修事業延日数
　当直分は【附表Ａ（総括表）】のD、Iの1、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8" eb="30">
      <t>ソウカツ</t>
    </rPh>
    <rPh sb="30" eb="31">
      <t>ヒョウ</t>
    </rPh>
    <rPh sb="42" eb="45">
      <t>ネンジセイ</t>
    </rPh>
    <rPh sb="46" eb="48">
      <t>ゴウケイ</t>
    </rPh>
    <rPh sb="49" eb="51">
      <t>イッチ</t>
    </rPh>
    <phoneticPr fontId="5"/>
  </si>
  <si>
    <t>当直</t>
  </si>
  <si>
    <r>
      <t>事業延月数</t>
    </r>
    <r>
      <rPr>
        <sz val="9"/>
        <color theme="1"/>
        <rFont val="ＭＳ 明朝"/>
        <family val="1"/>
        <charset val="128"/>
      </rPr>
      <t xml:space="preserve">
(月４回以上)</t>
    </r>
    <rPh sb="0" eb="2">
      <t>ジギョウ</t>
    </rPh>
    <rPh sb="2" eb="3">
      <t>ノ</t>
    </rPh>
    <rPh sb="3" eb="5">
      <t>ツキスウ</t>
    </rPh>
    <rPh sb="7" eb="8">
      <t>ツキ</t>
    </rPh>
    <rPh sb="9" eb="12">
      <t>カイイジョウ</t>
    </rPh>
    <phoneticPr fontId="5"/>
  </si>
  <si>
    <t>i</t>
    <phoneticPr fontId="4"/>
  </si>
  <si>
    <t>月</t>
    <rPh sb="0" eb="1">
      <t>ツキ</t>
    </rPh>
    <phoneticPr fontId="5"/>
  </si>
  <si>
    <r>
      <t>事業延日数</t>
    </r>
    <r>
      <rPr>
        <sz val="9"/>
        <color theme="1"/>
        <rFont val="ＭＳ 明朝"/>
        <family val="1"/>
        <charset val="128"/>
      </rPr>
      <t xml:space="preserve">
(月４回未満)</t>
    </r>
    <rPh sb="0" eb="2">
      <t>ジギョウ</t>
    </rPh>
    <rPh sb="2" eb="3">
      <t>ノ</t>
    </rPh>
    <rPh sb="3" eb="4">
      <t>ニチ</t>
    </rPh>
    <rPh sb="4" eb="5">
      <t>カズ</t>
    </rPh>
    <rPh sb="7" eb="8">
      <t>ツキ</t>
    </rPh>
    <rPh sb="9" eb="10">
      <t>カイ</t>
    </rPh>
    <rPh sb="10" eb="12">
      <t>ミマン</t>
    </rPh>
    <phoneticPr fontId="5"/>
  </si>
  <si>
    <t>j</t>
    <phoneticPr fontId="5"/>
  </si>
  <si>
    <t>　オンコール分はN、Sと一致</t>
    <rPh sb="6" eb="7">
      <t>ブン</t>
    </rPh>
    <rPh sb="12" eb="14">
      <t>イッチ</t>
    </rPh>
    <phoneticPr fontId="4"/>
  </si>
  <si>
    <t>オンコール</t>
  </si>
  <si>
    <t>k</t>
    <phoneticPr fontId="4"/>
  </si>
  <si>
    <t>l</t>
    <phoneticPr fontId="5"/>
  </si>
  <si>
    <t>（７）小児科宿日直研修事業延日数
　当直分は【附表Ａ（総括表）】のH、Jの1、2年次生の合計と一致</t>
    <rPh sb="3" eb="6">
      <t>ショウニカ</t>
    </rPh>
    <rPh sb="6" eb="9">
      <t>シュクニッチョク</t>
    </rPh>
    <rPh sb="9" eb="11">
      <t>ケンシュウ</t>
    </rPh>
    <rPh sb="11" eb="13">
      <t>ジギョウ</t>
    </rPh>
    <rPh sb="13" eb="14">
      <t>エン</t>
    </rPh>
    <rPh sb="14" eb="16">
      <t>ニッスウ</t>
    </rPh>
    <rPh sb="27" eb="29">
      <t>ソウカツ</t>
    </rPh>
    <rPh sb="29" eb="30">
      <t>ヒョウ</t>
    </rPh>
    <phoneticPr fontId="5"/>
  </si>
  <si>
    <t>m</t>
    <phoneticPr fontId="4"/>
  </si>
  <si>
    <t>n</t>
    <phoneticPr fontId="5"/>
  </si>
  <si>
    <t>　オンコール分はR、Tと一致</t>
    <rPh sb="6" eb="7">
      <t>ブン</t>
    </rPh>
    <rPh sb="12" eb="14">
      <t>イッチ</t>
    </rPh>
    <phoneticPr fontId="4"/>
  </si>
  <si>
    <t>o</t>
    <phoneticPr fontId="4"/>
  </si>
  <si>
    <t>p</t>
    <phoneticPr fontId="5"/>
  </si>
  <si>
    <t>２　基準額適用</t>
    <phoneticPr fontId="4"/>
  </si>
  <si>
    <t>１　教育指導経費</t>
    <rPh sb="2" eb="4">
      <t>キョウイク</t>
    </rPh>
    <rPh sb="4" eb="6">
      <t>シドウ</t>
    </rPh>
    <rPh sb="6" eb="8">
      <t>ケイヒ</t>
    </rPh>
    <phoneticPr fontId="5"/>
  </si>
  <si>
    <t>基幹型病院（協力型病院が申請する場合は代理申請協力型病院の種別及び救急の認定を記載）</t>
    <rPh sb="0" eb="2">
      <t>キカン</t>
    </rPh>
    <rPh sb="2" eb="3">
      <t>ガタ</t>
    </rPh>
    <rPh sb="3" eb="5">
      <t>ビョウイン</t>
    </rPh>
    <rPh sb="6" eb="9">
      <t>キョウリョクガタ</t>
    </rPh>
    <rPh sb="9" eb="11">
      <t>ビョウイン</t>
    </rPh>
    <rPh sb="12" eb="14">
      <t>シンセイ</t>
    </rPh>
    <rPh sb="16" eb="18">
      <t>バアイ</t>
    </rPh>
    <rPh sb="19" eb="21">
      <t>ダイリ</t>
    </rPh>
    <rPh sb="21" eb="23">
      <t>シンセイ</t>
    </rPh>
    <rPh sb="23" eb="26">
      <t>キョウリョクガタ</t>
    </rPh>
    <rPh sb="26" eb="28">
      <t>ビョウイン</t>
    </rPh>
    <rPh sb="29" eb="31">
      <t>シュベツ</t>
    </rPh>
    <rPh sb="31" eb="32">
      <t>オヨ</t>
    </rPh>
    <rPh sb="33" eb="35">
      <t>キュウキュウ</t>
    </rPh>
    <rPh sb="36" eb="38">
      <t>ニンテイ</t>
    </rPh>
    <rPh sb="39" eb="41">
      <t>キサイ</t>
    </rPh>
    <phoneticPr fontId="4"/>
  </si>
  <si>
    <t>（１）指導医経費</t>
    <rPh sb="3" eb="6">
      <t>シドウイ</t>
    </rPh>
    <rPh sb="6" eb="8">
      <t>ケイヒ</t>
    </rPh>
    <phoneticPr fontId="5"/>
  </si>
  <si>
    <t>地域</t>
    <rPh sb="0" eb="2">
      <t>チイキ</t>
    </rPh>
    <phoneticPr fontId="4"/>
  </si>
  <si>
    <t>種</t>
    <rPh sb="0" eb="1">
      <t>シュ</t>
    </rPh>
    <phoneticPr fontId="4"/>
  </si>
  <si>
    <t>次救急医療機関</t>
    <rPh sb="0" eb="1">
      <t>ジ</t>
    </rPh>
    <rPh sb="1" eb="3">
      <t>キュウキュウ</t>
    </rPh>
    <rPh sb="3" eb="5">
      <t>イリョウ</t>
    </rPh>
    <rPh sb="5" eb="7">
      <t>キカン</t>
    </rPh>
    <phoneticPr fontId="4"/>
  </si>
  <si>
    <t>【</t>
    <phoneticPr fontId="4"/>
  </si>
  <si>
    <t>円】</t>
    <rPh sb="0" eb="1">
      <t>エン</t>
    </rPh>
    <phoneticPr fontId="4"/>
  </si>
  <si>
    <t>①指導医経費</t>
    <rPh sb="1" eb="4">
      <t>シドウイ</t>
    </rPh>
    <rPh sb="4" eb="6">
      <t>ケイヒ</t>
    </rPh>
    <phoneticPr fontId="4"/>
  </si>
  <si>
    <t>ア当該年度４月１日現在の１年次研修医受入数が20人未満の基幹型病院の場合（協力型病院が申請する場合にも適用）</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ミマン</t>
    </rPh>
    <rPh sb="28" eb="31">
      <t>キカンガタ</t>
    </rPh>
    <rPh sb="31" eb="33">
      <t>ビョウイン</t>
    </rPh>
    <rPh sb="34" eb="36">
      <t>バアイ</t>
    </rPh>
    <rPh sb="37" eb="40">
      <t>キョウリョクガタ</t>
    </rPh>
    <rPh sb="40" eb="42">
      <t>ビョウイン</t>
    </rPh>
    <rPh sb="43" eb="45">
      <t>シンセイ</t>
    </rPh>
    <rPh sb="47" eb="49">
      <t>バアイ</t>
    </rPh>
    <rPh sb="51" eb="53">
      <t>テキヨウ</t>
    </rPh>
    <phoneticPr fontId="4"/>
  </si>
  <si>
    <t>１種地域
及び２種
地域</t>
    <rPh sb="1" eb="2">
      <t>シュ</t>
    </rPh>
    <rPh sb="2" eb="4">
      <t>チイキ</t>
    </rPh>
    <rPh sb="5" eb="6">
      <t>オヨ</t>
    </rPh>
    <rPh sb="8" eb="9">
      <t>シュ</t>
    </rPh>
    <rPh sb="10" eb="12">
      <t>チイキ</t>
    </rPh>
    <phoneticPr fontId="4"/>
  </si>
  <si>
    <t>（</t>
    <phoneticPr fontId="5"/>
  </si>
  <si>
    <t>円／月額）</t>
    <rPh sb="0" eb="1">
      <t>エン</t>
    </rPh>
    <rPh sb="2" eb="4">
      <t>ゲツガク</t>
    </rPh>
    <phoneticPr fontId="5"/>
  </si>
  <si>
    <t>研修医延人数 a</t>
    <phoneticPr fontId="5"/>
  </si>
  <si>
    <t>３種地域</t>
    <rPh sb="1" eb="2">
      <t>シュ</t>
    </rPh>
    <rPh sb="2" eb="4">
      <t>チイキ</t>
    </rPh>
    <phoneticPr fontId="4"/>
  </si>
  <si>
    <t>４種地域</t>
    <rPh sb="1" eb="2">
      <t>シュ</t>
    </rPh>
    <rPh sb="2" eb="4">
      <t>チイキ</t>
    </rPh>
    <phoneticPr fontId="4"/>
  </si>
  <si>
    <t>５種地域</t>
    <rPh sb="1" eb="2">
      <t>シュ</t>
    </rPh>
    <rPh sb="2" eb="4">
      <t>チイキ</t>
    </rPh>
    <phoneticPr fontId="4"/>
  </si>
  <si>
    <t>二次又は三次救急病院</t>
    <rPh sb="0" eb="2">
      <t>ニジ</t>
    </rPh>
    <rPh sb="2" eb="3">
      <t>マタ</t>
    </rPh>
    <rPh sb="4" eb="5">
      <t>サン</t>
    </rPh>
    <rPh sb="5" eb="6">
      <t>ジ</t>
    </rPh>
    <rPh sb="6" eb="8">
      <t>キュウキュウ</t>
    </rPh>
    <rPh sb="8" eb="10">
      <t>ビョウイン</t>
    </rPh>
    <phoneticPr fontId="4"/>
  </si>
  <si>
    <r>
      <t>※1種地域及び2種地域に所在する病院であって、１（3）の地元出身研修医の採用割合が</t>
    </r>
    <r>
      <rPr>
        <b/>
        <sz val="8"/>
        <color theme="1"/>
        <rFont val="ＭＳ 明朝"/>
        <family val="1"/>
        <charset val="128"/>
      </rPr>
      <t>50%以上</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イジョウ</t>
    </rPh>
    <rPh sb="47" eb="49">
      <t>バアイ</t>
    </rPh>
    <rPh sb="51" eb="53">
      <t>イカ</t>
    </rPh>
    <rPh sb="54" eb="56">
      <t>カサン</t>
    </rPh>
    <rPh sb="57" eb="58">
      <t>オコナ</t>
    </rPh>
    <phoneticPr fontId="4"/>
  </si>
  <si>
    <t>地元研修医採用
等加算</t>
    <rPh sb="0" eb="2">
      <t>ジモト</t>
    </rPh>
    <rPh sb="2" eb="4">
      <t>ケンシュウ</t>
    </rPh>
    <rPh sb="5" eb="7">
      <t>サイヨウ</t>
    </rPh>
    <rPh sb="8" eb="9">
      <t>トウ</t>
    </rPh>
    <rPh sb="9" eb="11">
      <t>カサン</t>
    </rPh>
    <phoneticPr fontId="4"/>
  </si>
  <si>
    <t>研修医延人数 a’</t>
    <phoneticPr fontId="5"/>
  </si>
  <si>
    <r>
      <t>※1種地域及び2種地域に所在する病院であって、１（3）の地元出身研修医の採用割合が</t>
    </r>
    <r>
      <rPr>
        <b/>
        <sz val="8"/>
        <color theme="1"/>
        <rFont val="ＭＳ 明朝"/>
        <family val="1"/>
        <charset val="128"/>
      </rPr>
      <t>50%未満</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ミマン</t>
    </rPh>
    <rPh sb="47" eb="49">
      <t>バアイ</t>
    </rPh>
    <rPh sb="51" eb="53">
      <t>イカ</t>
    </rPh>
    <rPh sb="54" eb="56">
      <t>カサン</t>
    </rPh>
    <rPh sb="57" eb="58">
      <t>オコナ</t>
    </rPh>
    <phoneticPr fontId="4"/>
  </si>
  <si>
    <t>円×0.5／月額）</t>
    <rPh sb="0" eb="1">
      <t>エン</t>
    </rPh>
    <rPh sb="6" eb="8">
      <t>ゲツガク</t>
    </rPh>
    <phoneticPr fontId="5"/>
  </si>
  <si>
    <t>イ当該年度４月１日現在の１年次研修医受入数が20人以上の基幹型病院の場合</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イジョウ</t>
    </rPh>
    <rPh sb="28" eb="31">
      <t>キカンガタ</t>
    </rPh>
    <rPh sb="31" eb="33">
      <t>ビョウイン</t>
    </rPh>
    <rPh sb="34" eb="36">
      <t>バアイ</t>
    </rPh>
    <phoneticPr fontId="4"/>
  </si>
  <si>
    <t>②賃金</t>
    <rPh sb="1" eb="3">
      <t>チンギン</t>
    </rPh>
    <phoneticPr fontId="4"/>
  </si>
  <si>
    <t>（２）剖検経費</t>
    <rPh sb="3" eb="5">
      <t>ボウケン</t>
    </rPh>
    <rPh sb="5" eb="7">
      <t>ケイヒ</t>
    </rPh>
    <phoneticPr fontId="5"/>
  </si>
  <si>
    <t>※いずれか該当する□に○を付すこと。</t>
    <rPh sb="5" eb="7">
      <t>ガイトウ</t>
    </rPh>
    <rPh sb="13" eb="14">
      <t>フ</t>
    </rPh>
    <phoneticPr fontId="4"/>
  </si>
  <si>
    <t>大学病院</t>
    <rPh sb="0" eb="2">
      <t>ダイガク</t>
    </rPh>
    <rPh sb="2" eb="4">
      <t>ビョウイン</t>
    </rPh>
    <phoneticPr fontId="4"/>
  </si>
  <si>
    <t>×</t>
    <phoneticPr fontId="4"/>
  </si>
  <si>
    <t>１学年平均研修医数e</t>
    <rPh sb="1" eb="3">
      <t>ガクネン</t>
    </rPh>
    <rPh sb="3" eb="5">
      <t>ヘイキン</t>
    </rPh>
    <rPh sb="5" eb="8">
      <t>ケンシュウイ</t>
    </rPh>
    <rPh sb="8" eb="9">
      <t>スウ</t>
    </rPh>
    <phoneticPr fontId="5"/>
  </si>
  <si>
    <t>円／年額）</t>
    <rPh sb="0" eb="1">
      <t>エン</t>
    </rPh>
    <rPh sb="2" eb="3">
      <t>ネン</t>
    </rPh>
    <rPh sb="3" eb="4">
      <t>ガク</t>
    </rPh>
    <phoneticPr fontId="5"/>
  </si>
  <si>
    <t>臨床研修病院</t>
    <rPh sb="0" eb="2">
      <t>リンショウ</t>
    </rPh>
    <rPh sb="2" eb="4">
      <t>ケンシュウ</t>
    </rPh>
    <rPh sb="4" eb="6">
      <t>ビョウイン</t>
    </rPh>
    <phoneticPr fontId="4"/>
  </si>
  <si>
    <t>【</t>
    <phoneticPr fontId="5"/>
  </si>
  <si>
    <t>円】</t>
    <rPh sb="0" eb="1">
      <t>エン</t>
    </rPh>
    <phoneticPr fontId="5"/>
  </si>
  <si>
    <t>a</t>
    <phoneticPr fontId="5"/>
  </si>
  <si>
    <t>／</t>
    <phoneticPr fontId="5"/>
  </si>
  <si>
    <t>b</t>
    <phoneticPr fontId="5"/>
  </si>
  <si>
    <t>）</t>
    <phoneticPr fontId="5"/>
  </si>
  <si>
    <t>※協力型臨床研修病院等が申請する場合（３）～（５）は計上しないこと。</t>
    <phoneticPr fontId="4"/>
  </si>
  <si>
    <t>←協力型臨床研修病院等が申請する場合１を入力</t>
    <rPh sb="1" eb="4">
      <t>キョウリョクガタ</t>
    </rPh>
    <rPh sb="4" eb="6">
      <t>リンショウ</t>
    </rPh>
    <rPh sb="6" eb="8">
      <t>ケンシュウ</t>
    </rPh>
    <rPh sb="8" eb="10">
      <t>ビョウイン</t>
    </rPh>
    <rPh sb="10" eb="11">
      <t>トウ</t>
    </rPh>
    <rPh sb="12" eb="14">
      <t>シンセイ</t>
    </rPh>
    <rPh sb="16" eb="18">
      <t>バアイ</t>
    </rPh>
    <rPh sb="20" eb="22">
      <t>ニュウリョク</t>
    </rPh>
    <phoneticPr fontId="4"/>
  </si>
  <si>
    <t>（３）プログラム責任者等経費</t>
    <rPh sb="8" eb="11">
      <t>セキニンシャ</t>
    </rPh>
    <rPh sb="11" eb="12">
      <t>トウ</t>
    </rPh>
    <rPh sb="12" eb="14">
      <t>ケイヒ</t>
    </rPh>
    <phoneticPr fontId="5"/>
  </si>
  <si>
    <t>１学年平均研修医数 e</t>
    <rPh sb="1" eb="3">
      <t>ガクネン</t>
    </rPh>
    <rPh sb="3" eb="5">
      <t>ヘイキン</t>
    </rPh>
    <rPh sb="5" eb="8">
      <t>ケンシュウイ</t>
    </rPh>
    <rPh sb="8" eb="9">
      <t>スウ</t>
    </rPh>
    <phoneticPr fontId="4"/>
  </si>
  <si>
    <t>研修医の募集定員が20人以上で将来小児科医又は産科医になることを希望する研修医を対象とした研修プログラムを設けた病院は○を付すこと</t>
    <rPh sb="0" eb="3">
      <t>ケンシュウイ</t>
    </rPh>
    <rPh sb="4" eb="6">
      <t>ボシュウ</t>
    </rPh>
    <rPh sb="6" eb="8">
      <t>テイイン</t>
    </rPh>
    <rPh sb="11" eb="12">
      <t>ニン</t>
    </rPh>
    <rPh sb="12" eb="14">
      <t>イジョウ</t>
    </rPh>
    <rPh sb="15" eb="17">
      <t>ショウライ</t>
    </rPh>
    <rPh sb="17" eb="21">
      <t>ショウニカイ</t>
    </rPh>
    <rPh sb="21" eb="22">
      <t>マタ</t>
    </rPh>
    <rPh sb="23" eb="26">
      <t>サンカイ</t>
    </rPh>
    <rPh sb="32" eb="34">
      <t>キボウ</t>
    </rPh>
    <rPh sb="36" eb="39">
      <t>ケンシュウイ</t>
    </rPh>
    <rPh sb="40" eb="42">
      <t>タイショウ</t>
    </rPh>
    <rPh sb="45" eb="47">
      <t>ケンシュウ</t>
    </rPh>
    <rPh sb="53" eb="54">
      <t>モウ</t>
    </rPh>
    <rPh sb="56" eb="58">
      <t>ビョウイン</t>
    </rPh>
    <rPh sb="61" eb="62">
      <t>フ</t>
    </rPh>
    <phoneticPr fontId="4"/>
  </si>
  <si>
    <t>（４）研修管理委員会等経費</t>
    <rPh sb="3" eb="5">
      <t>ケンシュウ</t>
    </rPh>
    <rPh sb="5" eb="7">
      <t>カンリ</t>
    </rPh>
    <rPh sb="7" eb="10">
      <t>イインカイ</t>
    </rPh>
    <rPh sb="10" eb="11">
      <t>トウ</t>
    </rPh>
    <rPh sb="11" eb="13">
      <t>ケイヒ</t>
    </rPh>
    <phoneticPr fontId="5"/>
  </si>
  <si>
    <t>①　研修管理委員会経費</t>
    <rPh sb="2" eb="4">
      <t>ケンシュウ</t>
    </rPh>
    <rPh sb="4" eb="6">
      <t>カンリ</t>
    </rPh>
    <rPh sb="6" eb="9">
      <t>イインカイ</t>
    </rPh>
    <rPh sb="9" eb="11">
      <t>ケイヒ</t>
    </rPh>
    <phoneticPr fontId="4"/>
  </si>
  <si>
    <t>②　地域医療対策協議会等連絡調整</t>
    <rPh sb="2" eb="4">
      <t>チイキ</t>
    </rPh>
    <rPh sb="4" eb="6">
      <t>イリョウ</t>
    </rPh>
    <rPh sb="6" eb="8">
      <t>タイサク</t>
    </rPh>
    <rPh sb="8" eb="11">
      <t>キョウギカイ</t>
    </rPh>
    <rPh sb="11" eb="12">
      <t>トウ</t>
    </rPh>
    <rPh sb="12" eb="14">
      <t>レンラク</t>
    </rPh>
    <rPh sb="14" eb="16">
      <t>チョウセイ</t>
    </rPh>
    <phoneticPr fontId="4"/>
  </si>
  <si>
    <t>実施回数　q</t>
    <rPh sb="0" eb="2">
      <t>ジッシ</t>
    </rPh>
    <rPh sb="2" eb="4">
      <t>カイスウ</t>
    </rPh>
    <phoneticPr fontId="4"/>
  </si>
  <si>
    <t>回</t>
    <rPh sb="0" eb="1">
      <t>カイ</t>
    </rPh>
    <phoneticPr fontId="4"/>
  </si>
  <si>
    <t>※上限２回</t>
    <rPh sb="1" eb="3">
      <t>ジョウゲン</t>
    </rPh>
    <rPh sb="4" eb="5">
      <t>カイ</t>
    </rPh>
    <phoneticPr fontId="4"/>
  </si>
  <si>
    <t>（５）へき地診療所等研修支援経費</t>
    <rPh sb="5" eb="6">
      <t>チ</t>
    </rPh>
    <rPh sb="6" eb="9">
      <t>シンリョウショ</t>
    </rPh>
    <rPh sb="9" eb="10">
      <t>トウ</t>
    </rPh>
    <rPh sb="10" eb="12">
      <t>ケンシュウ</t>
    </rPh>
    <rPh sb="12" eb="14">
      <t>シエン</t>
    </rPh>
    <rPh sb="14" eb="16">
      <t>ケイヒ</t>
    </rPh>
    <phoneticPr fontId="5"/>
  </si>
  <si>
    <t>円／日額）</t>
    <rPh sb="0" eb="1">
      <t>エン</t>
    </rPh>
    <rPh sb="2" eb="3">
      <t>ニチ</t>
    </rPh>
    <rPh sb="3" eb="4">
      <t>ガク</t>
    </rPh>
    <phoneticPr fontId="5"/>
  </si>
  <si>
    <t>事業延日数</t>
    <rPh sb="0" eb="1">
      <t>コト</t>
    </rPh>
    <rPh sb="1" eb="2">
      <t>ギョウ</t>
    </rPh>
    <rPh sb="2" eb="3">
      <t>エン</t>
    </rPh>
    <rPh sb="3" eb="4">
      <t>ヒ</t>
    </rPh>
    <phoneticPr fontId="5"/>
  </si>
  <si>
    <t>h</t>
    <phoneticPr fontId="5"/>
  </si>
  <si>
    <t>（６）産婦人科宿日直研修事業経費　</t>
    <rPh sb="3" eb="7">
      <t>サンフジンカ</t>
    </rPh>
    <rPh sb="7" eb="10">
      <t>シュクニッチョク</t>
    </rPh>
    <rPh sb="10" eb="12">
      <t>ケンシュウ</t>
    </rPh>
    <rPh sb="12" eb="14">
      <t>ジギョウ</t>
    </rPh>
    <rPh sb="14" eb="16">
      <t>ケイヒ</t>
    </rPh>
    <phoneticPr fontId="5"/>
  </si>
  <si>
    <t>①指導医等が研修医と当直</t>
    <rPh sb="1" eb="4">
      <t>シドウイ</t>
    </rPh>
    <rPh sb="4" eb="5">
      <t>トウ</t>
    </rPh>
    <rPh sb="6" eb="9">
      <t>ケンシュウイ</t>
    </rPh>
    <rPh sb="10" eb="12">
      <t>トウチョク</t>
    </rPh>
    <phoneticPr fontId="4"/>
  </si>
  <si>
    <t>円／月額）</t>
    <rPh sb="0" eb="1">
      <t>エン</t>
    </rPh>
    <rPh sb="2" eb="3">
      <t>ツキ</t>
    </rPh>
    <rPh sb="3" eb="4">
      <t>ガク</t>
    </rPh>
    <phoneticPr fontId="5"/>
  </si>
  <si>
    <t>×</t>
    <phoneticPr fontId="5"/>
  </si>
  <si>
    <r>
      <t>事業延月数 i</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</si>
  <si>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j</t>
    </r>
    <r>
      <rPr>
        <sz val="8"/>
        <color theme="1"/>
        <rFont val="ＭＳ 明朝"/>
        <family val="1"/>
        <charset val="128"/>
      </rPr>
      <t xml:space="preserve">
(月４回未満)</t>
    </r>
    <rPh sb="3" eb="5">
      <t>ニッスウ</t>
    </rPh>
    <rPh sb="9" eb="10">
      <t>ツキ</t>
    </rPh>
    <rPh sb="11" eb="12">
      <t>カイ</t>
    </rPh>
    <rPh sb="12" eb="14">
      <t>ミマン</t>
    </rPh>
    <phoneticPr fontId="4"/>
  </si>
  <si>
    <t>②指導医等がオンコール体制</t>
    <rPh sb="1" eb="4">
      <t>シドウイ</t>
    </rPh>
    <rPh sb="4" eb="5">
      <t>トウ</t>
    </rPh>
    <rPh sb="11" eb="13">
      <t>タイセイ</t>
    </rPh>
    <phoneticPr fontId="4"/>
  </si>
  <si>
    <r>
      <t>事業延月数 k</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</si>
  <si>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l</t>
    </r>
    <r>
      <rPr>
        <sz val="8"/>
        <color theme="1"/>
        <rFont val="ＭＳ 明朝"/>
        <family val="1"/>
        <charset val="128"/>
      </rPr>
      <t xml:space="preserve">
(月４回未満)</t>
    </r>
    <rPh sb="3" eb="5">
      <t>ニッスウ</t>
    </rPh>
    <rPh sb="9" eb="10">
      <t>ツキ</t>
    </rPh>
    <rPh sb="11" eb="12">
      <t>カイ</t>
    </rPh>
    <rPh sb="12" eb="14">
      <t>ミマン</t>
    </rPh>
    <phoneticPr fontId="4"/>
  </si>
  <si>
    <t>（７）小児科宿日直研修事業経費　</t>
    <rPh sb="3" eb="6">
      <t>ショウニカ</t>
    </rPh>
    <rPh sb="6" eb="9">
      <t>シュクニッチョク</t>
    </rPh>
    <rPh sb="9" eb="11">
      <t>ケンシュウ</t>
    </rPh>
    <rPh sb="11" eb="13">
      <t>ジギョウ</t>
    </rPh>
    <rPh sb="13" eb="15">
      <t>ケイヒ</t>
    </rPh>
    <phoneticPr fontId="5"/>
  </si>
  <si>
    <r>
      <t>事業延月数 m</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</si>
  <si>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n</t>
    </r>
    <r>
      <rPr>
        <sz val="8"/>
        <color theme="1"/>
        <rFont val="ＭＳ 明朝"/>
        <family val="1"/>
        <charset val="128"/>
      </rPr>
      <t xml:space="preserve">
(月４回未満)</t>
    </r>
    <rPh sb="3" eb="5">
      <t>ニッスウ</t>
    </rPh>
    <rPh sb="9" eb="10">
      <t>ツキ</t>
    </rPh>
    <rPh sb="11" eb="12">
      <t>カイ</t>
    </rPh>
    <rPh sb="12" eb="14">
      <t>ミマン</t>
    </rPh>
    <phoneticPr fontId="4"/>
  </si>
  <si>
    <r>
      <t>事業延月数 o</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</si>
  <si>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p</t>
    </r>
    <r>
      <rPr>
        <sz val="8"/>
        <color theme="1"/>
        <rFont val="ＭＳ 明朝"/>
        <family val="1"/>
        <charset val="128"/>
      </rPr>
      <t xml:space="preserve">
(月４回未満)</t>
    </r>
    <rPh sb="3" eb="5">
      <t>ニッスウ</t>
    </rPh>
    <rPh sb="9" eb="10">
      <t>ツキ</t>
    </rPh>
    <rPh sb="11" eb="12">
      <t>カイ</t>
    </rPh>
    <rPh sb="12" eb="14">
      <t>ミマン</t>
    </rPh>
    <phoneticPr fontId="4"/>
  </si>
  <si>
    <t>教育指導経費－計（Ⅰ）</t>
    <rPh sb="0" eb="2">
      <t>キョウイク</t>
    </rPh>
    <rPh sb="2" eb="4">
      <t>シドウ</t>
    </rPh>
    <rPh sb="4" eb="6">
      <t>ケイヒ</t>
    </rPh>
    <rPh sb="7" eb="8">
      <t>ケイ</t>
    </rPh>
    <phoneticPr fontId="4"/>
  </si>
  <si>
    <t>当該年度に研修を開始した研修医に決まって支払われる給与</t>
    <rPh sb="0" eb="2">
      <t>トウガイ</t>
    </rPh>
    <rPh sb="2" eb="4">
      <t>ネンド</t>
    </rPh>
    <phoneticPr fontId="4"/>
  </si>
  <si>
    <t>①が720万円を超える場合は、上記教育指導経費計（Ⅰ）の金額に0.8を乗じる</t>
    <phoneticPr fontId="4"/>
  </si>
  <si>
    <t>①当該年度（１年次給与）</t>
    <rPh sb="1" eb="3">
      <t>トウガイ</t>
    </rPh>
    <rPh sb="3" eb="5">
      <t>ネンド</t>
    </rPh>
    <rPh sb="5" eb="7">
      <t>ヘイネンド</t>
    </rPh>
    <rPh sb="6" eb="8">
      <t>イチネン</t>
    </rPh>
    <rPh sb="8" eb="9">
      <t>ジ</t>
    </rPh>
    <rPh sb="9" eb="11">
      <t>キュウヨ</t>
    </rPh>
    <phoneticPr fontId="4"/>
  </si>
  <si>
    <t>※【附表C】の推計年収と一致。</t>
    <rPh sb="7" eb="9">
      <t>スイケイ</t>
    </rPh>
    <rPh sb="9" eb="11">
      <t>ネンシュウ</t>
    </rPh>
    <rPh sb="12" eb="14">
      <t>イッチ</t>
    </rPh>
    <phoneticPr fontId="4"/>
  </si>
  <si>
    <t>（協力型臨床研修病院等が申請する場合であっても、【附表Ｃ】の基幹型臨床研修病院のの金額を記載すること。）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フヒョウ</t>
    </rPh>
    <rPh sb="30" eb="33">
      <t>キカンガタ</t>
    </rPh>
    <rPh sb="33" eb="35">
      <t>リンショウ</t>
    </rPh>
    <rPh sb="35" eb="37">
      <t>ケンシュウ</t>
    </rPh>
    <rPh sb="37" eb="39">
      <t>ビョウイン</t>
    </rPh>
    <rPh sb="41" eb="43">
      <t>キンガク</t>
    </rPh>
    <rPh sb="44" eb="46">
      <t>キサイ</t>
    </rPh>
    <phoneticPr fontId="4"/>
  </si>
  <si>
    <t>①が630万円を超え、720万円以下の場合は、上記教育指導経費計（Ⅰ）の金額に0.9を乗じる</t>
    <rPh sb="14" eb="16">
      <t>マンエン</t>
    </rPh>
    <rPh sb="16" eb="18">
      <t>イカ</t>
    </rPh>
    <rPh sb="19" eb="21">
      <t>バアイ</t>
    </rPh>
    <phoneticPr fontId="4"/>
  </si>
  <si>
    <t>当該年度４月１日現在の１年次研修医受入数</t>
    <rPh sb="12" eb="14">
      <t>ネンジ</t>
    </rPh>
    <phoneticPr fontId="4"/>
  </si>
  <si>
    <t>※研修医受入数には、中断後の再開者及び産科・小児科プログラム加算分の数は含まない。
※協力型臨床研修病院等が申請する場合であっても、基幹型臨床研修病院の研修医受入数を記載すること。</t>
    <rPh sb="43" eb="46">
      <t>キョウリョクガタ</t>
    </rPh>
    <rPh sb="46" eb="50">
      <t>リンショウケンシュウ</t>
    </rPh>
    <rPh sb="50" eb="52">
      <t>ビョウイン</t>
    </rPh>
    <rPh sb="52" eb="53">
      <t>トウ</t>
    </rPh>
    <rPh sb="54" eb="56">
      <t>シンセイ</t>
    </rPh>
    <rPh sb="58" eb="60">
      <t>バアイ</t>
    </rPh>
    <rPh sb="66" eb="69">
      <t>キカンガタ</t>
    </rPh>
    <rPh sb="69" eb="73">
      <t>リンショウケンシュウ</t>
    </rPh>
    <rPh sb="73" eb="75">
      <t>ビョウイン</t>
    </rPh>
    <rPh sb="76" eb="79">
      <t>ケンシュウイ</t>
    </rPh>
    <rPh sb="79" eb="81">
      <t>ウケイレ</t>
    </rPh>
    <rPh sb="83" eb="85">
      <t>キサイ</t>
    </rPh>
    <phoneticPr fontId="4"/>
  </si>
  <si>
    <t>別紙２－４</t>
    <rPh sb="0" eb="2">
      <t>ベッシ</t>
    </rPh>
    <phoneticPr fontId="4"/>
  </si>
  <si>
    <t>基準額算出内訳（国立大学病院以外）</t>
    <rPh sb="8" eb="10">
      <t>コクリツ</t>
    </rPh>
    <rPh sb="10" eb="12">
      <t>ダイガク</t>
    </rPh>
    <rPh sb="12" eb="14">
      <t>ビョウイン</t>
    </rPh>
    <rPh sb="14" eb="16">
      <t>イガイ</t>
    </rPh>
    <phoneticPr fontId="4"/>
  </si>
  <si>
    <t>（１）研修医延人数　【別紙２－１】</t>
    <rPh sb="11" eb="13">
      <t>ベッシ</t>
    </rPh>
    <phoneticPr fontId="5"/>
  </si>
  <si>
    <t>※数式部分白文字</t>
    <rPh sb="1" eb="3">
      <t>スウシキ</t>
    </rPh>
    <rPh sb="3" eb="5">
      <t>ブブン</t>
    </rPh>
    <rPh sb="5" eb="8">
      <t>シロモジ</t>
    </rPh>
    <phoneticPr fontId="4"/>
  </si>
  <si>
    <t>（注１）</t>
    <phoneticPr fontId="5"/>
  </si>
  <si>
    <t>研修医延人数は、当該年度内における各月の末日に在籍する研修医数の総和であること。</t>
    <phoneticPr fontId="4"/>
  </si>
  <si>
    <t>（注２）</t>
    <phoneticPr fontId="4"/>
  </si>
  <si>
    <t>各月の末日に国（国立高度専門医療研究センター及び国立健康危機管理研究機構を含む。）が開設する病院に在籍する場合は対象外とすること。</t>
    <phoneticPr fontId="4"/>
  </si>
  <si>
    <t>（注３）</t>
    <phoneticPr fontId="4"/>
  </si>
  <si>
    <t>当該年度に研修を開始した研修医については１年次、それより前に研修を開始した研修医については２年次とすること。</t>
    <phoneticPr fontId="4"/>
  </si>
  <si>
    <t>（５）へき地診療所等研修支援事業延日数　【別紙２－２】の研修実日数合計と一致</t>
    <rPh sb="9" eb="10">
      <t>トウ</t>
    </rPh>
    <rPh sb="21" eb="23">
      <t>ベッシ</t>
    </rPh>
    <rPh sb="28" eb="30">
      <t>ケンシュウ</t>
    </rPh>
    <rPh sb="30" eb="31">
      <t>ジツ</t>
    </rPh>
    <rPh sb="31" eb="33">
      <t>ニッスウ</t>
    </rPh>
    <rPh sb="33" eb="35">
      <t>ゴウケイ</t>
    </rPh>
    <rPh sb="36" eb="38">
      <t>イッチ</t>
    </rPh>
    <phoneticPr fontId="4"/>
  </si>
  <si>
    <t xml:space="preserve">（６）産婦人科宿日直研修事業延日数
　当直分は【別紙２－１】のD、Iの1、2年次生の
　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4" eb="26">
      <t>ベッシ</t>
    </rPh>
    <rPh sb="38" eb="41">
      <t>ネンジセイ</t>
    </rPh>
    <rPh sb="44" eb="46">
      <t>ゴウケイ</t>
    </rPh>
    <rPh sb="47" eb="49">
      <t>イッチ</t>
    </rPh>
    <phoneticPr fontId="5"/>
  </si>
  <si>
    <t>（７）小児科宿日直研修事業延日数
　当直分は【別紙２－１】のH、Jの1、2年次生の
　合計と一致</t>
    <rPh sb="3" eb="6">
      <t>ショウニカ</t>
    </rPh>
    <rPh sb="6" eb="9">
      <t>シュクニッチョク</t>
    </rPh>
    <rPh sb="9" eb="11">
      <t>ケンシュウ</t>
    </rPh>
    <rPh sb="11" eb="13">
      <t>ジギョウ</t>
    </rPh>
    <rPh sb="13" eb="14">
      <t>エン</t>
    </rPh>
    <rPh sb="14" eb="16">
      <t>ニッスウ</t>
    </rPh>
    <rPh sb="23" eb="25">
      <t>ベッシ</t>
    </rPh>
    <phoneticPr fontId="5"/>
  </si>
  <si>
    <t>（２）地元採用研修医採用・育成経費</t>
    <rPh sb="3" eb="5">
      <t>ジモト</t>
    </rPh>
    <rPh sb="5" eb="7">
      <t>サイヨウ</t>
    </rPh>
    <rPh sb="7" eb="10">
      <t>ケンシュウイ</t>
    </rPh>
    <rPh sb="10" eb="12">
      <t>サイヨウ</t>
    </rPh>
    <rPh sb="13" eb="15">
      <t>イクセイ</t>
    </rPh>
    <rPh sb="15" eb="17">
      <t>ケイヒ</t>
    </rPh>
    <phoneticPr fontId="5"/>
  </si>
  <si>
    <t>※1種及び2種病院に限る</t>
    <rPh sb="2" eb="3">
      <t>シュ</t>
    </rPh>
    <rPh sb="3" eb="4">
      <t>オヨ</t>
    </rPh>
    <rPh sb="6" eb="7">
      <t>シュ</t>
    </rPh>
    <rPh sb="7" eb="9">
      <t>ビョウイン</t>
    </rPh>
    <rPh sb="10" eb="11">
      <t>カギ</t>
    </rPh>
    <phoneticPr fontId="4"/>
  </si>
  <si>
    <t>※１（3）の地元出身研修医の採用割合が50%以上の場合</t>
    <phoneticPr fontId="4"/>
  </si>
  <si>
    <t>研修医延人数 a'</t>
    <phoneticPr fontId="5"/>
  </si>
  <si>
    <t>（２－２）地元採用研修医採用・育成経費</t>
    <rPh sb="5" eb="7">
      <t>ジモト</t>
    </rPh>
    <rPh sb="7" eb="9">
      <t>サイヨウ</t>
    </rPh>
    <rPh sb="9" eb="12">
      <t>ケンシュウイ</t>
    </rPh>
    <rPh sb="12" eb="14">
      <t>サイヨウ</t>
    </rPh>
    <rPh sb="15" eb="17">
      <t>イクセイ</t>
    </rPh>
    <rPh sb="17" eb="19">
      <t>ケイヒ</t>
    </rPh>
    <phoneticPr fontId="5"/>
  </si>
  <si>
    <t>※１（3）の地元出身研修医の採用割合が50%未満の場合</t>
    <rPh sb="22" eb="24">
      <t>ミマン</t>
    </rPh>
    <phoneticPr fontId="4"/>
  </si>
  <si>
    <t>研修医延人数 a'</t>
  </si>
  <si>
    <t>（３）剖検経費</t>
    <rPh sb="3" eb="5">
      <t>ボウケン</t>
    </rPh>
    <rPh sb="5" eb="7">
      <t>ケイヒ</t>
    </rPh>
    <phoneticPr fontId="5"/>
  </si>
  <si>
    <t>※協力型臨床研修病院等が申請する場合（４）～（６）は計上しないこと。</t>
    <phoneticPr fontId="4"/>
  </si>
  <si>
    <t>（４）プログラム責任者等経費</t>
    <rPh sb="8" eb="11">
      <t>セキニンシャ</t>
    </rPh>
    <rPh sb="11" eb="12">
      <t>トウ</t>
    </rPh>
    <rPh sb="12" eb="14">
      <t>ケイヒ</t>
    </rPh>
    <phoneticPr fontId="5"/>
  </si>
  <si>
    <t>（５）研修管理委員会等経費</t>
    <rPh sb="3" eb="5">
      <t>ケンシュウ</t>
    </rPh>
    <rPh sb="5" eb="7">
      <t>カンリ</t>
    </rPh>
    <rPh sb="7" eb="10">
      <t>イインカイ</t>
    </rPh>
    <rPh sb="10" eb="11">
      <t>トウ</t>
    </rPh>
    <rPh sb="11" eb="13">
      <t>ケイヒ</t>
    </rPh>
    <phoneticPr fontId="5"/>
  </si>
  <si>
    <t>（６）へき地診療所等研修支援経費</t>
    <rPh sb="5" eb="6">
      <t>チ</t>
    </rPh>
    <rPh sb="6" eb="9">
      <t>シンリョウショ</t>
    </rPh>
    <rPh sb="9" eb="10">
      <t>トウ</t>
    </rPh>
    <rPh sb="10" eb="12">
      <t>ケンシュウ</t>
    </rPh>
    <rPh sb="12" eb="14">
      <t>シエン</t>
    </rPh>
    <rPh sb="14" eb="16">
      <t>ケイヒ</t>
    </rPh>
    <phoneticPr fontId="5"/>
  </si>
  <si>
    <t>（７）産婦人科宿日直研修事業経費　</t>
    <rPh sb="3" eb="7">
      <t>サンフジンカ</t>
    </rPh>
    <rPh sb="7" eb="10">
      <t>シュクニッチョク</t>
    </rPh>
    <rPh sb="10" eb="12">
      <t>ケンシュウ</t>
    </rPh>
    <rPh sb="12" eb="14">
      <t>ジギョウ</t>
    </rPh>
    <rPh sb="14" eb="16">
      <t>ケイヒ</t>
    </rPh>
    <phoneticPr fontId="5"/>
  </si>
  <si>
    <t>（８）小児科宿日直研修事業経費　</t>
    <rPh sb="3" eb="6">
      <t>ショウニカ</t>
    </rPh>
    <rPh sb="6" eb="9">
      <t>シュクニッチョク</t>
    </rPh>
    <rPh sb="9" eb="11">
      <t>ケンシュウ</t>
    </rPh>
    <rPh sb="11" eb="13">
      <t>ジギョウ</t>
    </rPh>
    <rPh sb="13" eb="15">
      <t>ケイヒ</t>
    </rPh>
    <phoneticPr fontId="5"/>
  </si>
  <si>
    <t>※【別紙２－３】の推計年収と一致。</t>
    <rPh sb="2" eb="4">
      <t>ベッシ</t>
    </rPh>
    <rPh sb="9" eb="11">
      <t>スイケイ</t>
    </rPh>
    <rPh sb="11" eb="13">
      <t>ネンシュウ</t>
    </rPh>
    <rPh sb="14" eb="16">
      <t>イッチ</t>
    </rPh>
    <phoneticPr fontId="4"/>
  </si>
  <si>
    <t>（協力型臨床研修病院等が申請する場合であっても、【別紙２－３】の基幹型臨床研修病院のの金額を記載すること。）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ベッシ</t>
    </rPh>
    <rPh sb="32" eb="35">
      <t>キカンガタ</t>
    </rPh>
    <rPh sb="35" eb="37">
      <t>リンショウ</t>
    </rPh>
    <rPh sb="37" eb="39">
      <t>ケンシュウ</t>
    </rPh>
    <rPh sb="39" eb="41">
      <t>ビョウイン</t>
    </rPh>
    <rPh sb="43" eb="45">
      <t>キンガク</t>
    </rPh>
    <rPh sb="46" eb="48">
      <t>キサイ</t>
    </rPh>
    <phoneticPr fontId="4"/>
  </si>
  <si>
    <t>従事要件等がある学生を採用した医療機関は○</t>
    <phoneticPr fontId="4"/>
  </si>
  <si>
    <t>別紙２－５</t>
    <rPh sb="0" eb="2">
      <t>ベッシ</t>
    </rPh>
    <phoneticPr fontId="4"/>
  </si>
  <si>
    <t>基準額算出内訳（国立大学病院）</t>
    <rPh sb="8" eb="10">
      <t>コクリツ</t>
    </rPh>
    <rPh sb="10" eb="12">
      <t>ダイガク</t>
    </rPh>
    <rPh sb="12" eb="14">
      <t>ビョウイン</t>
    </rPh>
    <phoneticPr fontId="4"/>
  </si>
  <si>
    <r>
      <t>大学病院</t>
    </r>
    <r>
      <rPr>
        <sz val="9"/>
        <color theme="1"/>
        <rFont val="ＭＳ 明朝"/>
        <family val="1"/>
        <charset val="128"/>
      </rPr>
      <t>（国立大学病院を除く）</t>
    </r>
    <rPh sb="0" eb="2">
      <t>ダイガク</t>
    </rPh>
    <rPh sb="2" eb="4">
      <t>ビョウイン</t>
    </rPh>
    <rPh sb="5" eb="11">
      <t>コクリツダイガクビョウイン</t>
    </rPh>
    <rPh sb="12" eb="13">
      <t>ノゾ</t>
    </rPh>
    <phoneticPr fontId="4"/>
  </si>
  <si>
    <t>（４）へき地診療所等研修支援経費</t>
    <rPh sb="5" eb="6">
      <t>チ</t>
    </rPh>
    <rPh sb="6" eb="9">
      <t>シンリョウショ</t>
    </rPh>
    <rPh sb="9" eb="10">
      <t>トウ</t>
    </rPh>
    <rPh sb="10" eb="12">
      <t>ケンシュウ</t>
    </rPh>
    <rPh sb="12" eb="14">
      <t>シエン</t>
    </rPh>
    <rPh sb="14" eb="16">
      <t>ケイヒ</t>
    </rPh>
    <phoneticPr fontId="5"/>
  </si>
  <si>
    <t>（５）産婦人科宿日直研修事業経費　</t>
    <rPh sb="3" eb="7">
      <t>サンフジンカ</t>
    </rPh>
    <rPh sb="7" eb="10">
      <t>シュクニッチョク</t>
    </rPh>
    <rPh sb="10" eb="12">
      <t>ケンシュウ</t>
    </rPh>
    <rPh sb="12" eb="14">
      <t>ジギョウ</t>
    </rPh>
    <rPh sb="14" eb="16">
      <t>ケイヒ</t>
    </rPh>
    <phoneticPr fontId="5"/>
  </si>
  <si>
    <r>
      <t>事業延月数 i</t>
    </r>
    <r>
      <rPr>
        <sz val="8"/>
        <rFont val="ＭＳ 明朝"/>
        <family val="1"/>
        <charset val="128"/>
      </rPr>
      <t xml:space="preserve">
(月４回以上)</t>
    </r>
    <rPh sb="3" eb="5">
      <t>ツキスウ</t>
    </rPh>
    <rPh sb="9" eb="10">
      <t>ツキ</t>
    </rPh>
    <rPh sb="11" eb="12">
      <t>カイ</t>
    </rPh>
    <rPh sb="12" eb="14">
      <t>イジョウ</t>
    </rPh>
    <phoneticPr fontId="4"/>
  </si>
  <si>
    <r>
      <t>事業延日数 j</t>
    </r>
    <r>
      <rPr>
        <sz val="8"/>
        <rFont val="ＭＳ 明朝"/>
        <family val="1"/>
        <charset val="128"/>
      </rPr>
      <t xml:space="preserve">
(月４回未満)</t>
    </r>
    <rPh sb="3" eb="5">
      <t>ニッスウ</t>
    </rPh>
    <rPh sb="9" eb="10">
      <t>ツキ</t>
    </rPh>
    <rPh sb="11" eb="12">
      <t>カイ</t>
    </rPh>
    <rPh sb="12" eb="14">
      <t>ミマン</t>
    </rPh>
    <phoneticPr fontId="4"/>
  </si>
  <si>
    <r>
      <t>事業延月数 k</t>
    </r>
    <r>
      <rPr>
        <sz val="8"/>
        <rFont val="ＭＳ 明朝"/>
        <family val="1"/>
        <charset val="128"/>
      </rPr>
      <t xml:space="preserve">
(月４回以上)</t>
    </r>
    <rPh sb="3" eb="5">
      <t>ツキスウ</t>
    </rPh>
    <rPh sb="9" eb="10">
      <t>ツキ</t>
    </rPh>
    <rPh sb="11" eb="12">
      <t>カイ</t>
    </rPh>
    <rPh sb="12" eb="14">
      <t>イジョウ</t>
    </rPh>
    <phoneticPr fontId="4"/>
  </si>
  <si>
    <r>
      <t>事業延日数 l</t>
    </r>
    <r>
      <rPr>
        <sz val="8"/>
        <rFont val="ＭＳ 明朝"/>
        <family val="1"/>
        <charset val="128"/>
      </rPr>
      <t xml:space="preserve">
(月４回未満)</t>
    </r>
    <rPh sb="3" eb="5">
      <t>ニッスウ</t>
    </rPh>
    <rPh sb="9" eb="10">
      <t>ツキ</t>
    </rPh>
    <rPh sb="11" eb="12">
      <t>カイ</t>
    </rPh>
    <rPh sb="12" eb="14">
      <t>ミマン</t>
    </rPh>
    <phoneticPr fontId="4"/>
  </si>
  <si>
    <t>（６）小児科宿日直研修事業経費　</t>
    <rPh sb="3" eb="6">
      <t>ショウニカ</t>
    </rPh>
    <rPh sb="6" eb="9">
      <t>シュクニッチョク</t>
    </rPh>
    <rPh sb="9" eb="11">
      <t>ケンシュウ</t>
    </rPh>
    <rPh sb="11" eb="13">
      <t>ジギョウ</t>
    </rPh>
    <rPh sb="13" eb="15">
      <t>ケイヒ</t>
    </rPh>
    <phoneticPr fontId="5"/>
  </si>
  <si>
    <t>別紙４</t>
    <rPh sb="0" eb="2">
      <t>ベッシ</t>
    </rPh>
    <phoneticPr fontId="4"/>
  </si>
  <si>
    <t>基　準　額　算　出　内　訳</t>
    <phoneticPr fontId="4"/>
  </si>
  <si>
    <t>【単独型・管理型臨床研修施設名】</t>
    <rPh sb="8" eb="10">
      <t>リンショウ</t>
    </rPh>
    <rPh sb="10" eb="12">
      <t>ケンシュウ</t>
    </rPh>
    <rPh sb="12" eb="14">
      <t>シセツ</t>
    </rPh>
    <phoneticPr fontId="4"/>
  </si>
  <si>
    <t>１　教育指導経費及び指導歯科医資質向上推進経費</t>
    <phoneticPr fontId="4"/>
  </si>
  <si>
    <t>（１）研修歯科医延人数　【附表Ａ】</t>
    <rPh sb="5" eb="7">
      <t>シカ</t>
    </rPh>
    <rPh sb="13" eb="15">
      <t>フヒョウ</t>
    </rPh>
    <phoneticPr fontId="5"/>
  </si>
  <si>
    <t>研 修 歯 科 医 延 人 数</t>
    <rPh sb="0" eb="1">
      <t>ケン</t>
    </rPh>
    <rPh sb="2" eb="3">
      <t>オサム</t>
    </rPh>
    <rPh sb="4" eb="5">
      <t>ハ</t>
    </rPh>
    <rPh sb="6" eb="7">
      <t>カ</t>
    </rPh>
    <rPh sb="8" eb="9">
      <t>イ</t>
    </rPh>
    <rPh sb="10" eb="11">
      <t>ノ</t>
    </rPh>
    <rPh sb="12" eb="13">
      <t>ヒト</t>
    </rPh>
    <rPh sb="14" eb="15">
      <t>カズ</t>
    </rPh>
    <phoneticPr fontId="5"/>
  </si>
  <si>
    <t>【補助対象】指導経費（歯科）計</t>
    <rPh sb="1" eb="3">
      <t>ホジョ</t>
    </rPh>
    <rPh sb="3" eb="5">
      <t>タイショウ</t>
    </rPh>
    <rPh sb="6" eb="8">
      <t>シドウ</t>
    </rPh>
    <rPh sb="8" eb="10">
      <t>ケイヒ</t>
    </rPh>
    <rPh sb="11" eb="13">
      <t>シカ</t>
    </rPh>
    <rPh sb="14" eb="15">
      <t>ケイ</t>
    </rPh>
    <phoneticPr fontId="4"/>
  </si>
  <si>
    <t>指導経費（医科）計</t>
    <rPh sb="0" eb="2">
      <t>シドウ</t>
    </rPh>
    <rPh sb="2" eb="4">
      <t>ケイヒ</t>
    </rPh>
    <rPh sb="5" eb="7">
      <t>イカ</t>
    </rPh>
    <rPh sb="8" eb="9">
      <t>ケイ</t>
    </rPh>
    <phoneticPr fontId="4"/>
  </si>
  <si>
    <t>ｂ</t>
    <phoneticPr fontId="4"/>
  </si>
  <si>
    <t>d（a+b+c）</t>
    <phoneticPr fontId="4"/>
  </si>
  <si>
    <t>※数式のあるセルの文字を白色に変更中</t>
    <rPh sb="1" eb="3">
      <t>スウシキ</t>
    </rPh>
    <rPh sb="9" eb="11">
      <t>モジ</t>
    </rPh>
    <rPh sb="12" eb="14">
      <t>シロイロ</t>
    </rPh>
    <rPh sb="15" eb="17">
      <t>ヘンコウ</t>
    </rPh>
    <rPh sb="17" eb="18">
      <t>チュウ</t>
    </rPh>
    <phoneticPr fontId="4"/>
  </si>
  <si>
    <t>（注）研修歯科医延人数は、当該年度内における各月の末日に在籍する診療科の研修歯科医数の総和であること。</t>
    <rPh sb="5" eb="7">
      <t>シカ</t>
    </rPh>
    <rPh sb="32" eb="35">
      <t>シンリョウカ</t>
    </rPh>
    <rPh sb="38" eb="40">
      <t>シカ</t>
    </rPh>
    <phoneticPr fontId="5"/>
  </si>
  <si>
    <t>（２）研修歯科医数</t>
    <rPh sb="5" eb="7">
      <t>シカ</t>
    </rPh>
    <phoneticPr fontId="4"/>
  </si>
  <si>
    <t>施設群全体</t>
    <rPh sb="0" eb="2">
      <t>シセツ</t>
    </rPh>
    <rPh sb="2" eb="3">
      <t>グン</t>
    </rPh>
    <rPh sb="3" eb="5">
      <t>ゼンタイ</t>
    </rPh>
    <phoneticPr fontId="5"/>
  </si>
  <si>
    <t>研修歯科医延人数</t>
    <rPh sb="0" eb="2">
      <t>ケンシュウ</t>
    </rPh>
    <rPh sb="2" eb="5">
      <t>シカイ</t>
    </rPh>
    <rPh sb="5" eb="6">
      <t>ノ</t>
    </rPh>
    <rPh sb="6" eb="8">
      <t>ニンズウ</t>
    </rPh>
    <phoneticPr fontId="5"/>
  </si>
  <si>
    <t>研修歯科医数</t>
    <rPh sb="0" eb="5">
      <t>ケンシュウシカイ</t>
    </rPh>
    <rPh sb="5" eb="6">
      <t>スウ</t>
    </rPh>
    <phoneticPr fontId="4"/>
  </si>
  <si>
    <t>（注）研修歯科医数は、研修歯科医延人数を12(月)で除して、小数点以下を四捨五入して得た数とする。</t>
    <rPh sb="5" eb="7">
      <t>シカ</t>
    </rPh>
    <rPh sb="13" eb="15">
      <t>シカ</t>
    </rPh>
    <rPh sb="23" eb="24">
      <t>ツキ</t>
    </rPh>
    <rPh sb="36" eb="40">
      <t>シシャゴニュウ</t>
    </rPh>
    <phoneticPr fontId="5"/>
  </si>
  <si>
    <t>（３）へき地診療所研修支援事業実施研修歯科医数　【附表Ｂ】</t>
    <rPh sb="15" eb="17">
      <t>ジッシ</t>
    </rPh>
    <rPh sb="17" eb="19">
      <t>ケンシュウ</t>
    </rPh>
    <rPh sb="19" eb="22">
      <t>シカイ</t>
    </rPh>
    <rPh sb="22" eb="23">
      <t>スウ</t>
    </rPh>
    <phoneticPr fontId="5"/>
  </si>
  <si>
    <t>事業実施研修歯科医数</t>
    <rPh sb="0" eb="2">
      <t>ジギョウ</t>
    </rPh>
    <rPh sb="2" eb="4">
      <t>ジッシ</t>
    </rPh>
    <rPh sb="4" eb="9">
      <t>ケンシュウシカイ</t>
    </rPh>
    <rPh sb="9" eb="10">
      <t>スウ</t>
    </rPh>
    <phoneticPr fontId="5"/>
  </si>
  <si>
    <t>（４）指導歯科医資質向上推進事業　【附表Ｃ】</t>
    <rPh sb="3" eb="5">
      <t>シドウ</t>
    </rPh>
    <rPh sb="5" eb="8">
      <t>シカイ</t>
    </rPh>
    <rPh sb="8" eb="10">
      <t>シシツ</t>
    </rPh>
    <rPh sb="10" eb="12">
      <t>コウジョウ</t>
    </rPh>
    <rPh sb="12" eb="14">
      <t>スイシン</t>
    </rPh>
    <rPh sb="14" eb="16">
      <t>ジギョウ</t>
    </rPh>
    <phoneticPr fontId="5"/>
  </si>
  <si>
    <t>施設の指導歯科医数</t>
    <rPh sb="0" eb="2">
      <t>シセツ</t>
    </rPh>
    <rPh sb="3" eb="5">
      <t>シドウ</t>
    </rPh>
    <rPh sb="5" eb="7">
      <t>シカ</t>
    </rPh>
    <rPh sb="7" eb="8">
      <t>イ</t>
    </rPh>
    <rPh sb="8" eb="9">
      <t>スウ</t>
    </rPh>
    <phoneticPr fontId="4"/>
  </si>
  <si>
    <t>２　基準額適用</t>
    <rPh sb="2" eb="5">
      <t>キジュンガク</t>
    </rPh>
    <rPh sb="5" eb="7">
      <t>テキヨウ</t>
    </rPh>
    <phoneticPr fontId="5"/>
  </si>
  <si>
    <t>教育指導経費</t>
    <rPh sb="0" eb="2">
      <t>キョウイク</t>
    </rPh>
    <rPh sb="2" eb="4">
      <t>シドウ</t>
    </rPh>
    <rPh sb="4" eb="6">
      <t>ケイヒ</t>
    </rPh>
    <phoneticPr fontId="5"/>
  </si>
  <si>
    <t>（１）指導経費</t>
    <rPh sb="3" eb="5">
      <t>シドウ</t>
    </rPh>
    <rPh sb="5" eb="7">
      <t>ケイヒ</t>
    </rPh>
    <phoneticPr fontId="5"/>
  </si>
  <si>
    <t>１）</t>
    <phoneticPr fontId="4"/>
  </si>
  <si>
    <t>歯課分</t>
    <rPh sb="0" eb="2">
      <t>シカ</t>
    </rPh>
    <rPh sb="2" eb="3">
      <t>ブン</t>
    </rPh>
    <phoneticPr fontId="4"/>
  </si>
  <si>
    <t>研修歯科医延人数 a</t>
    <rPh sb="2" eb="4">
      <t>シカ</t>
    </rPh>
    <phoneticPr fontId="5"/>
  </si>
  <si>
    <t>２）医科分</t>
    <rPh sb="2" eb="4">
      <t>イカ</t>
    </rPh>
    <rPh sb="4" eb="5">
      <t>ブン</t>
    </rPh>
    <phoneticPr fontId="4"/>
  </si>
  <si>
    <t>研修歯科医延人数 b</t>
    <rPh sb="2" eb="4">
      <t>シカ</t>
    </rPh>
    <phoneticPr fontId="5"/>
  </si>
  <si>
    <t>（２）プログラム責任者経費</t>
    <rPh sb="8" eb="11">
      <t>セキニンシャ</t>
    </rPh>
    <rPh sb="11" eb="13">
      <t>ケイヒ</t>
    </rPh>
    <phoneticPr fontId="5"/>
  </si>
  <si>
    <t>基本業務</t>
    <rPh sb="0" eb="2">
      <t>キホン</t>
    </rPh>
    <rPh sb="2" eb="4">
      <t>ギョウム</t>
    </rPh>
    <phoneticPr fontId="5"/>
  </si>
  <si>
    <t>研修歯科医数 e</t>
    <rPh sb="0" eb="2">
      <t>ケンシュウ</t>
    </rPh>
    <rPh sb="2" eb="5">
      <t>シカイ</t>
    </rPh>
    <rPh sb="5" eb="6">
      <t>スウ</t>
    </rPh>
    <phoneticPr fontId="4"/>
  </si>
  <si>
    <t>目標達成管理</t>
    <rPh sb="0" eb="2">
      <t>モクヒョウ</t>
    </rPh>
    <rPh sb="2" eb="4">
      <t>タッセイ</t>
    </rPh>
    <rPh sb="4" eb="6">
      <t>カンリ</t>
    </rPh>
    <phoneticPr fontId="5"/>
  </si>
  <si>
    <t>研修歯科医延人数 d</t>
    <rPh sb="2" eb="4">
      <t>シカ</t>
    </rPh>
    <phoneticPr fontId="5"/>
  </si>
  <si>
    <t>＊　S：4,080円　A：3,400円　B：2,720円</t>
    <rPh sb="9" eb="10">
      <t>エン</t>
    </rPh>
    <rPh sb="18" eb="19">
      <t>エン</t>
    </rPh>
    <rPh sb="27" eb="28">
      <t>エン</t>
    </rPh>
    <phoneticPr fontId="4"/>
  </si>
  <si>
    <t>（３）研修管理委員会経費</t>
    <rPh sb="3" eb="5">
      <t>ケンシュウ</t>
    </rPh>
    <rPh sb="5" eb="7">
      <t>カンリ</t>
    </rPh>
    <rPh sb="7" eb="10">
      <t>イインカイ</t>
    </rPh>
    <rPh sb="10" eb="12">
      <t>ケイヒ</t>
    </rPh>
    <phoneticPr fontId="5"/>
  </si>
  <si>
    <t>（４）へき地診療所研修支援経費</t>
    <rPh sb="5" eb="6">
      <t>チ</t>
    </rPh>
    <rPh sb="6" eb="9">
      <t>シンリョウショ</t>
    </rPh>
    <rPh sb="9" eb="11">
      <t>ケンシュウ</t>
    </rPh>
    <rPh sb="11" eb="13">
      <t>シエン</t>
    </rPh>
    <rPh sb="13" eb="15">
      <t>ケイヒ</t>
    </rPh>
    <phoneticPr fontId="5"/>
  </si>
  <si>
    <t>事業実施研修歯科医数 f</t>
    <rPh sb="0" eb="2">
      <t>ジギョウ</t>
    </rPh>
    <rPh sb="2" eb="4">
      <t>ジッシ</t>
    </rPh>
    <rPh sb="4" eb="9">
      <t>ケンシュウシカイ</t>
    </rPh>
    <rPh sb="9" eb="10">
      <t>カズ</t>
    </rPh>
    <phoneticPr fontId="5"/>
  </si>
  <si>
    <t>（５）研修歯科医物件費</t>
    <rPh sb="3" eb="8">
      <t>ケンシュウシカイ</t>
    </rPh>
    <rPh sb="8" eb="10">
      <t>ブッケン</t>
    </rPh>
    <rPh sb="10" eb="11">
      <t>ヒ</t>
    </rPh>
    <phoneticPr fontId="5"/>
  </si>
  <si>
    <t>研修歯科医延人数 a+b</t>
    <rPh sb="2" eb="4">
      <t>シカ</t>
    </rPh>
    <phoneticPr fontId="5"/>
  </si>
  <si>
    <t>（６）指導歯科医資質向上推進経費</t>
    <rPh sb="3" eb="5">
      <t>シドウ</t>
    </rPh>
    <rPh sb="5" eb="8">
      <t>シカイ</t>
    </rPh>
    <rPh sb="8" eb="10">
      <t>シシツ</t>
    </rPh>
    <rPh sb="10" eb="12">
      <t>コウジョウ</t>
    </rPh>
    <rPh sb="12" eb="14">
      <t>スイシン</t>
    </rPh>
    <rPh sb="14" eb="16">
      <t>ケイヒ</t>
    </rPh>
    <phoneticPr fontId="5"/>
  </si>
  <si>
    <t>※協力型臨床研修施設が申請する場合（２）～（４）、（６）は計上しないこと</t>
    <rPh sb="1" eb="4">
      <t>キョウリョクガタ</t>
    </rPh>
    <rPh sb="4" eb="6">
      <t>リンショウ</t>
    </rPh>
    <rPh sb="6" eb="8">
      <t>ケンシュウ</t>
    </rPh>
    <rPh sb="8" eb="10">
      <t>シセツ</t>
    </rPh>
    <rPh sb="11" eb="13">
      <t>シンセイ</t>
    </rPh>
    <rPh sb="15" eb="17">
      <t>バアイ</t>
    </rPh>
    <rPh sb="29" eb="31">
      <t>ケイジョウ</t>
    </rPh>
    <phoneticPr fontId="4"/>
  </si>
  <si>
    <t>※指導歯科医を5人以上配置している施設が申請する場合以外（６）は計上しないこと</t>
    <rPh sb="1" eb="3">
      <t>シドウ</t>
    </rPh>
    <rPh sb="3" eb="6">
      <t>シカイ</t>
    </rPh>
    <rPh sb="8" eb="9">
      <t>ニン</t>
    </rPh>
    <rPh sb="9" eb="11">
      <t>イジョウ</t>
    </rPh>
    <rPh sb="11" eb="13">
      <t>ハイチ</t>
    </rPh>
    <rPh sb="17" eb="19">
      <t>シセツ</t>
    </rPh>
    <rPh sb="20" eb="22">
      <t>シンセイ</t>
    </rPh>
    <rPh sb="24" eb="26">
      <t>バアイ</t>
    </rPh>
    <rPh sb="26" eb="28">
      <t>イガイ</t>
    </rPh>
    <rPh sb="32" eb="34">
      <t>ケイジョウ</t>
    </rPh>
    <phoneticPr fontId="4"/>
  </si>
  <si>
    <t>基準額合計</t>
    <rPh sb="0" eb="3">
      <t>キジュンガク</t>
    </rPh>
    <rPh sb="3" eb="5">
      <t>ゴウケイ</t>
    </rPh>
    <phoneticPr fontId="4"/>
  </si>
  <si>
    <t>第３号様式</t>
    <rPh sb="0" eb="1">
      <t>ダイ</t>
    </rPh>
    <rPh sb="2" eb="3">
      <t>ゴウ</t>
    </rPh>
    <rPh sb="3" eb="5">
      <t>ヨウシキ</t>
    </rPh>
    <phoneticPr fontId="14"/>
  </si>
  <si>
    <t>←下記１～３より選択してください</t>
    <rPh sb="1" eb="3">
      <t>カキ</t>
    </rPh>
    <rPh sb="8" eb="10">
      <t>センタク</t>
    </rPh>
    <phoneticPr fontId="4"/>
  </si>
  <si>
    <t>番　　　　　　　　　号</t>
    <phoneticPr fontId="14"/>
  </si>
  <si>
    <t>　　年　　月　　日</t>
    <phoneticPr fontId="14"/>
  </si>
  <si>
    <t>　              　    　殿</t>
    <phoneticPr fontId="4"/>
  </si>
  <si>
    <t xml:space="preserve">                           補助金</t>
    <phoneticPr fontId="4"/>
  </si>
  <si>
    <t>医療関係者研修費等補助金</t>
    <phoneticPr fontId="4"/>
  </si>
  <si>
    <t>臨床研修費等補助金</t>
    <phoneticPr fontId="4"/>
  </si>
  <si>
    <t>所在地</t>
    <rPh sb="0" eb="3">
      <t>ショザイチ</t>
    </rPh>
    <phoneticPr fontId="14"/>
  </si>
  <si>
    <t>　厚生労働大臣　　殿</t>
    <phoneticPr fontId="4"/>
  </si>
  <si>
    <t>名　称</t>
    <phoneticPr fontId="14"/>
  </si>
  <si>
    <t>代表者　　　　　　　　</t>
    <phoneticPr fontId="14"/>
  </si>
  <si>
    <t>年度消費税及び地方消費税に係る仕入控除税額報告書</t>
    <phoneticPr fontId="14"/>
  </si>
  <si>
    <r>
      <t>　　　　年　　月　　日</t>
    </r>
    <r>
      <rPr>
        <u/>
        <sz val="11"/>
        <color theme="1"/>
        <rFont val="ＭＳ Ｐゴシック"/>
        <family val="3"/>
        <charset val="128"/>
        <scheme val="minor"/>
      </rPr>
      <t>厚生労働省発医政　　　　第　　号</t>
    </r>
    <rPh sb="4" eb="5">
      <t>ネン</t>
    </rPh>
    <phoneticPr fontId="14"/>
  </si>
  <si>
    <t>により交付決定があった</t>
    <phoneticPr fontId="14"/>
  </si>
  <si>
    <t>次のとおり報告する。</t>
    <phoneticPr fontId="14"/>
  </si>
  <si>
    <t>１　　補助金等に係る予算の執行の適正化に関する法律（昭和30 年法律第179 号）</t>
    <phoneticPr fontId="4"/>
  </si>
  <si>
    <t>　　第15 条の規定による確定額又は事業実績報告による精算額</t>
    <phoneticPr fontId="14"/>
  </si>
  <si>
    <t>金</t>
    <phoneticPr fontId="14"/>
  </si>
  <si>
    <t>円</t>
    <phoneticPr fontId="14"/>
  </si>
  <si>
    <t>２　確定時に減額した仕入れに係る消費税額</t>
    <phoneticPr fontId="4"/>
  </si>
  <si>
    <t>３　　消費税及び地方消費税の申告により確定した消費税及び地方消費税に係る</t>
    <phoneticPr fontId="14"/>
  </si>
  <si>
    <t>　　仕入控除税額（要国庫補助金返還相当額）</t>
    <phoneticPr fontId="14"/>
  </si>
  <si>
    <t>４　補助金返還相当額</t>
    <phoneticPr fontId="4"/>
  </si>
  <si>
    <t>５　添付書類</t>
    <phoneticPr fontId="4"/>
  </si>
  <si>
    <t>　　　記載内容を確認するための書類（確定申告書の写し、課税売上割合等が把握</t>
    <phoneticPr fontId="4"/>
  </si>
  <si>
    <t>　　できる資料、特定収入の割合を確認できる資料）を添付する。</t>
    <phoneticPr fontId="4"/>
  </si>
  <si>
    <t>（注）交付要綱の３（交付対象）の（１）のクに係る事業に関しては下線部を</t>
  </si>
  <si>
    <t>　　　厚生労働省発薬生　　第　号に置き換えるものとする</t>
    <phoneticPr fontId="4"/>
  </si>
  <si>
    <t>第3号様式</t>
    <rPh sb="0" eb="1">
      <t>ダイ</t>
    </rPh>
    <rPh sb="2" eb="3">
      <t>ゴウ</t>
    </rPh>
    <rPh sb="3" eb="5">
      <t>ヨウシキ</t>
    </rPh>
    <phoneticPr fontId="14"/>
  </si>
  <si>
    <t>厚生労働大臣　　　殿</t>
  </si>
  <si>
    <t>代表者　　　　　　　　　印</t>
    <phoneticPr fontId="14"/>
  </si>
  <si>
    <t>　　　年　月　日厚生労働省発医政　第　　号</t>
    <phoneticPr fontId="14"/>
  </si>
  <si>
    <t>医療関係者研修費等補助金について、当該交付要綱第５の（９）の規定に基づき</t>
    <phoneticPr fontId="14"/>
  </si>
  <si>
    <t>１　補助金等に係る予算の執行の適正化に関する法律（昭和30 年法律第179 号）</t>
  </si>
  <si>
    <t>第15 条の規定による確定額又は事業実績報告による精算額</t>
    <phoneticPr fontId="14"/>
  </si>
  <si>
    <t>２　消費税及び地方消費税の申告により確定した消費税及び地方消費税に係る</t>
    <phoneticPr fontId="14"/>
  </si>
  <si>
    <t>仕入控除税額（要委託費返還相当額）</t>
    <phoneticPr fontId="14"/>
  </si>
  <si>
    <t>　３　添付書類</t>
  </si>
  <si>
    <t>　　　記載内容を確認するための書類（確定申告書の写し、課税売上割合等が把握</t>
  </si>
  <si>
    <t>　　　できる資料、特定収入の割合を確認できる資料）を添付する。</t>
  </si>
  <si>
    <t>臨床研修費等補助金について、当該交付要綱第５の（９）の規定に基づき</t>
    <phoneticPr fontId="14"/>
  </si>
  <si>
    <t>第４号様式</t>
    <phoneticPr fontId="4"/>
  </si>
  <si>
    <t>　年　　　月　　　日</t>
    <phoneticPr fontId="4"/>
  </si>
  <si>
    <t>事業者名　　　　</t>
    <phoneticPr fontId="4"/>
  </si>
  <si>
    <t xml:space="preserve">　　　　　　 　   </t>
    <phoneticPr fontId="4"/>
  </si>
  <si>
    <t>　　年　　月　　日厚生労働省発医政　　第　号で交付決定を受けた標記補助金に係る</t>
    <phoneticPr fontId="4"/>
  </si>
  <si>
    <t xml:space="preserve">  　　事業実績について、次の書類を添えて報告する。</t>
    <phoneticPr fontId="4"/>
  </si>
  <si>
    <t>１　  所要額精算書（別紙１）</t>
    <phoneticPr fontId="4"/>
  </si>
  <si>
    <t>２　  実績報告書（別紙２）</t>
    <rPh sb="4" eb="6">
      <t>ジッセキ</t>
    </rPh>
    <rPh sb="6" eb="8">
      <t>ホウコク</t>
    </rPh>
    <phoneticPr fontId="4"/>
  </si>
  <si>
    <t>３　  収入支出決算書抄本</t>
    <phoneticPr fontId="4"/>
  </si>
  <si>
    <t>所要額精算書</t>
    <rPh sb="0" eb="3">
      <t>ショヨウガク</t>
    </rPh>
    <rPh sb="3" eb="6">
      <t>セイサンショ</t>
    </rPh>
    <phoneticPr fontId="4"/>
  </si>
  <si>
    <t>寄 付 金</t>
  </si>
  <si>
    <t>差引額</t>
  </si>
  <si>
    <t>基準額</t>
  </si>
  <si>
    <t>選 定 額</t>
  </si>
  <si>
    <t>国庫補助
基 本 額</t>
    <rPh sb="0" eb="2">
      <t>コッコ</t>
    </rPh>
    <rPh sb="2" eb="4">
      <t>ホジョ</t>
    </rPh>
    <rPh sb="5" eb="6">
      <t>キ</t>
    </rPh>
    <rPh sb="7" eb="8">
      <t>ホン</t>
    </rPh>
    <rPh sb="9" eb="10">
      <t>ガク</t>
    </rPh>
    <phoneticPr fontId="4"/>
  </si>
  <si>
    <t>国庫補助
所 要 額</t>
    <rPh sb="0" eb="1">
      <t>クニ</t>
    </rPh>
    <rPh sb="1" eb="2">
      <t>コ</t>
    </rPh>
    <rPh sb="2" eb="3">
      <t>ホ</t>
    </rPh>
    <rPh sb="3" eb="4">
      <t>スケ</t>
    </rPh>
    <phoneticPr fontId="4"/>
  </si>
  <si>
    <t>交　　 付
決 定 額</t>
    <phoneticPr fontId="4"/>
  </si>
  <si>
    <t>国庫補助
受入済額</t>
    <rPh sb="0" eb="2">
      <t>コッコ</t>
    </rPh>
    <rPh sb="2" eb="4">
      <t>ホジョ</t>
    </rPh>
    <rPh sb="5" eb="6">
      <t>ウ</t>
    </rPh>
    <rPh sb="6" eb="7">
      <t>イ</t>
    </rPh>
    <rPh sb="7" eb="8">
      <t>ズ</t>
    </rPh>
    <rPh sb="8" eb="9">
      <t>ガク</t>
    </rPh>
    <phoneticPr fontId="4"/>
  </si>
  <si>
    <t>差 引 過
△不足額</t>
    <phoneticPr fontId="4"/>
  </si>
  <si>
    <t>そ の 他</t>
  </si>
  <si>
    <t>の収入額</t>
  </si>
  <si>
    <t>済　　額</t>
  </si>
  <si>
    <t xml:space="preserve">Ａ </t>
  </si>
  <si>
    <t xml:space="preserve">Ｂ </t>
  </si>
  <si>
    <t xml:space="preserve">Ｃ </t>
  </si>
  <si>
    <t xml:space="preserve">Ｄ </t>
  </si>
  <si>
    <t xml:space="preserve">Ｅ </t>
  </si>
  <si>
    <t>２　対象経費の支出済額算出内訳</t>
    <rPh sb="2" eb="4">
      <t>タイショウ</t>
    </rPh>
    <rPh sb="4" eb="6">
      <t>ケイヒ</t>
    </rPh>
    <rPh sb="7" eb="9">
      <t>シシュツ</t>
    </rPh>
    <rPh sb="9" eb="10">
      <t>ズ</t>
    </rPh>
    <rPh sb="10" eb="11">
      <t>ガク</t>
    </rPh>
    <rPh sb="11" eb="13">
      <t>サンシュツ</t>
    </rPh>
    <rPh sb="13" eb="15">
      <t>ウチワケ</t>
    </rPh>
    <phoneticPr fontId="4"/>
  </si>
  <si>
    <t>支　出　済　額</t>
  </si>
  <si>
    <t>支　　　出　　　内　　　訳</t>
  </si>
  <si>
    <t>合　　　　　計</t>
  </si>
  <si>
    <t>国庫補助
受入済額</t>
    <rPh sb="0" eb="2">
      <t>コッコ</t>
    </rPh>
    <rPh sb="2" eb="4">
      <t>ホジョ</t>
    </rPh>
    <rPh sb="5" eb="7">
      <t>ウケイレ</t>
    </rPh>
    <rPh sb="7" eb="8">
      <t>ズミ</t>
    </rPh>
    <rPh sb="8" eb="9">
      <t>ガク</t>
    </rPh>
    <phoneticPr fontId="4"/>
  </si>
  <si>
    <t>１　広域連携型プログラム作成経費</t>
  </si>
  <si>
    <t>　職員基本給</t>
  </si>
  <si>
    <t>職員諸手当（非常勤含む）</t>
  </si>
  <si>
    <t>非常勤職員諸手当（事務補助者雇上経費）</t>
  </si>
  <si>
    <t>２　第三者評価受審経費</t>
  </si>
  <si>
    <t>雑役務費（手数料等）</t>
  </si>
  <si>
    <t>看護職員確保対策特別事業</t>
  </si>
  <si>
    <t>1　○○所要額</t>
    <phoneticPr fontId="4"/>
  </si>
  <si>
    <t>Ｉ</t>
    <phoneticPr fontId="4"/>
  </si>
  <si>
    <t>Ｊ</t>
    <phoneticPr fontId="4"/>
  </si>
  <si>
    <t>Ｋ</t>
    <phoneticPr fontId="4"/>
  </si>
  <si>
    <t>看護師の特定行為に係る指定医療研修機関運営事業基準額算出内訳</t>
    <phoneticPr fontId="4"/>
  </si>
  <si>
    <t>実施する特定行為区分数</t>
    <rPh sb="0" eb="2">
      <t>ジッシ</t>
    </rPh>
    <rPh sb="4" eb="8">
      <t>トクテイコウイ</t>
    </rPh>
    <rPh sb="8" eb="10">
      <t>クブン</t>
    </rPh>
    <rPh sb="10" eb="11">
      <t>スウ</t>
    </rPh>
    <phoneticPr fontId="4"/>
  </si>
  <si>
    <t>※別紙調書の（Ａ）の値を入力してください。なお、調書が複数ある場合は、重複する区分別科目の数を減じた合計値を入力してください。</t>
    <rPh sb="1" eb="3">
      <t>ベッシ</t>
    </rPh>
    <rPh sb="3" eb="5">
      <t>チョウショ</t>
    </rPh>
    <rPh sb="10" eb="11">
      <t>アタイ</t>
    </rPh>
    <rPh sb="12" eb="14">
      <t>ニュウリョク</t>
    </rPh>
    <rPh sb="24" eb="26">
      <t>チョウショ</t>
    </rPh>
    <rPh sb="27" eb="29">
      <t>フクスウ</t>
    </rPh>
    <rPh sb="31" eb="33">
      <t>バアイ</t>
    </rPh>
    <rPh sb="35" eb="37">
      <t>チョウフク</t>
    </rPh>
    <rPh sb="39" eb="41">
      <t>クブン</t>
    </rPh>
    <rPh sb="41" eb="42">
      <t>ベツ</t>
    </rPh>
    <rPh sb="42" eb="44">
      <t>カモク</t>
    </rPh>
    <rPh sb="45" eb="46">
      <t>カズ</t>
    </rPh>
    <rPh sb="47" eb="48">
      <t>ゲン</t>
    </rPh>
    <rPh sb="50" eb="53">
      <t>ゴウケイチ</t>
    </rPh>
    <rPh sb="54" eb="56">
      <t>ニュウリョク</t>
    </rPh>
    <phoneticPr fontId="4"/>
  </si>
  <si>
    <t>　「実施する特定行為区分数」に応じて以下の該当する記号欄に、別紙調書の（Ｂ）の値を入力してください。なお、調書が複数ある場合は、合計値を入力してください。</t>
    <rPh sb="2" eb="4">
      <t>ジッシ</t>
    </rPh>
    <rPh sb="6" eb="10">
      <t>トクテイコウイ</t>
    </rPh>
    <rPh sb="10" eb="12">
      <t>クブン</t>
    </rPh>
    <rPh sb="12" eb="13">
      <t>スウ</t>
    </rPh>
    <rPh sb="15" eb="16">
      <t>オウ</t>
    </rPh>
    <rPh sb="18" eb="20">
      <t>イカ</t>
    </rPh>
    <rPh sb="21" eb="23">
      <t>ガイトウ</t>
    </rPh>
    <rPh sb="25" eb="27">
      <t>キゴウ</t>
    </rPh>
    <rPh sb="27" eb="28">
      <t>ラン</t>
    </rPh>
    <rPh sb="30" eb="32">
      <t>ベッシ</t>
    </rPh>
    <rPh sb="32" eb="34">
      <t>チョウショ</t>
    </rPh>
    <rPh sb="39" eb="40">
      <t>アタイ</t>
    </rPh>
    <rPh sb="41" eb="43">
      <t>ニュウリョク</t>
    </rPh>
    <rPh sb="53" eb="55">
      <t>チョウショ</t>
    </rPh>
    <rPh sb="56" eb="58">
      <t>フクスウ</t>
    </rPh>
    <rPh sb="60" eb="62">
      <t>バアイ</t>
    </rPh>
    <rPh sb="64" eb="66">
      <t>ゴウケイ</t>
    </rPh>
    <rPh sb="66" eb="67">
      <t>アタイ</t>
    </rPh>
    <rPh sb="68" eb="70">
      <t>ニュウリョク</t>
    </rPh>
    <phoneticPr fontId="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</si>
  <si>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phoneticPr fontId="4"/>
  </si>
  <si>
    <t>別紙２－２</t>
    <rPh sb="0" eb="2">
      <t>ベッシ</t>
    </rPh>
    <phoneticPr fontId="4"/>
  </si>
  <si>
    <t>へき地診療所等研修支援事業実績報告書</t>
    <rPh sb="2" eb="3">
      <t>チ</t>
    </rPh>
    <rPh sb="3" eb="6">
      <t>シンリョウショ</t>
    </rPh>
    <rPh sb="6" eb="7">
      <t>トウ</t>
    </rPh>
    <rPh sb="7" eb="9">
      <t>ケンシュウ</t>
    </rPh>
    <rPh sb="9" eb="11">
      <t>シエン</t>
    </rPh>
    <rPh sb="11" eb="13">
      <t>ジギョウ</t>
    </rPh>
    <rPh sb="13" eb="15">
      <t>ジッセキ</t>
    </rPh>
    <rPh sb="15" eb="17">
      <t>ホウコク</t>
    </rPh>
    <phoneticPr fontId="5"/>
  </si>
  <si>
    <t>研修医の処遇について</t>
    <rPh sb="0" eb="3">
      <t>ケンシュウイ</t>
    </rPh>
    <rPh sb="4" eb="6">
      <t>ショグウ</t>
    </rPh>
    <phoneticPr fontId="14"/>
  </si>
  <si>
    <t>令和４年度 医療関係者研修費等補助金及び臨床研修費等補助金  総括表　転記シート</t>
    <rPh sb="0" eb="2">
      <t>レイワ</t>
    </rPh>
    <rPh sb="3" eb="5">
      <t>ネンド</t>
    </rPh>
    <rPh sb="6" eb="18">
      <t>イリョウカンケイシャケンシュウヒナドホジョキン</t>
    </rPh>
    <rPh sb="18" eb="19">
      <t>オヨ</t>
    </rPh>
    <rPh sb="20" eb="22">
      <t>リンショウ</t>
    </rPh>
    <rPh sb="22" eb="25">
      <t>ケンシュウヒ</t>
    </rPh>
    <rPh sb="25" eb="26">
      <t>トウ</t>
    </rPh>
    <rPh sb="26" eb="29">
      <t>ホジョキン</t>
    </rPh>
    <rPh sb="31" eb="33">
      <t>ソウカツ</t>
    </rPh>
    <rPh sb="33" eb="34">
      <t>ヒョウ</t>
    </rPh>
    <rPh sb="35" eb="37">
      <t>テンキ</t>
    </rPh>
    <phoneticPr fontId="14"/>
  </si>
  <si>
    <t xml:space="preserve">
別記①</t>
    <phoneticPr fontId="14"/>
  </si>
  <si>
    <t xml:space="preserve">
別記②</t>
    <rPh sb="1" eb="3">
      <t>ベッキ</t>
    </rPh>
    <phoneticPr fontId="14"/>
  </si>
  <si>
    <t xml:space="preserve">
別記③</t>
    <rPh sb="1" eb="3">
      <t>ベッキ</t>
    </rPh>
    <phoneticPr fontId="14"/>
  </si>
  <si>
    <t xml:space="preserve">
別記④</t>
    <rPh sb="1" eb="3">
      <t>ベッキ</t>
    </rPh>
    <phoneticPr fontId="14"/>
  </si>
  <si>
    <t xml:space="preserve">
別記⑦</t>
    <rPh sb="1" eb="3">
      <t>ベッキ</t>
    </rPh>
    <phoneticPr fontId="14"/>
  </si>
  <si>
    <t xml:space="preserve">
別記⑧</t>
    <rPh sb="1" eb="3">
      <t>ベッキ</t>
    </rPh>
    <phoneticPr fontId="14"/>
  </si>
  <si>
    <t xml:space="preserve">
別記⑤</t>
    <rPh sb="1" eb="3">
      <t>ベッキ</t>
    </rPh>
    <phoneticPr fontId="14"/>
  </si>
  <si>
    <t xml:space="preserve">
別記⑥</t>
    <rPh sb="1" eb="3">
      <t>ベッキ</t>
    </rPh>
    <phoneticPr fontId="14"/>
  </si>
  <si>
    <t>通番</t>
    <rPh sb="0" eb="2">
      <t>ツウバン</t>
    </rPh>
    <phoneticPr fontId="14"/>
  </si>
  <si>
    <t>都道府県番号</t>
    <rPh sb="0" eb="4">
      <t>トドウフケン</t>
    </rPh>
    <rPh sb="4" eb="6">
      <t>バンゴウ</t>
    </rPh>
    <phoneticPr fontId="14"/>
  </si>
  <si>
    <t>都道府県名</t>
    <rPh sb="0" eb="4">
      <t>トドウフケン</t>
    </rPh>
    <rPh sb="4" eb="5">
      <t>メイ</t>
    </rPh>
    <phoneticPr fontId="14"/>
  </si>
  <si>
    <t>進達</t>
    <rPh sb="0" eb="2">
      <t>シンタツ</t>
    </rPh>
    <phoneticPr fontId="14"/>
  </si>
  <si>
    <t>進達
（差込用）
＊非表示</t>
    <rPh sb="0" eb="2">
      <t>シンタツ</t>
    </rPh>
    <rPh sb="4" eb="6">
      <t>サシコミ</t>
    </rPh>
    <rPh sb="6" eb="7">
      <t>ヨウ</t>
    </rPh>
    <rPh sb="10" eb="13">
      <t>ヒヒョウジ</t>
    </rPh>
    <phoneticPr fontId="14"/>
  </si>
  <si>
    <t>補助事業者</t>
    <rPh sb="0" eb="2">
      <t>ホジョ</t>
    </rPh>
    <rPh sb="2" eb="5">
      <t>ジギョウシャ</t>
    </rPh>
    <phoneticPr fontId="14"/>
  </si>
  <si>
    <t>申請</t>
    <rPh sb="0" eb="2">
      <t>シンセイ</t>
    </rPh>
    <phoneticPr fontId="14"/>
  </si>
  <si>
    <t>申請
（差込用）
＊非表示</t>
    <rPh sb="0" eb="2">
      <t>シンセイ</t>
    </rPh>
    <rPh sb="4" eb="6">
      <t>サシコミ</t>
    </rPh>
    <rPh sb="6" eb="7">
      <t>ヨウ</t>
    </rPh>
    <rPh sb="10" eb="13">
      <t>ヒヒョウジ</t>
    </rPh>
    <phoneticPr fontId="14"/>
  </si>
  <si>
    <t>施設名</t>
    <rPh sb="0" eb="2">
      <t>シセツ</t>
    </rPh>
    <rPh sb="2" eb="3">
      <t>メイ</t>
    </rPh>
    <phoneticPr fontId="14"/>
  </si>
  <si>
    <t>単独型・管理型
臨床研修施設名</t>
    <rPh sb="0" eb="3">
      <t>タンドクガタ</t>
    </rPh>
    <rPh sb="4" eb="7">
      <t>カンリガタ</t>
    </rPh>
    <rPh sb="8" eb="10">
      <t>リンショウ</t>
    </rPh>
    <rPh sb="10" eb="12">
      <t>ケンシュウ</t>
    </rPh>
    <rPh sb="12" eb="14">
      <t>シセツ</t>
    </rPh>
    <rPh sb="14" eb="15">
      <t>メイ</t>
    </rPh>
    <phoneticPr fontId="14"/>
  </si>
  <si>
    <t>評価区分</t>
    <rPh sb="0" eb="2">
      <t>ヒョウカ</t>
    </rPh>
    <rPh sb="2" eb="4">
      <t>クブン</t>
    </rPh>
    <phoneticPr fontId="14"/>
  </si>
  <si>
    <t>国立:0</t>
    <rPh sb="0" eb="2">
      <t>コクリツ</t>
    </rPh>
    <phoneticPr fontId="14"/>
  </si>
  <si>
    <t>研修医延人数</t>
    <rPh sb="3" eb="4">
      <t>ノ</t>
    </rPh>
    <rPh sb="4" eb="5">
      <t>ニン</t>
    </rPh>
    <phoneticPr fontId="14"/>
  </si>
  <si>
    <t>研修医数</t>
    <rPh sb="2" eb="3">
      <t>イ</t>
    </rPh>
    <phoneticPr fontId="14"/>
  </si>
  <si>
    <t>（参考）基準額算出内訳　２基準額適用の額</t>
    <rPh sb="1" eb="3">
      <t>サンコウ</t>
    </rPh>
    <rPh sb="4" eb="7">
      <t>キジュンガク</t>
    </rPh>
    <rPh sb="7" eb="9">
      <t>サンシュツ</t>
    </rPh>
    <rPh sb="9" eb="11">
      <t>ウチワケ</t>
    </rPh>
    <rPh sb="13" eb="16">
      <t>キジュンガク</t>
    </rPh>
    <rPh sb="16" eb="18">
      <t>テキヨウ</t>
    </rPh>
    <rPh sb="19" eb="20">
      <t>ガク</t>
    </rPh>
    <phoneticPr fontId="14"/>
  </si>
  <si>
    <t>別紙１　歯科医師臨床研修事業所要額調書の額</t>
    <rPh sb="0" eb="2">
      <t>ベッシ</t>
    </rPh>
    <rPh sb="4" eb="8">
      <t>シカイシ</t>
    </rPh>
    <rPh sb="8" eb="10">
      <t>リンショウ</t>
    </rPh>
    <rPh sb="10" eb="12">
      <t>ケンシュウ</t>
    </rPh>
    <rPh sb="12" eb="14">
      <t>ジギョウ</t>
    </rPh>
    <rPh sb="14" eb="17">
      <t>ショヨウガク</t>
    </rPh>
    <rPh sb="17" eb="19">
      <t>チョウショ</t>
    </rPh>
    <rPh sb="20" eb="21">
      <t>ガク</t>
    </rPh>
    <phoneticPr fontId="14"/>
  </si>
  <si>
    <t>年月日</t>
  </si>
  <si>
    <t>発翰番号</t>
    <rPh sb="2" eb="4">
      <t>バンゴウ</t>
    </rPh>
    <phoneticPr fontId="14"/>
  </si>
  <si>
    <t>年月日・発翰番号</t>
    <rPh sb="0" eb="3">
      <t>ネンガッピ</t>
    </rPh>
    <phoneticPr fontId="14"/>
  </si>
  <si>
    <t>その他:1</t>
    <rPh sb="2" eb="3">
      <t>タ</t>
    </rPh>
    <phoneticPr fontId="14"/>
  </si>
  <si>
    <t>対象（歯）</t>
    <rPh sb="0" eb="2">
      <t>タイショウ</t>
    </rPh>
    <rPh sb="3" eb="4">
      <t>ハ</t>
    </rPh>
    <phoneticPr fontId="14"/>
  </si>
  <si>
    <t>対象（医）</t>
    <rPh sb="0" eb="2">
      <t>タイショウ</t>
    </rPh>
    <rPh sb="3" eb="4">
      <t>イ</t>
    </rPh>
    <phoneticPr fontId="14"/>
  </si>
  <si>
    <t>対象外</t>
    <rPh sb="0" eb="3">
      <t>タイショウガイ</t>
    </rPh>
    <phoneticPr fontId="14"/>
  </si>
  <si>
    <t>合計</t>
  </si>
  <si>
    <t>指導歯科医
経費（歯）</t>
    <rPh sb="0" eb="2">
      <t>シドウ</t>
    </rPh>
    <rPh sb="2" eb="5">
      <t>シカイ</t>
    </rPh>
    <rPh sb="6" eb="8">
      <t>ケイヒ</t>
    </rPh>
    <rPh sb="9" eb="10">
      <t>ハ</t>
    </rPh>
    <phoneticPr fontId="14"/>
  </si>
  <si>
    <t>指導歯科医
経費（医）</t>
    <rPh sb="0" eb="2">
      <t>シドウ</t>
    </rPh>
    <rPh sb="2" eb="5">
      <t>シカイ</t>
    </rPh>
    <rPh sb="6" eb="8">
      <t>ケイヒ</t>
    </rPh>
    <rPh sb="9" eb="10">
      <t>イ</t>
    </rPh>
    <phoneticPr fontId="14"/>
  </si>
  <si>
    <t>プログラム責任者経費
基本業務</t>
    <rPh sb="5" eb="8">
      <t>セキニンシャ</t>
    </rPh>
    <rPh sb="8" eb="10">
      <t>ケイヒ</t>
    </rPh>
    <rPh sb="11" eb="13">
      <t>キホン</t>
    </rPh>
    <rPh sb="13" eb="15">
      <t>ギョウム</t>
    </rPh>
    <phoneticPr fontId="14"/>
  </si>
  <si>
    <t>プログラム責任者経費
目標達成管理</t>
    <rPh sb="5" eb="8">
      <t>セキニンシャ</t>
    </rPh>
    <rPh sb="8" eb="10">
      <t>ケイヒ</t>
    </rPh>
    <rPh sb="11" eb="13">
      <t>モクヒョウ</t>
    </rPh>
    <rPh sb="13" eb="15">
      <t>タッセイ</t>
    </rPh>
    <rPh sb="15" eb="17">
      <t>カンリ</t>
    </rPh>
    <phoneticPr fontId="14"/>
  </si>
  <si>
    <t>研修管理
委員会経費</t>
    <rPh sb="0" eb="2">
      <t>ケンシュウ</t>
    </rPh>
    <rPh sb="2" eb="4">
      <t>カンリ</t>
    </rPh>
    <rPh sb="5" eb="8">
      <t>イインカイ</t>
    </rPh>
    <rPh sb="8" eb="10">
      <t>ケイヒ</t>
    </rPh>
    <phoneticPr fontId="14"/>
  </si>
  <si>
    <t>へき地診療所
研修支援経費</t>
    <rPh sb="2" eb="3">
      <t>チ</t>
    </rPh>
    <rPh sb="3" eb="6">
      <t>シンリョウジョ</t>
    </rPh>
    <rPh sb="7" eb="9">
      <t>ケンシュウ</t>
    </rPh>
    <rPh sb="9" eb="11">
      <t>シエン</t>
    </rPh>
    <rPh sb="11" eb="13">
      <t>ケイヒ</t>
    </rPh>
    <phoneticPr fontId="14"/>
  </si>
  <si>
    <t>研修歯科医
物件費</t>
    <rPh sb="0" eb="2">
      <t>ケンシュウ</t>
    </rPh>
    <rPh sb="2" eb="5">
      <t>シカイ</t>
    </rPh>
    <rPh sb="6" eb="8">
      <t>ブッケン</t>
    </rPh>
    <rPh sb="8" eb="9">
      <t>ヒ</t>
    </rPh>
    <phoneticPr fontId="14"/>
  </si>
  <si>
    <t>指導歯科医資質
向上推進経費</t>
    <rPh sb="0" eb="2">
      <t>シドウ</t>
    </rPh>
    <rPh sb="2" eb="5">
      <t>シカイ</t>
    </rPh>
    <rPh sb="5" eb="7">
      <t>シシツ</t>
    </rPh>
    <rPh sb="8" eb="10">
      <t>コウジョウ</t>
    </rPh>
    <rPh sb="10" eb="12">
      <t>スイシン</t>
    </rPh>
    <rPh sb="12" eb="14">
      <t>ケイヒ</t>
    </rPh>
    <phoneticPr fontId="14"/>
  </si>
  <si>
    <t>基準額合計</t>
    <rPh sb="0" eb="3">
      <t>キジュンガク</t>
    </rPh>
    <rPh sb="3" eb="5">
      <t>ゴウケイ</t>
    </rPh>
    <phoneticPr fontId="14"/>
  </si>
  <si>
    <t>総事業費</t>
    <phoneticPr fontId="14"/>
  </si>
  <si>
    <t>寄付金その他収入額</t>
    <phoneticPr fontId="14"/>
  </si>
  <si>
    <t>差引額</t>
    <phoneticPr fontId="14"/>
  </si>
  <si>
    <t>対象経費の
支出予定額</t>
    <phoneticPr fontId="14"/>
  </si>
  <si>
    <t>基準額</t>
    <rPh sb="0" eb="3">
      <t>キジュンガク</t>
    </rPh>
    <phoneticPr fontId="14"/>
  </si>
  <si>
    <t>選定額</t>
    <rPh sb="0" eb="2">
      <t>センテイ</t>
    </rPh>
    <rPh sb="2" eb="3">
      <t>ガク</t>
    </rPh>
    <phoneticPr fontId="14"/>
  </si>
  <si>
    <t>補助基本額</t>
    <rPh sb="0" eb="2">
      <t>ホジョ</t>
    </rPh>
    <rPh sb="2" eb="5">
      <t>キホンガク</t>
    </rPh>
    <phoneticPr fontId="14"/>
  </si>
  <si>
    <t>補助所要額</t>
    <rPh sb="0" eb="2">
      <t>ホジョ</t>
    </rPh>
    <rPh sb="2" eb="5">
      <t>ショヨウガク</t>
    </rPh>
    <phoneticPr fontId="14"/>
  </si>
  <si>
    <t>交付決定額</t>
    <rPh sb="0" eb="2">
      <t>コウフ</t>
    </rPh>
    <rPh sb="2" eb="5">
      <t>ケッテイガク</t>
    </rPh>
    <phoneticPr fontId="14"/>
  </si>
  <si>
    <t>差引追加交付
（一部取消）
申請額</t>
    <rPh sb="0" eb="2">
      <t>サシヒキ</t>
    </rPh>
    <rPh sb="2" eb="4">
      <t>ツイカ</t>
    </rPh>
    <rPh sb="4" eb="6">
      <t>コウフ</t>
    </rPh>
    <rPh sb="8" eb="10">
      <t>イチブ</t>
    </rPh>
    <rPh sb="10" eb="11">
      <t>ト</t>
    </rPh>
    <rPh sb="11" eb="12">
      <t>ケ</t>
    </rPh>
    <phoneticPr fontId="14"/>
  </si>
  <si>
    <t>都道府県</t>
    <rPh sb="0" eb="4">
      <t>トドウフケン</t>
    </rPh>
    <phoneticPr fontId="14"/>
  </si>
  <si>
    <t>交付申請額</t>
    <rPh sb="0" eb="2">
      <t>コウフ</t>
    </rPh>
    <rPh sb="2" eb="4">
      <t>シンセイ</t>
    </rPh>
    <rPh sb="4" eb="5">
      <t>ガク</t>
    </rPh>
    <phoneticPr fontId="14"/>
  </si>
  <si>
    <t>交付決定額</t>
    <rPh sb="0" eb="2">
      <t>コウフ</t>
    </rPh>
    <rPh sb="2" eb="4">
      <t>ケッテイ</t>
    </rPh>
    <rPh sb="4" eb="5">
      <t>ガク</t>
    </rPh>
    <phoneticPr fontId="14"/>
  </si>
  <si>
    <t>申請件数</t>
    <rPh sb="0" eb="2">
      <t>シンセイ</t>
    </rPh>
    <rPh sb="2" eb="4">
      <t>ケンスウ</t>
    </rPh>
    <phoneticPr fontId="1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</si>
  <si>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</si>
  <si>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</si>
  <si>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</si>
  <si>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</si>
  <si>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</si>
  <si>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</si>
  <si>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</si>
  <si>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</si>
  <si>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</si>
  <si>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</si>
  <si>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</si>
  <si>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</si>
  <si>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</si>
  <si>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</si>
  <si>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</si>
  <si>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</si>
  <si>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</si>
  <si>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</si>
  <si>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</si>
  <si>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phoneticPr fontId="14"/>
  </si>
  <si>
    <t>岐 阜 県</t>
  </si>
  <si>
    <t>静 岡 県</t>
  </si>
  <si>
    <t>愛 知 県</t>
  </si>
  <si>
    <t>三 重 県</t>
  </si>
  <si>
    <t>滋 賀 県</t>
  </si>
  <si>
    <t>京 都 府</t>
  </si>
  <si>
    <t>大 阪 府</t>
  </si>
  <si>
    <t>兵 庫 県</t>
    <phoneticPr fontId="14"/>
  </si>
  <si>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</si>
  <si>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</si>
  <si>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</si>
  <si>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</si>
  <si>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</si>
  <si>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</si>
  <si>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</si>
  <si>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</si>
  <si>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</si>
  <si>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</si>
  <si>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</si>
  <si>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</si>
  <si>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</si>
  <si>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</si>
  <si>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phoneticPr fontId="5"/>
  </si>
  <si>
    <t>大 分 県</t>
  </si>
  <si>
    <t>宮 崎 県</t>
  </si>
  <si>
    <t>鹿児島県</t>
  </si>
  <si>
    <t>沖 縄 県</t>
  </si>
  <si>
    <t>合計額</t>
    <rPh sb="0" eb="3">
      <t>ゴウケイガク</t>
    </rPh>
    <phoneticPr fontId="14"/>
  </si>
  <si>
    <t>合　　計</t>
    <rPh sb="0" eb="1">
      <t>ゴウ</t>
    </rPh>
    <rPh sb="3" eb="4">
      <t>ケイ</t>
    </rPh>
    <phoneticPr fontId="14"/>
  </si>
  <si>
    <t>※都道府県名から補助所要額を総括表に貼付</t>
    <rPh sb="1" eb="5">
      <t>トドウフケン</t>
    </rPh>
    <rPh sb="5" eb="6">
      <t>メイ</t>
    </rPh>
    <rPh sb="8" eb="10">
      <t>ホジョ</t>
    </rPh>
    <rPh sb="10" eb="13">
      <t>ショヨウガク</t>
    </rPh>
    <rPh sb="14" eb="16">
      <t>ソウカツ</t>
    </rPh>
    <rPh sb="16" eb="17">
      <t>ヒョウ</t>
    </rPh>
    <rPh sb="18" eb="19">
      <t>ハ</t>
    </rPh>
    <rPh sb="19" eb="20">
      <t>ツ</t>
    </rPh>
    <phoneticPr fontId="4"/>
  </si>
  <si>
    <t>予算額①</t>
    <rPh sb="0" eb="3">
      <t>ヨサンガク</t>
    </rPh>
    <phoneticPr fontId="14"/>
  </si>
  <si>
    <t>申請額②</t>
    <rPh sb="0" eb="3">
      <t>シンセイガク</t>
    </rPh>
    <phoneticPr fontId="14"/>
  </si>
  <si>
    <t>調整率③</t>
    <rPh sb="0" eb="3">
      <t>チョウセイリツ</t>
    </rPh>
    <phoneticPr fontId="14"/>
  </si>
  <si>
    <t>調整後執行額④（②×③）</t>
    <rPh sb="0" eb="3">
      <t>チョウセイゴ</t>
    </rPh>
    <rPh sb="3" eb="5">
      <t>シッコウ</t>
    </rPh>
    <rPh sb="5" eb="6">
      <t>ガク</t>
    </rPh>
    <phoneticPr fontId="14"/>
  </si>
  <si>
    <t>不用額①－④</t>
    <rPh sb="0" eb="3">
      <t>フヨウガク</t>
    </rPh>
    <phoneticPr fontId="14"/>
  </si>
  <si>
    <r>
      <t>令和●年度  臨床研修費等補助金</t>
    </r>
    <r>
      <rPr>
        <sz val="20"/>
        <color rgb="FF3333FF"/>
        <rFont val="HGP創英角ｺﾞｼｯｸUB"/>
        <family val="3"/>
        <charset val="128"/>
      </rPr>
      <t xml:space="preserve"> 【歯科医師】 </t>
    </r>
    <r>
      <rPr>
        <sz val="20"/>
        <rFont val="HGP創英角ｺﾞｼｯｸUB"/>
        <family val="3"/>
        <charset val="128"/>
      </rPr>
      <t>総括表　転記シート</t>
    </r>
    <rPh sb="0" eb="1">
      <t>レイワ</t>
    </rPh>
    <rPh sb="3" eb="5">
      <t>ネンド</t>
    </rPh>
    <rPh sb="6" eb="8">
      <t>リンショウ</t>
    </rPh>
    <rPh sb="8" eb="10">
      <t>ケンシュウ</t>
    </rPh>
    <rPh sb="10" eb="12">
      <t>ヒナド</t>
    </rPh>
    <rPh sb="12" eb="15">
      <t>ホジョキン</t>
    </rPh>
    <rPh sb="17" eb="19">
      <t>シカ</t>
    </rPh>
    <rPh sb="19" eb="21">
      <t>イシ</t>
    </rPh>
    <rPh sb="23" eb="26">
      <t>ソウカツヒョウ</t>
    </rPh>
    <rPh sb="28" eb="30">
      <t>テンキ</t>
    </rPh>
    <phoneticPr fontId="14"/>
  </si>
  <si>
    <t xml:space="preserve">
別記②</t>
    <rPh sb="0" eb="1">
      <t>ベッキ</t>
    </rPh>
    <phoneticPr fontId="14"/>
  </si>
  <si>
    <t xml:space="preserve">
別記⑥</t>
    <phoneticPr fontId="14"/>
  </si>
  <si>
    <t xml:space="preserve">
別記⑦</t>
    <phoneticPr fontId="14"/>
  </si>
  <si>
    <t xml:space="preserve">
別記⑧</t>
    <phoneticPr fontId="14"/>
  </si>
  <si>
    <t>報　　　　告</t>
    <rPh sb="0" eb="1">
      <t>ホウ</t>
    </rPh>
    <rPh sb="5" eb="6">
      <t>コク</t>
    </rPh>
    <phoneticPr fontId="14"/>
  </si>
  <si>
    <t>報告</t>
    <rPh sb="0" eb="2">
      <t>ホウコク</t>
    </rPh>
    <phoneticPr fontId="14"/>
  </si>
  <si>
    <t>年月日</t>
    <rPh sb="0" eb="3">
      <t>ネンガッピ</t>
    </rPh>
    <phoneticPr fontId="14"/>
  </si>
  <si>
    <t>番号</t>
    <rPh sb="0" eb="2">
      <t>バンゴウ</t>
    </rPh>
    <phoneticPr fontId="14"/>
  </si>
  <si>
    <t>差し込み
年月日・発翰番号</t>
    <rPh sb="0" eb="1">
      <t>サ</t>
    </rPh>
    <rPh sb="2" eb="3">
      <t>コ</t>
    </rPh>
    <rPh sb="5" eb="8">
      <t>ネンガッピ</t>
    </rPh>
    <phoneticPr fontId="14"/>
  </si>
  <si>
    <t>対象経費の
支出済額</t>
    <rPh sb="8" eb="9">
      <t>ス</t>
    </rPh>
    <phoneticPr fontId="14"/>
  </si>
  <si>
    <t>国庫補助
受入済額</t>
    <rPh sb="0" eb="2">
      <t>コッコ</t>
    </rPh>
    <rPh sb="2" eb="4">
      <t>ホジョ</t>
    </rPh>
    <rPh sb="5" eb="7">
      <t>ウケイレ</t>
    </rPh>
    <rPh sb="7" eb="8">
      <t>ズミ</t>
    </rPh>
    <rPh sb="8" eb="9">
      <t>ガク</t>
    </rPh>
    <phoneticPr fontId="14"/>
  </si>
  <si>
    <t>交付確定額</t>
    <rPh sb="0" eb="2">
      <t>コウフ</t>
    </rPh>
    <rPh sb="2" eb="5">
      <t>カクテイガク</t>
    </rPh>
    <phoneticPr fontId="14"/>
  </si>
  <si>
    <t>国庫返納額</t>
    <rPh sb="0" eb="2">
      <t>コッコ</t>
    </rPh>
    <rPh sb="2" eb="4">
      <t>ヘンノウ</t>
    </rPh>
    <rPh sb="4" eb="5">
      <t>ガク</t>
    </rPh>
    <phoneticPr fontId="14"/>
  </si>
  <si>
    <t>※都道府県名から国庫返納額までを総括表に貼付</t>
    <rPh sb="1" eb="5">
      <t>トドウフケン</t>
    </rPh>
    <rPh sb="5" eb="6">
      <t>メイ</t>
    </rPh>
    <rPh sb="8" eb="10">
      <t>コッコ</t>
    </rPh>
    <rPh sb="10" eb="13">
      <t>ヘンノウガク</t>
    </rPh>
    <rPh sb="16" eb="18">
      <t>ソウカツ</t>
    </rPh>
    <rPh sb="18" eb="19">
      <t>ヒョウ</t>
    </rPh>
    <rPh sb="20" eb="21">
      <t>ハ</t>
    </rPh>
    <rPh sb="21" eb="22">
      <t>ツ</t>
    </rPh>
    <phoneticPr fontId="4"/>
  </si>
  <si>
    <t>＊　S：4,080円　A：3,400円　B：2,720円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</si>
</sst>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Red]\(0\)"/>
    <numFmt numFmtId="177" formatCode="000000"/>
    <numFmt numFmtId="178" formatCode="#,##0;&quot;▲ &quot;#,##0"/>
    <numFmt numFmtId="179" formatCode="0.0%"/>
    <numFmt numFmtId="180" formatCode="#,##0_ ;[Red]\-#,##0\ "/>
    <numFmt numFmtId="181" formatCode="#,##0_);[Red]\(#,##0\)"/>
    <numFmt numFmtId="182" formatCode="#,##0.000000000_);[Red]\(#,##0.000000000\)"/>
    <numFmt numFmtId="183" formatCode="#,##0_ "/>
    <numFmt numFmtId="184" formatCode="&quot;0&quot;0"/>
  </numFmts>
  <fonts count="93">
    <font>
      <sz val="11"/>
      <name val="ＭＳ Ｐ明朝"/>
      <family val="1"/>
      <charset val="128"/>
    </font>
    <font>
      <sz val="11"/>
      <color theme="1"/>
      <name val="ＭＳ Ｐゴシック"/>
      <family val="2"/>
      <charset val="128"/>
      <scheme val="minor"/>
    </font>
    <font>
      <sz val="11"/>
      <name val="ＭＳ Ｐ明朝"/>
      <family val="1"/>
      <charset val="128"/>
    </font>
    <font>
      <sz val="14"/>
      <name val="ＭＳ 明朝"/>
      <family val="1"/>
      <charset val="128"/>
    </font>
    <font>
      <sz val="6"/>
      <name val="ＭＳ Ｐ明朝"/>
      <family val="1"/>
      <charset val="128"/>
    </font>
    <font>
      <sz val="6"/>
      <name val="ＭＳ ゴシック"/>
      <family val="3"/>
      <charset val="128"/>
    </font>
    <font>
      <sz val="11"/>
      <color theme="1"/>
      <name val="ＭＳ 明朝"/>
      <family val="1"/>
      <charset val="128"/>
    </font>
    <font>
      <sz val="10"/>
      <color theme="1"/>
      <name val="ＭＳ 明朝"/>
      <family val="1"/>
      <charset val="128"/>
    </font>
    <font>
      <strike/>
      <sz val="11"/>
      <color theme="1"/>
      <name val="ＭＳ 明朝"/>
      <family val="1"/>
      <charset val="128"/>
    </font>
    <font>
      <sz val="9"/>
      <color theme="1"/>
      <name val="ＭＳ 明朝"/>
      <family val="1"/>
      <charset val="128"/>
    </font>
    <font>
      <sz val="11"/>
      <color theme="1"/>
      <name val="ＭＳ Ｐ明朝"/>
      <family val="1"/>
      <charset val="128"/>
    </font>
    <font>
      <sz val="13"/>
      <name val="ＭＳ 明朝"/>
      <family val="1"/>
      <charset val="128"/>
    </font>
    <font>
      <sz val="14"/>
      <color theme="1"/>
      <name val="ＭＳ 明朝"/>
      <family val="1"/>
      <charset val="128"/>
    </font>
    <font>
      <sz val="8"/>
      <color theme="1"/>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font>
    <font>
      <sz val="12"/>
      <color theme="1"/>
      <name val="ＭＳ 明朝"/>
      <family val="1"/>
      <charset val="128"/>
    </font>
    <font>
      <sz val="9"/>
      <color theme="1"/>
      <name val="ＭＳ Ｐ明朝"/>
      <family val="1"/>
      <charset val="128"/>
    </font>
    <font>
      <strike/>
      <sz val="11"/>
      <color theme="1"/>
      <name val="ＭＳ Ｐゴシック"/>
      <family val="3"/>
      <charset val="128"/>
    </font>
    <font>
      <sz val="12"/>
      <color theme="1"/>
      <name val="ＭＳ ゴシック"/>
      <family val="3"/>
      <charset val="128"/>
    </font>
    <font>
      <sz val="11"/>
      <color theme="1"/>
      <name val="ＭＳ Ｐゴシック"/>
      <family val="3"/>
      <charset val="128"/>
      <scheme val="minor"/>
    </font>
    <font>
      <sz val="12"/>
      <color theme="1"/>
      <name val="ＭＳ Ｐゴシック"/>
      <family val="3"/>
      <charset val="128"/>
      <scheme val="minor"/>
    </font>
    <font>
      <b/>
      <sz val="11"/>
      <color theme="1"/>
      <name val="ＭＳ 明朝"/>
      <family val="1"/>
      <charset val="128"/>
    </font>
    <font>
      <sz val="10"/>
      <color theme="1"/>
      <name val="ＭＳ Ｐ明朝"/>
      <family val="1"/>
      <charset val="128"/>
    </font>
    <font>
      <sz val="11"/>
      <name val="平成ゴシック"/>
      <family val="3"/>
      <charset val="128"/>
    </font>
    <font>
      <b/>
      <sz val="14"/>
      <color theme="1"/>
      <name val="ＭＳ 明朝"/>
      <family val="1"/>
      <charset val="128"/>
    </font>
    <font>
      <b/>
      <sz val="12"/>
      <color theme="1"/>
      <name val="ＭＳ Ｐゴシック"/>
      <family val="3"/>
      <charset val="128"/>
      <scheme val="minor"/>
    </font>
    <font>
      <b/>
      <sz val="8"/>
      <color theme="1"/>
      <name val="ＭＳ 明朝"/>
      <family val="1"/>
      <charset val="128"/>
    </font>
    <font>
      <strike/>
      <sz val="9"/>
      <color theme="1"/>
      <name val="ＭＳ 明朝"/>
      <family val="1"/>
      <charset val="128"/>
    </font>
    <font>
      <strike/>
      <sz val="11"/>
      <color theme="1"/>
      <name val="ＭＳ Ｐ明朝"/>
      <family val="1"/>
      <charset val="128"/>
    </font>
    <font>
      <sz val="12"/>
      <color theme="1"/>
      <name val="ＭＳ Ｐゴシック"/>
      <family val="3"/>
      <charset val="128"/>
    </font>
    <font>
      <sz val="12"/>
      <color theme="1"/>
      <name val="ＭＳ Ｐ明朝"/>
      <family val="1"/>
      <charset val="128"/>
    </font>
    <font>
      <b/>
      <sz val="12"/>
      <color theme="1"/>
      <name val="ＭＳ ゴシック"/>
      <family val="3"/>
      <charset val="128"/>
    </font>
    <font>
      <b/>
      <sz val="10"/>
      <color theme="1"/>
      <name val="ＭＳ 明朝"/>
      <family val="1"/>
      <charset val="128"/>
    </font>
    <font>
      <b/>
      <sz val="12"/>
      <color theme="1"/>
      <name val="ＭＳ 明朝"/>
      <family val="1"/>
      <charset val="128"/>
    </font>
    <font>
      <b/>
      <sz val="9"/>
      <color theme="1"/>
      <name val="ＭＳ 明朝"/>
      <family val="1"/>
      <charset val="128"/>
    </font>
    <font>
      <b/>
      <sz val="16"/>
      <color theme="1"/>
      <name val="ＭＳ 明朝"/>
      <family val="1"/>
      <charset val="128"/>
    </font>
    <font>
      <sz val="11"/>
      <color theme="0"/>
      <name val="ＭＳ Ｐ明朝"/>
      <family val="1"/>
      <charset val="128"/>
    </font>
    <font>
      <sz val="11"/>
      <name val="ＭＳ 明朝"/>
      <family val="1"/>
      <charset val="128"/>
    </font>
    <font>
      <sz val="12"/>
      <name val="ＭＳ 明朝"/>
      <family val="1"/>
      <charset val="128"/>
    </font>
    <font>
      <u/>
      <sz val="11"/>
      <color theme="1"/>
      <name val="ＭＳ Ｐゴシック"/>
      <family val="3"/>
      <charset val="128"/>
      <scheme val="minor"/>
    </font>
    <font>
      <sz val="14"/>
      <color theme="1"/>
      <name val="ＭＳ Ｐゴシック"/>
      <family val="3"/>
      <charset val="128"/>
      <scheme val="minor"/>
    </font>
    <font>
      <u/>
      <sz val="11"/>
      <color rgb="FFFF0000"/>
      <name val="ＭＳ 明朝"/>
      <family val="1"/>
      <charset val="128"/>
    </font>
    <font>
      <u/>
      <sz val="8"/>
      <color rgb="FFFF0000"/>
      <name val="ＭＳ 明朝"/>
      <family val="1"/>
      <charset val="128"/>
    </font>
    <font>
      <sz val="8"/>
      <name val="ＭＳ Ｐゴシック"/>
      <family val="3"/>
      <charset val="128"/>
    </font>
    <font>
      <sz val="9"/>
      <name val="ＭＳ Ｐゴシック"/>
      <family val="3"/>
      <charset val="128"/>
    </font>
    <font>
      <sz val="9"/>
      <name val="ＭＳ Ｐゴシック"/>
      <family val="3"/>
      <charset val="128"/>
      <scheme val="minor"/>
    </font>
    <font>
      <b/>
      <sz val="9"/>
      <color indexed="10"/>
      <name val="ＭＳ Ｐゴシック"/>
      <family val="3"/>
      <charset val="128"/>
      <scheme val="minor"/>
    </font>
    <font>
      <b/>
      <sz val="8"/>
      <color indexed="10"/>
      <name val="ＭＳ Ｐゴシック"/>
      <family val="3"/>
      <charset val="128"/>
      <scheme val="minor"/>
    </font>
    <font>
      <b/>
      <sz val="10"/>
      <color indexed="10"/>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8"/>
      <color indexed="8"/>
      <name val="ＭＳ ゴシック"/>
      <family val="3"/>
      <charset val="128"/>
    </font>
    <font>
      <sz val="8"/>
      <color indexed="18"/>
      <name val="ＭＳ Ｐゴシック"/>
      <family val="3"/>
      <charset val="128"/>
    </font>
    <font>
      <b/>
      <sz val="9"/>
      <color indexed="81"/>
      <name val="ＭＳ Ｐゴシック"/>
      <family val="3"/>
      <charset val="128"/>
    </font>
    <font>
      <i/>
      <sz val="20"/>
      <name val="HGP創英角ｺﾞｼｯｸUB"/>
      <family val="3"/>
      <charset val="128"/>
    </font>
    <font>
      <sz val="9"/>
      <color theme="1"/>
      <name val="ＭＳ Ｐゴシック"/>
      <family val="3"/>
      <charset val="128"/>
    </font>
    <font>
      <sz val="8"/>
      <color theme="1"/>
      <name val="ＭＳ Ｐゴシック"/>
      <family val="3"/>
      <charset val="128"/>
    </font>
    <font>
      <sz val="8"/>
      <color rgb="FFFF0000"/>
      <name val="ＭＳ Ｐゴシック"/>
      <family val="3"/>
      <charset val="128"/>
    </font>
    <font>
      <sz val="8"/>
      <color rgb="FFFF0000"/>
      <name val="ＭＳ Ｐゴシック"/>
      <family val="3"/>
      <charset val="128"/>
      <scheme val="major"/>
    </font>
    <font>
      <i/>
      <sz val="8"/>
      <color rgb="FFFF0000"/>
      <name val="ＭＳ Ｐゴシック"/>
      <family val="3"/>
      <charset val="128"/>
      <scheme val="major"/>
    </font>
    <font>
      <sz val="9"/>
      <color indexed="81"/>
      <name val="MS P ゴシック"/>
      <family val="3"/>
      <charset val="128"/>
    </font>
    <font>
      <b/>
      <sz val="9"/>
      <color indexed="81"/>
      <name val="MS P ゴシック"/>
      <family val="3"/>
      <charset val="128"/>
    </font>
    <font>
      <sz val="20"/>
      <name val="HGP創英角ｺﾞｼｯｸUB"/>
      <family val="3"/>
      <charset val="128"/>
    </font>
    <font>
      <sz val="20"/>
      <color rgb="FF3333FF"/>
      <name val="HGP創英角ｺﾞｼｯｸUB"/>
      <family val="3"/>
      <charset val="128"/>
    </font>
    <font>
      <sz val="6"/>
      <name val="ＭＳ Ｐゴシック"/>
      <family val="3"/>
      <charset val="128"/>
      <scheme val="minor"/>
    </font>
    <font>
      <sz val="6"/>
      <color theme="1"/>
      <name val="ＭＳ Ｐゴシック"/>
      <family val="3"/>
      <charset val="128"/>
    </font>
    <font>
      <sz val="9"/>
      <name val="ＭＳ 明朝"/>
      <family val="1"/>
      <charset val="128"/>
    </font>
    <font>
      <b/>
      <sz val="10"/>
      <color indexed="10"/>
      <name val="ＭＳ 明朝"/>
      <family val="1"/>
      <charset val="128"/>
    </font>
    <font>
      <sz val="10"/>
      <name val="ＭＳ 明朝"/>
      <family val="1"/>
      <charset val="128"/>
    </font>
    <font>
      <sz val="20"/>
      <name val="ＭＳ 明朝"/>
      <family val="1"/>
      <charset val="128"/>
    </font>
    <font>
      <b/>
      <sz val="9"/>
      <color indexed="10"/>
      <name val="ＭＳ Ｐ明朝"/>
      <family val="1"/>
      <charset val="128"/>
    </font>
    <font>
      <sz val="6"/>
      <color theme="1"/>
      <name val="ＭＳ 明朝"/>
      <family val="1"/>
      <charset val="128"/>
    </font>
    <font>
      <sz val="10"/>
      <name val="ＭＳ Ｐ明朝"/>
      <family val="1"/>
      <charset val="128"/>
    </font>
    <font>
      <sz val="8"/>
      <name val="ＭＳ 明朝"/>
      <family val="1"/>
      <charset val="128"/>
    </font>
    <font>
      <sz val="14"/>
      <color theme="1"/>
      <name val="ＭＳ Ｐゴシック"/>
      <family val="3"/>
      <charset val="128"/>
    </font>
    <font>
      <b/>
      <sz val="10"/>
      <color rgb="FF0000FF"/>
      <name val="ＭＳ 明朝"/>
      <family val="1"/>
      <charset val="128"/>
    </font>
    <font>
      <b/>
      <sz val="10"/>
      <color indexed="12"/>
      <name val="ＭＳ 明朝"/>
      <family val="1"/>
      <charset val="128"/>
    </font>
    <font>
      <b/>
      <sz val="10"/>
      <name val="ＭＳ 明朝"/>
      <family val="1"/>
      <charset val="128"/>
    </font>
    <font>
      <b/>
      <sz val="10"/>
      <color rgb="FF0070C0"/>
      <name val="ＭＳ 明朝"/>
      <family val="1"/>
      <charset val="128"/>
    </font>
    <font>
      <b/>
      <sz val="10"/>
      <color theme="4" tint="-0.249977111117893"/>
      <name val="ＭＳ 明朝"/>
      <family val="1"/>
      <charset val="128"/>
    </font>
    <font>
      <b/>
      <sz val="11"/>
      <color rgb="FF0000FF"/>
      <name val="ＭＳ Ｐ明朝"/>
      <family val="1"/>
      <charset val="128"/>
    </font>
    <font>
      <b/>
      <sz val="11"/>
      <name val="ＭＳ 明朝"/>
      <family val="1"/>
      <charset val="128"/>
    </font>
    <font>
      <sz val="10"/>
      <color rgb="FFFF0000"/>
      <name val="ＭＳ 明朝"/>
      <family val="1"/>
      <charset val="128"/>
    </font>
    <font>
      <sz val="12"/>
      <color rgb="FFFF0000"/>
      <name val="ＭＳ 明朝"/>
      <family val="1"/>
      <charset val="128"/>
    </font>
    <font>
      <sz val="6"/>
      <color rgb="FFFF0000"/>
      <name val="ＭＳ 明朝"/>
      <family val="1"/>
      <charset val="128"/>
    </font>
    <font>
      <sz val="6"/>
      <name val="ＭＳ 明朝"/>
      <family val="1"/>
      <charset val="128"/>
    </font>
    <font>
      <b/>
      <sz val="10"/>
      <color theme="3"/>
      <name val="ＭＳ 明朝"/>
      <family val="1"/>
      <charset val="128"/>
    </font>
    <font>
      <sz val="8"/>
      <name val="ＭＳ Ｐ明朝"/>
      <family val="1"/>
      <charset val="128"/>
    </font>
    <font>
      <sz val="9"/>
      <color rgb="FFFF0000"/>
      <name val="ＭＳ 明朝"/>
      <family val="1"/>
      <charset val="128"/>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66"/>
        <bgColor indexed="64"/>
      </patternFill>
    </fill>
    <fill>
      <patternFill patternType="solid">
        <fgColor indexed="65"/>
        <bgColor indexed="64"/>
      </patternFill>
    </fill>
    <fill>
      <patternFill patternType="solid">
        <fgColor rgb="FF00B0F0"/>
        <bgColor indexed="64"/>
      </patternFill>
    </fill>
    <fill>
      <patternFill patternType="solid">
        <fgColor rgb="FFFF0000"/>
        <bgColor indexed="64"/>
      </patternFill>
    </fill>
    <fill>
      <patternFill patternType="solid">
        <fgColor theme="1" tint="0.499984740745262"/>
        <bgColor indexed="64"/>
      </patternFill>
    </fill>
  </fills>
  <borders count="1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rgb="FFFF0000"/>
      </left>
      <right style="thin">
        <color indexed="64"/>
      </right>
      <top style="thin">
        <color theme="1"/>
      </top>
      <bottom style="thin">
        <color indexed="64"/>
      </bottom>
      <diagonal/>
    </border>
    <border>
      <left/>
      <right/>
      <top style="thin">
        <color theme="1"/>
      </top>
      <bottom style="thin">
        <color indexed="64"/>
      </bottom>
      <diagonal/>
    </border>
    <border>
      <left/>
      <right style="thin">
        <color rgb="FFFF0000"/>
      </right>
      <top style="thin">
        <color theme="1"/>
      </top>
      <bottom style="thin">
        <color indexed="64"/>
      </bottom>
      <diagonal/>
    </border>
    <border>
      <left style="thin">
        <color rgb="FFFF0000"/>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style="thin">
        <color indexed="64"/>
      </bottom>
      <diagonal/>
    </border>
    <border>
      <left style="thin">
        <color indexed="64"/>
      </left>
      <right style="thin">
        <color rgb="FFFF0000"/>
      </right>
      <top style="thin">
        <color indexed="64"/>
      </top>
      <bottom style="thin">
        <color theme="1"/>
      </bottom>
      <diagonal/>
    </border>
    <border>
      <left style="thin">
        <color rgb="FFFF0000"/>
      </left>
      <right style="thin">
        <color rgb="FFFF0000"/>
      </right>
      <top style="thin">
        <color indexed="64"/>
      </top>
      <bottom style="thin">
        <color theme="1"/>
      </bottom>
      <diagonal/>
    </border>
    <border>
      <left style="thin">
        <color rgb="FFFF0000"/>
      </left>
      <right style="thin">
        <color indexed="64"/>
      </right>
      <top style="thin">
        <color indexed="64"/>
      </top>
      <bottom style="thin">
        <color theme="1"/>
      </bottom>
      <diagonal/>
    </border>
    <border>
      <left/>
      <right/>
      <top style="thin">
        <color indexed="64"/>
      </top>
      <bottom style="thin">
        <color theme="1"/>
      </bottom>
      <diagonal/>
    </border>
    <border>
      <left/>
      <right style="thin">
        <color rgb="FFFF0000"/>
      </right>
      <top style="thin">
        <color indexed="64"/>
      </top>
      <bottom style="thin">
        <color theme="1"/>
      </bottom>
      <diagonal/>
    </border>
    <border>
      <left style="thin">
        <color rgb="FFFF0000"/>
      </left>
      <right/>
      <top style="thin">
        <color indexed="64"/>
      </top>
      <bottom style="thin">
        <color theme="1"/>
      </bottom>
      <diagonal/>
    </border>
    <border>
      <left/>
      <right style="thin">
        <color theme="1"/>
      </right>
      <top style="thin">
        <color indexed="64"/>
      </top>
      <bottom style="thin">
        <color theme="1"/>
      </bottom>
      <diagonal/>
    </border>
    <border>
      <left style="medium">
        <color theme="1"/>
      </left>
      <right style="medium">
        <color theme="1"/>
      </right>
      <top style="medium">
        <color theme="1"/>
      </top>
      <bottom style="medium">
        <color theme="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theme="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style="medium">
        <color indexed="64"/>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indexed="64"/>
      </right>
      <top style="thick">
        <color indexed="64"/>
      </top>
      <bottom style="thick">
        <color indexed="64"/>
      </bottom>
      <diagonal/>
    </border>
    <border>
      <left/>
      <right/>
      <top style="hair">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style="thin">
        <color indexed="64"/>
      </left>
      <right/>
      <top style="hair">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3">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5" fillId="0" borderId="0"/>
    <xf numFmtId="1" fontId="3" fillId="0" borderId="0"/>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25" fillId="0" borderId="0"/>
    <xf numFmtId="0" fontId="2" fillId="0" borderId="0"/>
    <xf numFmtId="0" fontId="25" fillId="0" borderId="0"/>
    <xf numFmtId="6" fontId="2" fillId="0" borderId="0" applyFont="0" applyFill="0" applyBorder="0" applyAlignment="0" applyProtection="0">
      <alignment vertical="center"/>
    </xf>
    <xf numFmtId="0" fontId="15" fillId="0" borderId="0"/>
  </cellStyleXfs>
  <cellXfs count="1483">
    <xf numFmtId="0" fontId="0" fillId="0" borderId="0" xfId="0"/>
    <xf numFmtId="0" fontId="6" fillId="0" borderId="0" xfId="0" applyFont="1"/>
    <xf numFmtId="0" fontId="6" fillId="0" borderId="8" xfId="0" applyFont="1" applyBorder="1"/>
    <xf numFmtId="0" fontId="8" fillId="0" borderId="13" xfId="0" applyFont="1" applyBorder="1" applyAlignment="1">
      <alignment horizontal="center"/>
    </xf>
    <xf numFmtId="0" fontId="8" fillId="0" borderId="13" xfId="0" applyFont="1" applyBorder="1" applyAlignment="1">
      <alignment horizontal="distributed"/>
    </xf>
    <xf numFmtId="0" fontId="8" fillId="0" borderId="13" xfId="0" applyFont="1" applyBorder="1"/>
    <xf numFmtId="38" fontId="8" fillId="0" borderId="13" xfId="1" applyFont="1" applyBorder="1" applyAlignment="1">
      <alignment horizontal="center"/>
    </xf>
    <xf numFmtId="38" fontId="6" fillId="0" borderId="13" xfId="1" applyFont="1" applyBorder="1" applyAlignment="1">
      <alignment horizontal="center"/>
    </xf>
    <xf numFmtId="0" fontId="6" fillId="0" borderId="8" xfId="0" applyFont="1" applyBorder="1" applyAlignment="1">
      <alignment horizontal="right"/>
    </xf>
    <xf numFmtId="0" fontId="6" fillId="0" borderId="9" xfId="0" applyFont="1" applyBorder="1"/>
    <xf numFmtId="0" fontId="6" fillId="0" borderId="0" xfId="0" applyFont="1" applyAlignment="1">
      <alignment horizontal="centerContinuous"/>
    </xf>
    <xf numFmtId="0" fontId="6" fillId="0" borderId="0" xfId="0" applyFont="1" applyAlignment="1">
      <alignment vertical="center"/>
    </xf>
    <xf numFmtId="0" fontId="7" fillId="0" borderId="1"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0" borderId="7" xfId="0" applyFont="1" applyBorder="1" applyAlignment="1">
      <alignment horizontal="center"/>
    </xf>
    <xf numFmtId="0" fontId="6" fillId="0" borderId="4" xfId="0" applyFont="1" applyBorder="1"/>
    <xf numFmtId="0" fontId="7" fillId="0" borderId="0" xfId="0" applyFont="1" applyAlignment="1">
      <alignment horizontal="center"/>
    </xf>
    <xf numFmtId="0" fontId="7" fillId="0" borderId="0" xfId="0" applyFont="1"/>
    <xf numFmtId="0" fontId="7" fillId="0" borderId="11" xfId="0" applyFont="1" applyBorder="1" applyAlignment="1">
      <alignment horizontal="distributed" indent="2"/>
    </xf>
    <xf numFmtId="0" fontId="7" fillId="0" borderId="11" xfId="0" applyFont="1" applyBorder="1" applyAlignment="1">
      <alignment horizontal="center"/>
    </xf>
    <xf numFmtId="0" fontId="7" fillId="0" borderId="6"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xf numFmtId="57" fontId="7" fillId="0" borderId="8" xfId="0" applyNumberFormat="1" applyFont="1" applyBorder="1" applyAlignment="1">
      <alignment horizontal="center"/>
    </xf>
    <xf numFmtId="57" fontId="7" fillId="0" borderId="9" xfId="0" applyNumberFormat="1" applyFont="1" applyBorder="1" applyAlignment="1">
      <alignment horizontal="center"/>
    </xf>
    <xf numFmtId="0" fontId="7" fillId="0" borderId="9" xfId="0" applyFont="1" applyBorder="1" applyAlignment="1">
      <alignment horizontal="center"/>
    </xf>
    <xf numFmtId="0" fontId="6" fillId="0" borderId="10" xfId="0" applyFont="1" applyBorder="1" applyAlignment="1">
      <alignment vertical="center"/>
    </xf>
    <xf numFmtId="0" fontId="6" fillId="0" borderId="0" xfId="0" applyFont="1" applyAlignment="1">
      <alignment shrinkToFit="1"/>
    </xf>
    <xf numFmtId="0" fontId="13" fillId="0" borderId="0" xfId="0" applyFont="1" applyAlignment="1">
      <alignment horizontal="center" vertical="center" wrapText="1"/>
    </xf>
    <xf numFmtId="0" fontId="7" fillId="0" borderId="11" xfId="0" applyFont="1" applyBorder="1" applyAlignment="1">
      <alignment horizontal="center" shrinkToFit="1"/>
    </xf>
    <xf numFmtId="0" fontId="20" fillId="0" borderId="0" xfId="0" applyFont="1" applyAlignment="1">
      <alignment vertical="center"/>
    </xf>
    <xf numFmtId="0" fontId="6" fillId="0" borderId="0" xfId="0" applyFont="1" applyAlignment="1">
      <alignment wrapText="1"/>
    </xf>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horizontal="distributed"/>
    </xf>
    <xf numFmtId="0" fontId="16" fillId="0" borderId="0" xfId="0" applyFont="1"/>
    <xf numFmtId="38" fontId="6" fillId="0" borderId="0" xfId="2" applyFont="1" applyFill="1" applyBorder="1" applyAlignment="1">
      <alignment horizontal="center"/>
    </xf>
    <xf numFmtId="0" fontId="6" fillId="0" borderId="10" xfId="0" applyFont="1" applyBorder="1" applyAlignment="1">
      <alignment horizontal="right"/>
    </xf>
    <xf numFmtId="0" fontId="6" fillId="0" borderId="8" xfId="0" applyFont="1" applyBorder="1" applyAlignment="1">
      <alignment shrinkToFit="1"/>
    </xf>
    <xf numFmtId="0" fontId="6" fillId="0" borderId="8" xfId="0" applyFont="1" applyBorder="1" applyAlignment="1">
      <alignment horizontal="center" shrinkToFit="1"/>
    </xf>
    <xf numFmtId="0" fontId="6" fillId="0" borderId="0" xfId="0" applyFont="1" applyAlignment="1">
      <alignment horizontal="center" shrinkToFit="1"/>
    </xf>
    <xf numFmtId="0" fontId="6" fillId="0" borderId="0" xfId="0" applyFont="1" applyAlignment="1">
      <alignment horizontal="right" vertical="center"/>
    </xf>
    <xf numFmtId="0" fontId="6" fillId="0" borderId="0" xfId="0" applyFont="1" applyAlignment="1">
      <alignment horizontal="center" vertical="center"/>
    </xf>
    <xf numFmtId="38" fontId="6" fillId="0" borderId="0" xfId="1" applyFont="1" applyBorder="1" applyAlignment="1" applyProtection="1">
      <alignment horizontal="center"/>
    </xf>
    <xf numFmtId="0" fontId="6" fillId="0" borderId="8" xfId="0" applyFont="1" applyBorder="1" applyAlignment="1">
      <alignment vertical="center"/>
    </xf>
    <xf numFmtId="0" fontId="9" fillId="0" borderId="83" xfId="0" applyFont="1" applyBorder="1" applyAlignment="1" applyProtection="1">
      <alignment horizontal="center"/>
      <protection locked="0"/>
    </xf>
    <xf numFmtId="0" fontId="6" fillId="0" borderId="55" xfId="0" applyFont="1" applyBorder="1"/>
    <xf numFmtId="0" fontId="10" fillId="0" borderId="8" xfId="0" applyFont="1" applyBorder="1" applyAlignment="1">
      <alignment vertical="center"/>
    </xf>
    <xf numFmtId="0" fontId="18" fillId="0" borderId="0" xfId="0" applyFont="1" applyAlignment="1">
      <alignment vertical="center"/>
    </xf>
    <xf numFmtId="0" fontId="6" fillId="0" borderId="13" xfId="0" applyFont="1" applyBorder="1"/>
    <xf numFmtId="0" fontId="16" fillId="0" borderId="0" xfId="0" applyFont="1" applyAlignment="1">
      <alignment vertical="center" wrapText="1"/>
    </xf>
    <xf numFmtId="178" fontId="16" fillId="0" borderId="0" xfId="0" applyNumberFormat="1" applyFont="1"/>
    <xf numFmtId="0" fontId="16" fillId="0" borderId="9" xfId="0" applyFont="1" applyBorder="1"/>
    <xf numFmtId="38" fontId="6" fillId="0" borderId="0" xfId="1" applyFont="1" applyFill="1" applyBorder="1" applyAlignment="1" applyProtection="1">
      <alignment horizontal="right"/>
    </xf>
    <xf numFmtId="0" fontId="16" fillId="0" borderId="4" xfId="0" applyFont="1" applyBorder="1"/>
    <xf numFmtId="0" fontId="16" fillId="0" borderId="13" xfId="0" applyFont="1" applyBorder="1"/>
    <xf numFmtId="0" fontId="16" fillId="0" borderId="12" xfId="0" applyFont="1" applyBorder="1"/>
    <xf numFmtId="0" fontId="6" fillId="0" borderId="12" xfId="0" applyFont="1" applyBorder="1"/>
    <xf numFmtId="0" fontId="6" fillId="0" borderId="4" xfId="0" applyFont="1" applyBorder="1" applyAlignment="1">
      <alignment horizontal="right"/>
    </xf>
    <xf numFmtId="38" fontId="6" fillId="0" borderId="0" xfId="1" applyFont="1" applyFill="1" applyBorder="1" applyAlignment="1"/>
    <xf numFmtId="38" fontId="6" fillId="0" borderId="0" xfId="2" applyFont="1" applyBorder="1" applyAlignment="1"/>
    <xf numFmtId="38" fontId="6" fillId="0" borderId="10" xfId="1" applyFont="1" applyFill="1" applyBorder="1" applyAlignment="1">
      <alignment horizontal="right"/>
    </xf>
    <xf numFmtId="0" fontId="6" fillId="0" borderId="14"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15" xfId="0" applyFont="1" applyBorder="1"/>
    <xf numFmtId="38" fontId="6" fillId="0" borderId="0" xfId="1" applyFont="1" applyFill="1" applyBorder="1" applyAlignment="1">
      <alignment horizontal="left"/>
    </xf>
    <xf numFmtId="0" fontId="10" fillId="0" borderId="0" xfId="0" applyFont="1" applyAlignment="1">
      <alignment horizontal="left"/>
    </xf>
    <xf numFmtId="0" fontId="6" fillId="0" borderId="14" xfId="0" applyFont="1" applyBorder="1" applyAlignment="1">
      <alignment horizontal="center" vertical="center"/>
    </xf>
    <xf numFmtId="0" fontId="6" fillId="0" borderId="10" xfId="0" applyFont="1" applyBorder="1"/>
    <xf numFmtId="0" fontId="6" fillId="0" borderId="14" xfId="0" applyFont="1" applyBorder="1" applyAlignment="1">
      <alignment vertical="center"/>
    </xf>
    <xf numFmtId="0" fontId="6" fillId="0" borderId="15" xfId="0" applyFont="1" applyBorder="1" applyAlignment="1">
      <alignment vertical="center"/>
    </xf>
    <xf numFmtId="0" fontId="6" fillId="0" borderId="0" xfId="0" applyFont="1" applyAlignment="1">
      <alignment horizontal="left" vertical="top" wrapText="1"/>
    </xf>
    <xf numFmtId="0" fontId="6" fillId="0" borderId="1" xfId="0" applyFont="1" applyBorder="1"/>
    <xf numFmtId="0" fontId="6" fillId="0" borderId="2" xfId="0" applyFont="1" applyBorder="1"/>
    <xf numFmtId="0" fontId="6" fillId="0" borderId="3" xfId="0" applyFont="1" applyBorder="1"/>
    <xf numFmtId="0" fontId="6" fillId="2" borderId="0" xfId="0" applyFont="1" applyFill="1"/>
    <xf numFmtId="38" fontId="6" fillId="0" borderId="0" xfId="1" applyFont="1" applyFill="1" applyBorder="1" applyAlignment="1">
      <alignment horizontal="right"/>
    </xf>
    <xf numFmtId="38" fontId="6" fillId="0" borderId="0" xfId="1" applyFont="1" applyBorder="1" applyAlignment="1">
      <alignment horizontal="right"/>
    </xf>
    <xf numFmtId="38" fontId="6" fillId="0" borderId="13" xfId="1" applyFont="1" applyBorder="1" applyAlignment="1"/>
    <xf numFmtId="49" fontId="9" fillId="0" borderId="2" xfId="0" applyNumberFormat="1" applyFont="1" applyBorder="1" applyAlignment="1">
      <alignment wrapText="1"/>
    </xf>
    <xf numFmtId="49" fontId="9" fillId="0" borderId="0" xfId="0" applyNumberFormat="1" applyFont="1" applyAlignment="1">
      <alignment vertical="center" wrapText="1"/>
    </xf>
    <xf numFmtId="0" fontId="10" fillId="0" borderId="0" xfId="0" applyFont="1" applyAlignment="1">
      <alignment vertical="center" wrapText="1"/>
    </xf>
    <xf numFmtId="0" fontId="10" fillId="0" borderId="0" xfId="0" applyFont="1"/>
    <xf numFmtId="0" fontId="22" fillId="0" borderId="0" xfId="4" applyFont="1" applyAlignment="1">
      <alignment vertical="center"/>
    </xf>
    <xf numFmtId="0" fontId="22" fillId="0" borderId="13" xfId="4" applyFont="1" applyBorder="1" applyAlignment="1">
      <alignment vertical="center"/>
    </xf>
    <xf numFmtId="0" fontId="22" fillId="0" borderId="3" xfId="4" applyFont="1" applyBorder="1" applyAlignment="1">
      <alignment vertical="center"/>
    </xf>
    <xf numFmtId="0" fontId="22" fillId="0" borderId="7" xfId="4" applyFont="1" applyBorder="1" applyAlignment="1">
      <alignment vertical="center"/>
    </xf>
    <xf numFmtId="0" fontId="22" fillId="0" borderId="9" xfId="4" applyFont="1" applyBorder="1" applyAlignment="1">
      <alignment vertical="center"/>
    </xf>
    <xf numFmtId="0" fontId="22" fillId="0" borderId="7" xfId="4" applyFont="1" applyBorder="1" applyAlignment="1">
      <alignment horizontal="center" vertical="center"/>
    </xf>
    <xf numFmtId="0" fontId="22" fillId="0" borderId="9" xfId="4" applyFont="1" applyBorder="1" applyAlignment="1">
      <alignment horizontal="center" vertical="center"/>
    </xf>
    <xf numFmtId="0" fontId="22" fillId="0" borderId="6" xfId="4" applyFont="1" applyBorder="1" applyAlignment="1">
      <alignment horizontal="center" vertical="center"/>
    </xf>
    <xf numFmtId="0" fontId="22" fillId="0" borderId="5" xfId="4" applyFont="1" applyBorder="1" applyAlignment="1">
      <alignment vertical="center"/>
    </xf>
    <xf numFmtId="0" fontId="22" fillId="0" borderId="12" xfId="4" applyFont="1" applyBorder="1" applyAlignment="1">
      <alignment horizontal="center" vertical="center"/>
    </xf>
    <xf numFmtId="0" fontId="22" fillId="0" borderId="5" xfId="4" applyFont="1" applyBorder="1" applyAlignment="1">
      <alignment horizontal="center" vertical="center"/>
    </xf>
    <xf numFmtId="0" fontId="22" fillId="0" borderId="12" xfId="4" applyFont="1" applyBorder="1" applyAlignment="1">
      <alignment vertical="center"/>
    </xf>
    <xf numFmtId="0" fontId="22" fillId="0" borderId="9" xfId="4" applyFont="1" applyBorder="1" applyAlignment="1">
      <alignment horizontal="right" vertical="center"/>
    </xf>
    <xf numFmtId="0" fontId="22" fillId="0" borderId="7" xfId="4" applyFont="1" applyBorder="1" applyAlignment="1">
      <alignment horizontal="right" vertical="center"/>
    </xf>
    <xf numFmtId="0" fontId="22" fillId="0" borderId="0" xfId="0" applyFont="1" applyAlignment="1">
      <alignment vertical="center"/>
    </xf>
    <xf numFmtId="0" fontId="9" fillId="0" borderId="0" xfId="0" applyFont="1"/>
    <xf numFmtId="0" fontId="6" fillId="0" borderId="14" xfId="0" applyFont="1" applyBorder="1"/>
    <xf numFmtId="0" fontId="13" fillId="0" borderId="15" xfId="0" applyFont="1" applyBorder="1"/>
    <xf numFmtId="0" fontId="13" fillId="0" borderId="10" xfId="0" applyFont="1" applyBorder="1"/>
    <xf numFmtId="0" fontId="13" fillId="0" borderId="14" xfId="0" applyFont="1" applyBorder="1"/>
    <xf numFmtId="176" fontId="6" fillId="0" borderId="14" xfId="1" applyNumberFormat="1" applyFont="1" applyFill="1" applyBorder="1" applyAlignment="1"/>
    <xf numFmtId="0" fontId="6" fillId="0" borderId="2" xfId="0" applyFont="1" applyBorder="1" applyAlignment="1">
      <alignment horizontal="center"/>
    </xf>
    <xf numFmtId="38" fontId="6" fillId="0" borderId="2" xfId="0" applyNumberFormat="1" applyFont="1" applyBorder="1"/>
    <xf numFmtId="176" fontId="6" fillId="0" borderId="10" xfId="0" applyNumberFormat="1" applyFont="1" applyBorder="1" applyAlignment="1">
      <alignment horizontal="center"/>
    </xf>
    <xf numFmtId="38" fontId="6" fillId="0" borderId="0" xfId="0" applyNumberFormat="1" applyFont="1"/>
    <xf numFmtId="0" fontId="7" fillId="0" borderId="14" xfId="0" applyFont="1" applyBorder="1"/>
    <xf numFmtId="179" fontId="6" fillId="0" borderId="0" xfId="1" applyNumberFormat="1" applyFont="1" applyFill="1" applyBorder="1" applyAlignment="1"/>
    <xf numFmtId="179" fontId="6" fillId="0" borderId="0" xfId="0" applyNumberFormat="1" applyFont="1"/>
    <xf numFmtId="38" fontId="6" fillId="0" borderId="2" xfId="1" applyFont="1" applyFill="1" applyBorder="1" applyAlignment="1">
      <alignment horizontal="right"/>
    </xf>
    <xf numFmtId="0" fontId="6" fillId="0" borderId="3" xfId="0" applyFont="1" applyBorder="1" applyAlignment="1">
      <alignment horizontal="right"/>
    </xf>
    <xf numFmtId="0" fontId="6" fillId="0" borderId="2" xfId="0" applyFont="1" applyBorder="1" applyAlignment="1">
      <alignment horizontal="left"/>
    </xf>
    <xf numFmtId="38" fontId="6" fillId="0" borderId="82" xfId="1" applyFont="1" applyFill="1" applyBorder="1" applyAlignment="1">
      <alignment horizontal="right"/>
    </xf>
    <xf numFmtId="0" fontId="6" fillId="0" borderId="59" xfId="0" applyFont="1" applyBorder="1" applyAlignment="1">
      <alignment horizontal="right"/>
    </xf>
    <xf numFmtId="0" fontId="6" fillId="0" borderId="82" xfId="0" applyFont="1" applyBorder="1" applyAlignment="1">
      <alignment horizontal="left"/>
    </xf>
    <xf numFmtId="0" fontId="9" fillId="0" borderId="2" xfId="0" applyFont="1" applyBorder="1"/>
    <xf numFmtId="0" fontId="6" fillId="0" borderId="9" xfId="0" applyFont="1" applyBorder="1" applyAlignment="1">
      <alignment horizontal="center"/>
    </xf>
    <xf numFmtId="0" fontId="6" fillId="0" borderId="14" xfId="0" applyFont="1" applyBorder="1" applyAlignment="1">
      <alignment horizontal="center"/>
    </xf>
    <xf numFmtId="38" fontId="6" fillId="0" borderId="0" xfId="1" applyFont="1" applyBorder="1" applyAlignment="1">
      <alignment horizontal="center" vertical="center"/>
    </xf>
    <xf numFmtId="0" fontId="13" fillId="0" borderId="0" xfId="0" applyFont="1" applyAlignment="1">
      <alignment vertical="center"/>
    </xf>
    <xf numFmtId="0" fontId="10" fillId="0" borderId="0" xfId="0" applyFont="1" applyAlignment="1">
      <alignment vertical="center"/>
    </xf>
    <xf numFmtId="0" fontId="16" fillId="0" borderId="0" xfId="4" applyFont="1"/>
    <xf numFmtId="0" fontId="16" fillId="0" borderId="0" xfId="8" applyFont="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11" xfId="0" applyFont="1" applyBorder="1" applyAlignment="1">
      <alignment horizontal="center" vertical="center" shrinkToFit="1"/>
    </xf>
    <xf numFmtId="0" fontId="7" fillId="0" borderId="6"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vertical="center"/>
    </xf>
    <xf numFmtId="57" fontId="7" fillId="0" borderId="8" xfId="0" applyNumberFormat="1" applyFont="1" applyBorder="1" applyAlignment="1">
      <alignment horizontal="center" vertical="center"/>
    </xf>
    <xf numFmtId="57" fontId="7" fillId="0" borderId="9" xfId="0" applyNumberFormat="1" applyFont="1" applyBorder="1" applyAlignment="1">
      <alignment horizontal="center" vertical="center"/>
    </xf>
    <xf numFmtId="0" fontId="7" fillId="0" borderId="9" xfId="0" applyFont="1" applyBorder="1" applyAlignment="1">
      <alignment horizontal="center" vertical="center"/>
    </xf>
    <xf numFmtId="0" fontId="26" fillId="0" borderId="0" xfId="0" applyFont="1" applyAlignment="1">
      <alignment vertical="center"/>
    </xf>
    <xf numFmtId="0" fontId="27" fillId="0" borderId="0" xfId="0" applyFont="1"/>
    <xf numFmtId="0" fontId="27" fillId="0" borderId="0" xfId="0" applyFont="1" applyAlignment="1">
      <alignment vertical="center"/>
    </xf>
    <xf numFmtId="0" fontId="26" fillId="0" borderId="0" xfId="0" applyFont="1"/>
    <xf numFmtId="0" fontId="21" fillId="0" borderId="0" xfId="4" applyFont="1"/>
    <xf numFmtId="0" fontId="21" fillId="0" borderId="0" xfId="8" applyFont="1" applyAlignment="1">
      <alignment horizontal="left" vertical="center"/>
    </xf>
    <xf numFmtId="0" fontId="21" fillId="0" borderId="0" xfId="8" applyFont="1"/>
    <xf numFmtId="0" fontId="21" fillId="0" borderId="0" xfId="9" applyFont="1"/>
    <xf numFmtId="0" fontId="16" fillId="0" borderId="0" xfId="8" applyFont="1"/>
    <xf numFmtId="0" fontId="16" fillId="0" borderId="0" xfId="9" applyFont="1"/>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6" fillId="0" borderId="0" xfId="2" applyFont="1" applyBorder="1" applyAlignment="1">
      <alignment horizontal="center"/>
    </xf>
    <xf numFmtId="0" fontId="6" fillId="0" borderId="0" xfId="0" applyFont="1" applyAlignment="1">
      <alignment horizontal="left"/>
    </xf>
    <xf numFmtId="0" fontId="24" fillId="0" borderId="0" xfId="0" applyFont="1" applyAlignment="1">
      <alignment horizontal="left" wrapText="1"/>
    </xf>
    <xf numFmtId="0" fontId="6" fillId="0" borderId="15" xfId="0" applyFont="1" applyBorder="1" applyAlignment="1">
      <alignment horizontal="center"/>
    </xf>
    <xf numFmtId="0" fontId="6" fillId="0" borderId="10" xfId="0" applyFont="1" applyBorder="1" applyAlignment="1">
      <alignment horizontal="center"/>
    </xf>
    <xf numFmtId="38" fontId="6" fillId="0" borderId="0" xfId="1" applyFont="1" applyBorder="1" applyAlignment="1" applyProtection="1">
      <alignment horizontal="center" wrapText="1"/>
    </xf>
    <xf numFmtId="0" fontId="13" fillId="0" borderId="8" xfId="0" applyFont="1" applyBorder="1" applyAlignment="1">
      <alignment horizontal="center" wrapText="1"/>
    </xf>
    <xf numFmtId="0" fontId="13" fillId="0" borderId="0" xfId="0" applyFont="1" applyAlignment="1">
      <alignment horizontal="center" wrapText="1"/>
    </xf>
    <xf numFmtId="38" fontId="6" fillId="0" borderId="0" xfId="1" applyFont="1" applyBorder="1" applyAlignment="1" applyProtection="1">
      <alignment horizontal="center" vertical="center"/>
    </xf>
    <xf numFmtId="38" fontId="23" fillId="0" borderId="0" xfId="1" applyFont="1" applyBorder="1" applyAlignment="1" applyProtection="1">
      <alignment horizontal="center"/>
    </xf>
    <xf numFmtId="38" fontId="6" fillId="0" borderId="0" xfId="1" applyFont="1" applyBorder="1" applyAlignment="1"/>
    <xf numFmtId="38" fontId="6" fillId="0" borderId="0" xfId="1" applyFont="1" applyFill="1" applyBorder="1" applyAlignment="1">
      <alignment horizont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12" fillId="0" borderId="0" xfId="0" applyFont="1" applyAlignment="1">
      <alignment horizontal="center"/>
    </xf>
    <xf numFmtId="0" fontId="6" fillId="0" borderId="14" xfId="0" applyFont="1" applyBorder="1" applyAlignment="1">
      <alignment horizontal="right" vertical="center"/>
    </xf>
    <xf numFmtId="38" fontId="6" fillId="0" borderId="0" xfId="1" applyFont="1" applyBorder="1" applyAlignment="1">
      <alignment horizontal="center"/>
    </xf>
    <xf numFmtId="0" fontId="7" fillId="0" borderId="5" xfId="0" applyFont="1" applyBorder="1"/>
    <xf numFmtId="0" fontId="6" fillId="0" borderId="11" xfId="0" applyFont="1" applyBorder="1" applyAlignment="1" applyProtection="1">
      <alignment horizontal="center" vertical="center"/>
      <protection locked="0"/>
    </xf>
    <xf numFmtId="38" fontId="6" fillId="0" borderId="15" xfId="1" applyFont="1" applyFill="1" applyBorder="1" applyAlignment="1" applyProtection="1">
      <alignment horizontal="right"/>
    </xf>
    <xf numFmtId="0" fontId="6" fillId="0" borderId="15" xfId="0" applyFont="1" applyBorder="1" applyAlignment="1">
      <alignment horizontal="right"/>
    </xf>
    <xf numFmtId="38" fontId="6" fillId="0" borderId="10" xfId="1" applyFont="1" applyFill="1" applyBorder="1" applyAlignment="1" applyProtection="1">
      <alignment horizontal="right"/>
    </xf>
    <xf numFmtId="38" fontId="6" fillId="0" borderId="15" xfId="1" applyFont="1" applyFill="1" applyBorder="1" applyAlignment="1" applyProtection="1">
      <alignment horizontal="left"/>
    </xf>
    <xf numFmtId="0" fontId="23" fillId="0" borderId="14" xfId="0" applyFont="1" applyBorder="1" applyAlignment="1">
      <alignment horizontal="center"/>
    </xf>
    <xf numFmtId="0" fontId="17" fillId="0" borderId="0" xfId="0" applyFont="1"/>
    <xf numFmtId="0" fontId="6" fillId="0" borderId="0" xfId="0" applyFont="1" applyAlignment="1">
      <alignment horizontal="center" wrapText="1"/>
    </xf>
    <xf numFmtId="0" fontId="6" fillId="0" borderId="11" xfId="0" applyFont="1" applyBorder="1"/>
    <xf numFmtId="0" fontId="6" fillId="0" borderId="37" xfId="0" applyFont="1" applyBorder="1" applyAlignment="1">
      <alignment horizontal="right"/>
    </xf>
    <xf numFmtId="0" fontId="6" fillId="0" borderId="40" xfId="0" applyFont="1" applyBorder="1"/>
    <xf numFmtId="0" fontId="6" fillId="0" borderId="41" xfId="0" applyFont="1" applyBorder="1"/>
    <xf numFmtId="0" fontId="6" fillId="0" borderId="45" xfId="0" applyFont="1" applyBorder="1" applyAlignment="1">
      <alignment horizontal="right"/>
    </xf>
    <xf numFmtId="0" fontId="6" fillId="0" borderId="48" xfId="0" applyFont="1" applyBorder="1"/>
    <xf numFmtId="0" fontId="6" fillId="0" borderId="11" xfId="0" applyFont="1" applyBorder="1" applyProtection="1">
      <protection locked="0"/>
    </xf>
    <xf numFmtId="0" fontId="23" fillId="0" borderId="0" xfId="0" applyFont="1"/>
    <xf numFmtId="38" fontId="23" fillId="0" borderId="0" xfId="1" applyFont="1" applyBorder="1" applyAlignment="1" applyProtection="1"/>
    <xf numFmtId="176" fontId="23" fillId="0" borderId="0" xfId="0" applyNumberFormat="1" applyFont="1" applyAlignment="1">
      <alignment shrinkToFit="1"/>
    </xf>
    <xf numFmtId="176" fontId="6" fillId="0" borderId="0" xfId="0" applyNumberFormat="1" applyFont="1" applyAlignment="1">
      <alignment shrinkToFit="1"/>
    </xf>
    <xf numFmtId="38" fontId="23" fillId="0" borderId="0" xfId="1" applyFont="1" applyFill="1" applyBorder="1" applyAlignment="1" applyProtection="1"/>
    <xf numFmtId="0" fontId="6" fillId="0" borderId="8" xfId="0" applyFont="1" applyBorder="1" applyAlignment="1">
      <alignment horizontal="right" vertical="center"/>
    </xf>
    <xf numFmtId="0" fontId="6" fillId="0" borderId="9" xfId="0" applyFont="1" applyBorder="1" applyAlignment="1">
      <alignment vertical="center"/>
    </xf>
    <xf numFmtId="0" fontId="13" fillId="0" borderId="8" xfId="0" applyFont="1" applyBorder="1" applyAlignment="1">
      <alignment wrapText="1"/>
    </xf>
    <xf numFmtId="0" fontId="13" fillId="0" borderId="0" xfId="0" applyFont="1" applyAlignment="1">
      <alignment wrapText="1"/>
    </xf>
    <xf numFmtId="0" fontId="6" fillId="0" borderId="49" xfId="0" applyFont="1" applyBorder="1" applyAlignment="1" applyProtection="1">
      <alignment horizontal="center"/>
      <protection locked="0"/>
    </xf>
    <xf numFmtId="38" fontId="6" fillId="0" borderId="0" xfId="7" applyFont="1" applyFill="1" applyBorder="1" applyAlignment="1" applyProtection="1"/>
    <xf numFmtId="0" fontId="6" fillId="0" borderId="18" xfId="0" applyFont="1" applyBorder="1" applyAlignment="1" applyProtection="1">
      <alignment horizontal="center"/>
      <protection locked="0"/>
    </xf>
    <xf numFmtId="0" fontId="18" fillId="0" borderId="0" xfId="0" applyFont="1"/>
    <xf numFmtId="0" fontId="8" fillId="0" borderId="0" xfId="0" applyFont="1"/>
    <xf numFmtId="0" fontId="6" fillId="0" borderId="83" xfId="0" applyFont="1" applyBorder="1" applyAlignment="1" applyProtection="1">
      <alignment horizontal="center"/>
      <protection locked="0"/>
    </xf>
    <xf numFmtId="38" fontId="6" fillId="0" borderId="0" xfId="1" applyFont="1" applyBorder="1" applyAlignment="1" applyProtection="1"/>
    <xf numFmtId="0" fontId="9" fillId="0" borderId="0" xfId="0" applyFont="1" applyAlignment="1">
      <alignment horizontal="left" vertical="center"/>
    </xf>
    <xf numFmtId="38" fontId="6" fillId="0" borderId="0" xfId="1" applyFont="1" applyFill="1" applyBorder="1" applyAlignment="1" applyProtection="1"/>
    <xf numFmtId="0" fontId="9" fillId="0" borderId="0" xfId="0" applyFont="1" applyAlignment="1">
      <alignment horizontal="left" vertical="center" wrapText="1"/>
    </xf>
    <xf numFmtId="0" fontId="23" fillId="0" borderId="0" xfId="0" applyFont="1" applyAlignment="1">
      <alignment horizontal="center" vertical="center"/>
    </xf>
    <xf numFmtId="38" fontId="23" fillId="0" borderId="0" xfId="1" applyFont="1" applyFill="1" applyBorder="1" applyAlignment="1" applyProtection="1">
      <alignment vertical="center"/>
    </xf>
    <xf numFmtId="0" fontId="9" fillId="0" borderId="0" xfId="0" applyFont="1" applyAlignment="1">
      <alignment vertical="center" wrapText="1"/>
    </xf>
    <xf numFmtId="0" fontId="6" fillId="0" borderId="50" xfId="0" applyFont="1" applyBorder="1"/>
    <xf numFmtId="0" fontId="6" fillId="0" borderId="51" xfId="0" applyFont="1" applyBorder="1"/>
    <xf numFmtId="0" fontId="6" fillId="0" borderId="52" xfId="0" applyFont="1" applyBorder="1"/>
    <xf numFmtId="38" fontId="6" fillId="0" borderId="0" xfId="0" applyNumberFormat="1" applyFont="1" applyAlignment="1">
      <alignment shrinkToFit="1"/>
    </xf>
    <xf numFmtId="49" fontId="9" fillId="0" borderId="0" xfId="0" applyNumberFormat="1" applyFont="1"/>
    <xf numFmtId="49" fontId="29" fillId="0" borderId="0" xfId="0" applyNumberFormat="1" applyFont="1" applyAlignment="1">
      <alignment wrapText="1"/>
    </xf>
    <xf numFmtId="0" fontId="30" fillId="0" borderId="0" xfId="0" applyFont="1" applyAlignment="1">
      <alignment wrapText="1"/>
    </xf>
    <xf numFmtId="0" fontId="31" fillId="0" borderId="0" xfId="0" applyFont="1" applyAlignment="1">
      <alignment vertical="center"/>
    </xf>
    <xf numFmtId="0" fontId="31" fillId="0" borderId="0" xfId="0" applyFont="1" applyAlignment="1">
      <alignment horizontal="right" vertical="center"/>
    </xf>
    <xf numFmtId="0" fontId="33" fillId="0" borderId="65" xfId="0" applyFont="1" applyBorder="1" applyAlignment="1">
      <alignment vertical="center" wrapText="1"/>
    </xf>
    <xf numFmtId="0" fontId="33" fillId="0" borderId="76" xfId="0" applyFont="1" applyBorder="1" applyAlignment="1">
      <alignment horizontal="center" vertical="center" wrapText="1"/>
    </xf>
    <xf numFmtId="178" fontId="20" fillId="0" borderId="77" xfId="0" applyNumberFormat="1" applyFont="1" applyBorder="1" applyAlignment="1" applyProtection="1">
      <alignment horizontal="left" vertical="center" wrapText="1"/>
      <protection locked="0"/>
    </xf>
    <xf numFmtId="178" fontId="20" fillId="0" borderId="76" xfId="1" applyNumberFormat="1" applyFont="1" applyFill="1" applyBorder="1" applyAlignment="1" applyProtection="1">
      <alignment horizontal="right" vertical="center" wrapText="1"/>
      <protection locked="0"/>
    </xf>
    <xf numFmtId="178" fontId="20" fillId="0" borderId="80" xfId="1" applyNumberFormat="1" applyFont="1" applyFill="1" applyBorder="1" applyAlignment="1" applyProtection="1">
      <alignment horizontal="center" vertical="center" wrapText="1"/>
      <protection locked="0"/>
    </xf>
    <xf numFmtId="178" fontId="31" fillId="0" borderId="77" xfId="1" applyNumberFormat="1" applyFont="1" applyFill="1" applyBorder="1" applyAlignment="1" applyProtection="1">
      <alignment horizontal="right" vertical="center"/>
      <protection locked="0"/>
    </xf>
    <xf numFmtId="178" fontId="31" fillId="0" borderId="78" xfId="0" applyNumberFormat="1" applyFont="1" applyBorder="1" applyAlignment="1" applyProtection="1">
      <alignment horizontal="right" vertical="center"/>
      <protection locked="0"/>
    </xf>
    <xf numFmtId="178" fontId="31" fillId="0" borderId="76" xfId="0" applyNumberFormat="1" applyFont="1" applyBorder="1" applyAlignment="1">
      <alignment horizontal="right" vertical="center"/>
    </xf>
    <xf numFmtId="178" fontId="31" fillId="0" borderId="79" xfId="0" applyNumberFormat="1" applyFont="1" applyBorder="1" applyAlignment="1" applyProtection="1">
      <alignment vertical="center"/>
      <protection locked="0"/>
    </xf>
    <xf numFmtId="178" fontId="31" fillId="0" borderId="0" xfId="0" applyNumberFormat="1" applyFont="1" applyAlignment="1">
      <alignment vertical="center"/>
    </xf>
    <xf numFmtId="178" fontId="20" fillId="0" borderId="0" xfId="0" applyNumberFormat="1" applyFont="1" applyAlignment="1">
      <alignment horizontal="left" vertical="center" wrapText="1"/>
    </xf>
    <xf numFmtId="178" fontId="20" fillId="0" borderId="0" xfId="1" applyNumberFormat="1" applyFont="1" applyFill="1" applyBorder="1" applyAlignment="1">
      <alignment horizontal="left" vertical="center" wrapText="1"/>
    </xf>
    <xf numFmtId="178" fontId="31" fillId="0" borderId="0" xfId="1" applyNumberFormat="1" applyFont="1" applyFill="1" applyBorder="1" applyAlignment="1">
      <alignment horizontal="right" vertical="center"/>
    </xf>
    <xf numFmtId="178" fontId="31" fillId="0" borderId="0" xfId="0" applyNumberFormat="1" applyFont="1" applyAlignment="1">
      <alignment horizontal="left" vertical="center"/>
    </xf>
    <xf numFmtId="178" fontId="31" fillId="0" borderId="0" xfId="0" applyNumberFormat="1" applyFont="1" applyAlignment="1">
      <alignment horizontal="right" vertical="center"/>
    </xf>
    <xf numFmtId="178" fontId="20" fillId="0" borderId="0" xfId="0" applyNumberFormat="1" applyFont="1" applyAlignment="1">
      <alignment horizontal="left" vertical="center"/>
    </xf>
    <xf numFmtId="178" fontId="31" fillId="0" borderId="0" xfId="0" applyNumberFormat="1" applyFont="1" applyAlignment="1">
      <alignment horizontal="left" vertical="center" wrapText="1"/>
    </xf>
    <xf numFmtId="38" fontId="20" fillId="0" borderId="0" xfId="1" applyFont="1" applyFill="1" applyBorder="1" applyAlignment="1">
      <alignment horizontal="left" vertical="center" wrapText="1"/>
    </xf>
    <xf numFmtId="38" fontId="31" fillId="0" borderId="0" xfId="1" applyFont="1" applyFill="1" applyBorder="1" applyAlignment="1">
      <alignment horizontal="right" vertical="center"/>
    </xf>
    <xf numFmtId="0" fontId="31" fillId="0" borderId="0" xfId="0" applyFont="1" applyAlignment="1">
      <alignment horizontal="left" vertical="center"/>
    </xf>
    <xf numFmtId="56" fontId="7" fillId="0" borderId="8" xfId="0" applyNumberFormat="1" applyFont="1" applyBorder="1" applyAlignment="1">
      <alignment horizontal="center"/>
    </xf>
    <xf numFmtId="56" fontId="7" fillId="0" borderId="9" xfId="0" applyNumberFormat="1" applyFont="1" applyBorder="1" applyAlignment="1">
      <alignment horizontal="center"/>
    </xf>
    <xf numFmtId="0" fontId="7" fillId="0" borderId="60" xfId="0" applyFont="1" applyBorder="1"/>
    <xf numFmtId="0" fontId="7" fillId="0" borderId="61" xfId="0" applyFont="1" applyBorder="1"/>
    <xf numFmtId="0" fontId="7" fillId="0" borderId="62" xfId="0" applyFont="1" applyBorder="1" applyAlignment="1">
      <alignment horizontal="center"/>
    </xf>
    <xf numFmtId="0" fontId="7" fillId="0" borderId="62" xfId="0" applyFont="1" applyBorder="1"/>
    <xf numFmtId="0" fontId="7" fillId="0" borderId="63" xfId="0" applyFont="1" applyBorder="1" applyAlignment="1">
      <alignment horizontal="center"/>
    </xf>
    <xf numFmtId="0" fontId="34" fillId="0" borderId="64" xfId="0" applyFont="1" applyBorder="1" applyAlignment="1">
      <alignment horizontal="center"/>
    </xf>
    <xf numFmtId="0" fontId="6" fillId="0" borderId="0" xfId="3" applyFont="1"/>
    <xf numFmtId="0" fontId="6" fillId="0" borderId="0" xfId="3" applyFont="1" applyAlignment="1">
      <alignment horizontal="centerContinuous"/>
    </xf>
    <xf numFmtId="0" fontId="36" fillId="0" borderId="0" xfId="3" applyFont="1" applyAlignment="1">
      <alignment wrapText="1"/>
    </xf>
    <xf numFmtId="49" fontId="13" fillId="0" borderId="6" xfId="0" applyNumberFormat="1" applyFont="1" applyBorder="1" applyAlignment="1">
      <alignment horizontal="center" vertical="center" wrapText="1"/>
    </xf>
    <xf numFmtId="0" fontId="7" fillId="0" borderId="14" xfId="0" applyFont="1" applyBorder="1" applyAlignment="1">
      <alignment horizontal="left" vertical="top" wrapText="1"/>
    </xf>
    <xf numFmtId="0" fontId="7" fillId="0" borderId="0" xfId="3" applyFont="1"/>
    <xf numFmtId="0" fontId="17" fillId="0" borderId="0" xfId="0" applyFont="1" applyAlignment="1">
      <alignment horizontal="center" vertical="center"/>
    </xf>
    <xf numFmtId="0" fontId="7" fillId="0" borderId="10" xfId="0" applyFont="1" applyBorder="1" applyAlignment="1">
      <alignment horizontal="left" vertical="center"/>
    </xf>
    <xf numFmtId="0" fontId="7" fillId="0" borderId="14" xfId="0" applyFont="1" applyBorder="1" applyAlignment="1">
      <alignment horizontal="left" vertical="top"/>
    </xf>
    <xf numFmtId="0" fontId="7" fillId="0" borderId="12" xfId="0" applyFont="1" applyBorder="1" applyAlignment="1">
      <alignment vertical="center"/>
    </xf>
    <xf numFmtId="38" fontId="6" fillId="0" borderId="0" xfId="2" applyFont="1" applyFill="1" applyBorder="1" applyAlignment="1"/>
    <xf numFmtId="0" fontId="9" fillId="2" borderId="11" xfId="0" applyFont="1" applyFill="1" applyBorder="1" applyAlignment="1">
      <alignment horizontal="center" vertical="center"/>
    </xf>
    <xf numFmtId="0" fontId="13" fillId="0" borderId="0" xfId="0" applyFont="1" applyAlignment="1">
      <alignment shrinkToFit="1"/>
    </xf>
    <xf numFmtId="0" fontId="10" fillId="0" borderId="84" xfId="0" applyFont="1" applyBorder="1"/>
    <xf numFmtId="0" fontId="10" fillId="0" borderId="18" xfId="0" applyFont="1" applyBorder="1"/>
    <xf numFmtId="0" fontId="16" fillId="0" borderId="0" xfId="8" applyFont="1" applyAlignment="1">
      <alignment horizontal="right"/>
    </xf>
    <xf numFmtId="0" fontId="16" fillId="0" borderId="0" xfId="4" applyFont="1" applyAlignment="1">
      <alignment horizontal="right"/>
    </xf>
    <xf numFmtId="0" fontId="16" fillId="0" borderId="0" xfId="4" applyFont="1" applyAlignment="1">
      <alignment horizontal="left"/>
    </xf>
    <xf numFmtId="0" fontId="21" fillId="0" borderId="0" xfId="8" applyFont="1" applyAlignment="1">
      <alignment horizontal="right"/>
    </xf>
    <xf numFmtId="0" fontId="21" fillId="0" borderId="0" xfId="4" applyFont="1" applyAlignment="1">
      <alignment horizontal="right"/>
    </xf>
    <xf numFmtId="0" fontId="21" fillId="0" borderId="0" xfId="4" applyFont="1" applyAlignment="1">
      <alignment horizontal="left"/>
    </xf>
    <xf numFmtId="0" fontId="21" fillId="0" borderId="0" xfId="0" applyFont="1"/>
    <xf numFmtId="38" fontId="6" fillId="0" borderId="0" xfId="1" applyFont="1" applyBorder="1" applyAlignment="1">
      <alignment horizontal="left"/>
    </xf>
    <xf numFmtId="0" fontId="7" fillId="0" borderId="5" xfId="0" applyFont="1" applyBorder="1" applyAlignment="1">
      <alignment vertical="center"/>
    </xf>
    <xf numFmtId="0" fontId="23" fillId="0" borderId="0" xfId="0" applyFont="1" applyAlignment="1">
      <alignment shrinkToFit="1"/>
    </xf>
    <xf numFmtId="0" fontId="31" fillId="0" borderId="0" xfId="0" applyFont="1"/>
    <xf numFmtId="0" fontId="31" fillId="0" borderId="0" xfId="0" applyFont="1" applyAlignment="1">
      <alignment horizontal="right"/>
    </xf>
    <xf numFmtId="0" fontId="20" fillId="0" borderId="0" xfId="0" applyFont="1"/>
    <xf numFmtId="178" fontId="31" fillId="0" borderId="79" xfId="0" applyNumberFormat="1" applyFont="1" applyBorder="1" applyProtection="1">
      <protection locked="0"/>
    </xf>
    <xf numFmtId="178" fontId="31" fillId="0" borderId="0" xfId="0" applyNumberFormat="1" applyFont="1"/>
    <xf numFmtId="56" fontId="7" fillId="0" borderId="8" xfId="0" applyNumberFormat="1" applyFont="1" applyBorder="1" applyAlignment="1">
      <alignment horizontal="center" vertical="center"/>
    </xf>
    <xf numFmtId="56" fontId="7" fillId="0" borderId="9" xfId="0" applyNumberFormat="1" applyFont="1" applyBorder="1" applyAlignment="1">
      <alignment horizontal="center" vertical="center"/>
    </xf>
    <xf numFmtId="0" fontId="7" fillId="0" borderId="60" xfId="0" applyFont="1" applyBorder="1" applyAlignment="1">
      <alignment vertical="center"/>
    </xf>
    <xf numFmtId="0" fontId="7" fillId="0" borderId="61" xfId="0" applyFont="1" applyBorder="1" applyAlignment="1">
      <alignment vertical="center"/>
    </xf>
    <xf numFmtId="0" fontId="7" fillId="0" borderId="62" xfId="0" applyFont="1" applyBorder="1" applyAlignment="1">
      <alignment horizontal="center" vertical="center"/>
    </xf>
    <xf numFmtId="0" fontId="7" fillId="0" borderId="62" xfId="0" applyFont="1" applyBorder="1" applyAlignment="1">
      <alignment vertical="center"/>
    </xf>
    <xf numFmtId="0" fontId="7" fillId="0" borderId="63" xfId="0" applyFont="1" applyBorder="1" applyAlignment="1">
      <alignment horizontal="center" vertical="center"/>
    </xf>
    <xf numFmtId="0" fontId="34" fillId="0" borderId="64" xfId="0" applyFont="1" applyBorder="1" applyAlignment="1">
      <alignment horizontal="center" vertical="center"/>
    </xf>
    <xf numFmtId="0" fontId="6" fillId="0" borderId="13" xfId="0" applyFont="1" applyBorder="1" applyAlignment="1">
      <alignment horizontal="left"/>
    </xf>
    <xf numFmtId="0" fontId="30" fillId="0" borderId="0" xfId="0" applyFont="1"/>
    <xf numFmtId="0" fontId="10" fillId="0" borderId="0" xfId="0" applyFont="1" applyAlignment="1">
      <alignment horizontal="center" vertical="center"/>
    </xf>
    <xf numFmtId="0" fontId="10" fillId="0" borderId="6" xfId="0" applyFont="1" applyBorder="1" applyAlignment="1">
      <alignment vertical="center"/>
    </xf>
    <xf numFmtId="0" fontId="10" fillId="0" borderId="14" xfId="0" applyFont="1" applyBorder="1" applyAlignment="1">
      <alignment horizontal="centerContinuous" vertical="center"/>
    </xf>
    <xf numFmtId="0" fontId="10" fillId="0" borderId="15"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 vertical="center"/>
    </xf>
    <xf numFmtId="0" fontId="10" fillId="0" borderId="7" xfId="0" applyFont="1" applyBorder="1" applyAlignment="1">
      <alignment vertical="center"/>
    </xf>
    <xf numFmtId="0" fontId="10" fillId="0" borderId="1" xfId="0" applyFont="1" applyBorder="1" applyAlignment="1">
      <alignment horizontal="center" vertical="center"/>
    </xf>
    <xf numFmtId="0" fontId="10" fillId="0" borderId="15" xfId="0" applyFont="1" applyBorder="1" applyAlignment="1">
      <alignment vertical="center"/>
    </xf>
    <xf numFmtId="0" fontId="10" fillId="0" borderId="6" xfId="0" applyFont="1" applyBorder="1" applyAlignment="1">
      <alignment horizontal="center" vertical="center" wrapText="1"/>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12" xfId="0" applyFont="1" applyBorder="1" applyAlignment="1">
      <alignment vertical="center"/>
    </xf>
    <xf numFmtId="0" fontId="10" fillId="0" borderId="14"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4" xfId="0" applyFont="1" applyBorder="1" applyAlignment="1">
      <alignment horizontal="left" vertical="center" indent="1"/>
    </xf>
    <xf numFmtId="0" fontId="10" fillId="0" borderId="10" xfId="0" applyFont="1" applyBorder="1" applyAlignment="1">
      <alignment horizontal="center" vertical="center"/>
    </xf>
    <xf numFmtId="0" fontId="22" fillId="0" borderId="0" xfId="0" applyFont="1"/>
    <xf numFmtId="0" fontId="22" fillId="0" borderId="0" xfId="0" applyFont="1" applyAlignment="1">
      <alignment horizontal="center"/>
    </xf>
    <xf numFmtId="0" fontId="22" fillId="0" borderId="0" xfId="4" applyFont="1"/>
    <xf numFmtId="0" fontId="22" fillId="0" borderId="0" xfId="0" applyFont="1" applyAlignment="1">
      <alignment horizontal="center" vertical="center"/>
    </xf>
    <xf numFmtId="0" fontId="10" fillId="2" borderId="0" xfId="0" applyFont="1" applyFill="1" applyAlignment="1">
      <alignment horizontal="center"/>
    </xf>
    <xf numFmtId="0" fontId="10" fillId="5" borderId="13" xfId="0" applyFont="1" applyFill="1" applyBorder="1"/>
    <xf numFmtId="0" fontId="17" fillId="0" borderId="0" xfId="0" applyFont="1" applyAlignment="1" applyProtection="1">
      <alignment vertical="center"/>
      <protection locked="0"/>
    </xf>
    <xf numFmtId="0" fontId="22"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Continuous" vertical="center"/>
      <protection locked="0"/>
    </xf>
    <xf numFmtId="0" fontId="6" fillId="0" borderId="6" xfId="0" applyFont="1" applyBorder="1" applyAlignment="1" applyProtection="1">
      <alignment vertical="center"/>
      <protection locked="0"/>
    </xf>
    <xf numFmtId="0" fontId="17"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7"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39" fillId="0" borderId="6" xfId="0" applyFont="1" applyBorder="1" applyAlignment="1" applyProtection="1">
      <alignment vertical="center"/>
      <protection locked="0"/>
    </xf>
    <xf numFmtId="0" fontId="17" fillId="0" borderId="6" xfId="0" applyFont="1" applyBorder="1" applyAlignment="1" applyProtection="1">
      <alignment horizontal="right" vertical="center"/>
      <protection locked="0"/>
    </xf>
    <xf numFmtId="0" fontId="17" fillId="0" borderId="1" xfId="0" applyFont="1" applyBorder="1" applyAlignment="1" applyProtection="1">
      <alignment horizontal="right" vertical="center"/>
      <protection locked="0"/>
    </xf>
    <xf numFmtId="0" fontId="17" fillId="0" borderId="9"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17" fillId="0" borderId="9" xfId="0" applyFont="1" applyBorder="1" applyAlignment="1" applyProtection="1">
      <alignment horizontal="right" vertical="center"/>
      <protection locked="0"/>
    </xf>
    <xf numFmtId="0" fontId="17" fillId="0" borderId="8" xfId="0" applyFont="1" applyBorder="1" applyAlignment="1" applyProtection="1">
      <alignment horizontal="right" vertical="center"/>
      <protection locked="0"/>
    </xf>
    <xf numFmtId="0" fontId="17" fillId="0" borderId="14"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15" xfId="0" applyFont="1" applyBorder="1" applyAlignment="1" applyProtection="1">
      <alignment vertical="center"/>
      <protection locked="0"/>
    </xf>
    <xf numFmtId="38" fontId="17" fillId="0" borderId="8" xfId="1" applyFont="1" applyFill="1" applyBorder="1" applyAlignment="1" applyProtection="1">
      <alignment horizontal="right" vertical="center"/>
      <protection locked="0"/>
    </xf>
    <xf numFmtId="38" fontId="17" fillId="0" borderId="8" xfId="1" applyFont="1" applyFill="1" applyBorder="1" applyAlignment="1" applyProtection="1">
      <alignment horizontal="right" vertical="center"/>
    </xf>
    <xf numFmtId="38" fontId="17" fillId="0" borderId="7" xfId="1" applyFont="1" applyFill="1" applyBorder="1" applyAlignment="1" applyProtection="1">
      <alignment horizontal="right" vertical="center"/>
    </xf>
    <xf numFmtId="38" fontId="17" fillId="0" borderId="4" xfId="1" applyFont="1" applyFill="1" applyBorder="1" applyAlignment="1" applyProtection="1">
      <alignment horizontal="right" vertical="center"/>
      <protection locked="0"/>
    </xf>
    <xf numFmtId="38" fontId="17" fillId="0" borderId="4" xfId="1" applyFont="1" applyFill="1" applyBorder="1" applyAlignment="1" applyProtection="1">
      <alignment horizontal="right" vertical="center"/>
    </xf>
    <xf numFmtId="38" fontId="17" fillId="0" borderId="5" xfId="1" applyFont="1" applyFill="1" applyBorder="1" applyAlignment="1" applyProtection="1">
      <alignment horizontal="right" vertical="center"/>
    </xf>
    <xf numFmtId="38" fontId="17" fillId="0" borderId="11" xfId="1" applyFont="1" applyBorder="1" applyAlignment="1" applyProtection="1">
      <alignment horizontal="right" vertical="center"/>
    </xf>
    <xf numFmtId="0" fontId="17" fillId="0" borderId="0" xfId="0" applyFont="1" applyAlignment="1" applyProtection="1">
      <alignment horizontal="centerContinuous" vertical="center"/>
      <protection locked="0"/>
    </xf>
    <xf numFmtId="0" fontId="9" fillId="0" borderId="1"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6" fillId="0" borderId="6" xfId="0" applyFont="1" applyBorder="1" applyAlignment="1" applyProtection="1">
      <alignment horizontal="right" vertical="center"/>
      <protection locked="0"/>
    </xf>
    <xf numFmtId="38" fontId="6" fillId="0" borderId="7" xfId="1" applyFont="1" applyBorder="1" applyAlignment="1" applyProtection="1">
      <alignment horizontal="right" vertical="center"/>
      <protection locked="0"/>
    </xf>
    <xf numFmtId="38" fontId="6" fillId="0" borderId="8" xfId="1" applyFont="1" applyBorder="1" applyAlignment="1" applyProtection="1">
      <alignment horizontal="right" vertical="center" shrinkToFit="1"/>
      <protection locked="0"/>
    </xf>
    <xf numFmtId="38" fontId="6" fillId="0" borderId="5" xfId="1" applyFont="1" applyBorder="1" applyAlignment="1" applyProtection="1">
      <alignment horizontal="right" vertical="center"/>
      <protection locked="0"/>
    </xf>
    <xf numFmtId="38" fontId="6" fillId="0" borderId="4" xfId="1" applyFont="1" applyBorder="1" applyAlignment="1" applyProtection="1">
      <alignment horizontal="right" vertical="center" shrinkToFit="1"/>
      <protection locked="0"/>
    </xf>
    <xf numFmtId="0" fontId="6" fillId="0" borderId="14" xfId="0" applyFont="1" applyBorder="1" applyAlignment="1" applyProtection="1">
      <alignment horizontal="centerContinuous" vertical="center"/>
      <protection locked="0"/>
    </xf>
    <xf numFmtId="0" fontId="6" fillId="0" borderId="15" xfId="0" applyFont="1" applyBorder="1" applyAlignment="1" applyProtection="1">
      <alignment horizontal="centerContinuous" vertical="center"/>
      <protection locked="0"/>
    </xf>
    <xf numFmtId="0" fontId="6" fillId="0" borderId="10" xfId="0" applyFont="1" applyBorder="1" applyAlignment="1" applyProtection="1">
      <alignment horizontal="centerContinuous" vertical="center"/>
      <protection locked="0"/>
    </xf>
    <xf numFmtId="0" fontId="6" fillId="0" borderId="10" xfId="0" applyFont="1" applyBorder="1" applyAlignment="1" applyProtection="1">
      <alignmen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3" xfId="0" applyFont="1" applyBorder="1" applyAlignment="1" applyProtection="1">
      <alignment horizontal="right" vertical="center"/>
      <protection locked="0"/>
    </xf>
    <xf numFmtId="0" fontId="6" fillId="0" borderId="9" xfId="0" applyFont="1" applyBorder="1" applyAlignment="1" applyProtection="1">
      <alignment vertical="center"/>
      <protection locked="0"/>
    </xf>
    <xf numFmtId="0" fontId="6" fillId="0" borderId="8" xfId="0" applyFont="1" applyBorder="1" applyAlignment="1" applyProtection="1">
      <alignment horizontal="left" vertical="center"/>
      <protection locked="0"/>
    </xf>
    <xf numFmtId="0" fontId="6" fillId="0" borderId="8"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15" xfId="0" applyFont="1" applyBorder="1" applyAlignment="1" applyProtection="1">
      <alignment vertical="center"/>
      <protection locked="0"/>
    </xf>
    <xf numFmtId="38" fontId="6" fillId="0" borderId="8" xfId="1" applyFont="1" applyBorder="1" applyAlignment="1" applyProtection="1">
      <alignment horizontal="right" vertical="center"/>
    </xf>
    <xf numFmtId="38" fontId="6" fillId="0" borderId="4" xfId="1" applyFont="1" applyBorder="1" applyAlignment="1" applyProtection="1">
      <alignment horizontal="right" vertical="center"/>
    </xf>
    <xf numFmtId="38" fontId="6" fillId="0" borderId="7" xfId="1" applyFont="1" applyBorder="1" applyAlignment="1" applyProtection="1">
      <alignment horizontal="right" vertical="center"/>
    </xf>
    <xf numFmtId="38" fontId="6" fillId="0" borderId="5" xfId="1" applyFont="1" applyBorder="1" applyAlignment="1" applyProtection="1">
      <alignment horizontal="right" vertical="center"/>
    </xf>
    <xf numFmtId="38" fontId="6" fillId="0" borderId="11" xfId="1" applyFont="1" applyBorder="1" applyAlignment="1" applyProtection="1">
      <alignment horizontal="right" vertical="center"/>
    </xf>
    <xf numFmtId="0" fontId="12" fillId="0" borderId="0" xfId="0" applyFont="1" applyAlignment="1" applyProtection="1">
      <alignment vertical="center"/>
      <protection locked="0"/>
    </xf>
    <xf numFmtId="0" fontId="42" fillId="0" borderId="0" xfId="0" applyFont="1" applyAlignment="1" applyProtection="1">
      <alignment vertical="center"/>
      <protection locked="0"/>
    </xf>
    <xf numFmtId="0" fontId="12" fillId="0" borderId="0" xfId="0" applyFont="1" applyAlignment="1" applyProtection="1">
      <alignment horizontal="centerContinuous" vertical="center"/>
      <protection locked="0"/>
    </xf>
    <xf numFmtId="0" fontId="12" fillId="0" borderId="6" xfId="0" applyFont="1" applyBorder="1" applyAlignment="1" applyProtection="1">
      <alignment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12" fillId="0" borderId="6" xfId="0" applyFont="1" applyBorder="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3" fillId="2" borderId="7" xfId="0" applyFont="1" applyFill="1" applyBorder="1" applyAlignment="1">
      <alignment vertical="center"/>
    </xf>
    <xf numFmtId="38" fontId="12" fillId="9" borderId="7" xfId="1" applyFont="1" applyFill="1" applyBorder="1" applyAlignment="1" applyProtection="1">
      <alignment horizontal="right" vertical="center"/>
      <protection locked="0"/>
    </xf>
    <xf numFmtId="38" fontId="12" fillId="9" borderId="8" xfId="1" applyFont="1" applyFill="1" applyBorder="1" applyAlignment="1" applyProtection="1">
      <alignment horizontal="right" vertical="center"/>
      <protection locked="0"/>
    </xf>
    <xf numFmtId="38" fontId="12" fillId="2" borderId="8" xfId="1" applyFont="1" applyFill="1" applyBorder="1" applyAlignment="1" applyProtection="1">
      <alignment horizontal="right" vertical="center"/>
    </xf>
    <xf numFmtId="38" fontId="12" fillId="8" borderId="8" xfId="1" applyFont="1" applyFill="1" applyBorder="1" applyAlignment="1" applyProtection="1">
      <alignment horizontal="right" vertical="center"/>
      <protection locked="0"/>
    </xf>
    <xf numFmtId="38" fontId="12" fillId="2" borderId="7" xfId="1" applyFont="1" applyFill="1" applyBorder="1" applyAlignment="1" applyProtection="1">
      <alignment horizontal="right" vertical="center"/>
    </xf>
    <xf numFmtId="0" fontId="3" fillId="2" borderId="5" xfId="0" applyFont="1" applyFill="1" applyBorder="1" applyAlignment="1">
      <alignment vertical="center"/>
    </xf>
    <xf numFmtId="38" fontId="12" fillId="9" borderId="5" xfId="1" applyFont="1" applyFill="1" applyBorder="1" applyAlignment="1" applyProtection="1">
      <alignment horizontal="right" vertical="center"/>
      <protection locked="0"/>
    </xf>
    <xf numFmtId="38" fontId="12" fillId="9" borderId="4" xfId="1" applyFont="1" applyFill="1" applyBorder="1" applyAlignment="1" applyProtection="1">
      <alignment horizontal="right" vertical="center"/>
      <protection locked="0"/>
    </xf>
    <xf numFmtId="38" fontId="12" fillId="2" borderId="4" xfId="1" applyFont="1" applyFill="1" applyBorder="1" applyAlignment="1" applyProtection="1">
      <alignment horizontal="right" vertical="center"/>
    </xf>
    <xf numFmtId="38" fontId="12" fillId="8" borderId="4" xfId="1" applyFont="1" applyFill="1" applyBorder="1" applyAlignment="1" applyProtection="1">
      <alignment horizontal="right" vertical="center"/>
      <protection locked="0"/>
    </xf>
    <xf numFmtId="38" fontId="12" fillId="2" borderId="5" xfId="1" applyFont="1" applyFill="1" applyBorder="1" applyAlignment="1" applyProtection="1">
      <alignment horizontal="right" vertical="center"/>
    </xf>
    <xf numFmtId="0" fontId="12" fillId="0" borderId="11" xfId="0" applyFont="1" applyBorder="1" applyAlignment="1" applyProtection="1">
      <alignment horizontal="center" vertical="center"/>
      <protection locked="0"/>
    </xf>
    <xf numFmtId="38" fontId="12" fillId="2" borderId="11" xfId="1" applyFont="1" applyFill="1" applyBorder="1" applyAlignment="1" applyProtection="1">
      <alignment horizontal="right" vertical="center"/>
    </xf>
    <xf numFmtId="0" fontId="12" fillId="0" borderId="0" xfId="0" applyFont="1" applyAlignment="1" applyProtection="1">
      <alignment horizontal="center" vertical="center"/>
      <protection locked="0"/>
    </xf>
    <xf numFmtId="0" fontId="3" fillId="0" borderId="8"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9" xfId="0" applyFont="1" applyBorder="1" applyAlignment="1" applyProtection="1">
      <alignment horizontal="right" vertical="center"/>
      <protection locked="0"/>
    </xf>
    <xf numFmtId="0" fontId="12" fillId="0" borderId="8" xfId="0" applyFont="1" applyBorder="1" applyAlignment="1" applyProtection="1">
      <alignment horizontal="right" vertical="center"/>
      <protection locked="0"/>
    </xf>
    <xf numFmtId="0" fontId="3" fillId="0" borderId="8"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9" xfId="0" applyFont="1" applyBorder="1" applyAlignment="1" applyProtection="1">
      <alignment horizontal="left" vertical="center"/>
      <protection locked="0"/>
    </xf>
    <xf numFmtId="38" fontId="12" fillId="9" borderId="9" xfId="1" applyFont="1" applyFill="1" applyBorder="1" applyAlignment="1" applyProtection="1">
      <alignment vertical="center"/>
      <protection locked="0"/>
    </xf>
    <xf numFmtId="0" fontId="12" fillId="9" borderId="8" xfId="0" applyFont="1" applyFill="1" applyBorder="1" applyAlignment="1" applyProtection="1">
      <alignment horizontal="left" vertical="center"/>
      <protection locked="0"/>
    </xf>
    <xf numFmtId="0" fontId="12" fillId="9" borderId="0" xfId="0" applyFont="1" applyFill="1" applyAlignment="1" applyProtection="1">
      <alignment vertical="center"/>
      <protection locked="0"/>
    </xf>
    <xf numFmtId="0" fontId="12" fillId="9" borderId="9" xfId="0" applyFont="1" applyFill="1" applyBorder="1" applyAlignment="1" applyProtection="1">
      <alignment vertical="center"/>
      <protection locked="0"/>
    </xf>
    <xf numFmtId="20" fontId="12" fillId="0" borderId="9" xfId="0" applyNumberFormat="1" applyFont="1" applyBorder="1" applyAlignment="1" applyProtection="1">
      <alignment horizontal="left" vertical="center"/>
      <protection locked="0"/>
    </xf>
    <xf numFmtId="6" fontId="12" fillId="0" borderId="9" xfId="11" applyFont="1" applyBorder="1" applyAlignment="1" applyProtection="1">
      <alignment horizontal="left" vertical="center"/>
      <protection locked="0"/>
    </xf>
    <xf numFmtId="0" fontId="12" fillId="0" borderId="14" xfId="0" applyFont="1" applyBorder="1" applyAlignment="1" applyProtection="1">
      <alignment vertical="center"/>
      <protection locked="0"/>
    </xf>
    <xf numFmtId="0" fontId="12" fillId="0" borderId="15" xfId="0" applyFont="1" applyBorder="1" applyAlignment="1" applyProtection="1">
      <alignment vertical="center"/>
      <protection locked="0"/>
    </xf>
    <xf numFmtId="0" fontId="12" fillId="0" borderId="10" xfId="0" applyFont="1" applyBorder="1" applyAlignment="1" applyProtection="1">
      <alignment vertical="center"/>
      <protection locked="0"/>
    </xf>
    <xf numFmtId="38" fontId="12" fillId="9" borderId="10" xfId="0" applyNumberFormat="1" applyFont="1" applyFill="1" applyBorder="1" applyAlignment="1" applyProtection="1">
      <alignment vertical="center"/>
      <protection locked="0"/>
    </xf>
    <xf numFmtId="0" fontId="6" fillId="9" borderId="9" xfId="0" applyFont="1" applyFill="1" applyBorder="1" applyAlignment="1" applyProtection="1">
      <alignment vertical="center"/>
      <protection locked="0"/>
    </xf>
    <xf numFmtId="0" fontId="6" fillId="9" borderId="0" xfId="0" applyFont="1" applyFill="1" applyAlignment="1" applyProtection="1">
      <alignment vertical="center"/>
      <protection locked="0"/>
    </xf>
    <xf numFmtId="38" fontId="6" fillId="9" borderId="9" xfId="1" applyFont="1" applyFill="1" applyBorder="1" applyAlignment="1" applyProtection="1">
      <alignment horizontal="right" vertical="center"/>
      <protection locked="0"/>
    </xf>
    <xf numFmtId="38" fontId="6" fillId="9" borderId="9" xfId="1" applyFont="1" applyFill="1" applyBorder="1" applyAlignment="1" applyProtection="1">
      <alignment vertical="center"/>
      <protection locked="0"/>
    </xf>
    <xf numFmtId="38" fontId="6" fillId="9" borderId="10" xfId="1" applyFont="1" applyFill="1" applyBorder="1" applyAlignment="1" applyProtection="1">
      <alignment vertical="center"/>
      <protection locked="0"/>
    </xf>
    <xf numFmtId="38" fontId="6" fillId="9" borderId="7" xfId="1" applyFont="1" applyFill="1" applyBorder="1" applyAlignment="1" applyProtection="1">
      <alignment horizontal="right" vertical="center"/>
      <protection locked="0"/>
    </xf>
    <xf numFmtId="38" fontId="6" fillId="9" borderId="5" xfId="1" applyFont="1" applyFill="1" applyBorder="1" applyAlignment="1" applyProtection="1">
      <alignment horizontal="right" vertical="center"/>
      <protection locked="0"/>
    </xf>
    <xf numFmtId="38" fontId="6" fillId="9" borderId="8" xfId="1" applyFont="1" applyFill="1" applyBorder="1" applyAlignment="1" applyProtection="1">
      <alignment horizontal="right" vertical="center"/>
      <protection locked="0"/>
    </xf>
    <xf numFmtId="38" fontId="6" fillId="9" borderId="4"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xf>
    <xf numFmtId="38" fontId="6" fillId="2" borderId="5" xfId="1" applyFont="1" applyFill="1" applyBorder="1" applyAlignment="1" applyProtection="1">
      <alignment horizontal="right" vertical="center"/>
    </xf>
    <xf numFmtId="0" fontId="6" fillId="2" borderId="7" xfId="0" applyFont="1" applyFill="1" applyBorder="1" applyAlignment="1">
      <alignment horizontal="left" vertical="center" wrapText="1" shrinkToFit="1"/>
    </xf>
    <xf numFmtId="0" fontId="6" fillId="2" borderId="5" xfId="0" applyFont="1" applyFill="1" applyBorder="1" applyAlignment="1">
      <alignment horizontal="left" vertical="center" wrapText="1" shrinkToFit="1"/>
    </xf>
    <xf numFmtId="38" fontId="6" fillId="2" borderId="8" xfId="1" applyFont="1" applyFill="1" applyBorder="1" applyAlignment="1" applyProtection="1">
      <alignment horizontal="right" vertical="center"/>
    </xf>
    <xf numFmtId="38" fontId="6" fillId="2" borderId="4" xfId="1" applyFont="1" applyFill="1" applyBorder="1" applyAlignment="1" applyProtection="1">
      <alignment horizontal="right" vertical="center"/>
    </xf>
    <xf numFmtId="38" fontId="6" fillId="5" borderId="8" xfId="1" applyFont="1" applyFill="1" applyBorder="1" applyAlignment="1" applyProtection="1">
      <alignment horizontal="right" vertical="center" shrinkToFit="1"/>
      <protection locked="0"/>
    </xf>
    <xf numFmtId="38" fontId="6" fillId="5" borderId="4" xfId="1" applyFont="1" applyFill="1" applyBorder="1" applyAlignment="1" applyProtection="1">
      <alignment horizontal="right" vertical="center" shrinkToFit="1"/>
      <protection locked="0"/>
    </xf>
    <xf numFmtId="0" fontId="10" fillId="0" borderId="0" xfId="0" applyFont="1" applyAlignment="1">
      <alignment horizontal="right"/>
    </xf>
    <xf numFmtId="0" fontId="12" fillId="0" borderId="0" xfId="0" applyFont="1" applyAlignment="1">
      <alignment horizontal="left" vertical="center" shrinkToFit="1"/>
    </xf>
    <xf numFmtId="0" fontId="22" fillId="0" borderId="0" xfId="0" applyFont="1" applyAlignment="1">
      <alignment horizontal="left" vertical="center" shrinkToFit="1"/>
    </xf>
    <xf numFmtId="38" fontId="6" fillId="0" borderId="15" xfId="2" applyFont="1" applyFill="1" applyBorder="1" applyAlignment="1" applyProtection="1">
      <alignment horizontal="right"/>
    </xf>
    <xf numFmtId="38" fontId="6" fillId="0" borderId="10" xfId="2" applyFont="1" applyFill="1" applyBorder="1" applyAlignment="1" applyProtection="1">
      <alignment horizontal="right"/>
    </xf>
    <xf numFmtId="38" fontId="6" fillId="0" borderId="15" xfId="2" applyFont="1" applyFill="1" applyBorder="1" applyAlignment="1" applyProtection="1">
      <alignment horizontal="left"/>
    </xf>
    <xf numFmtId="176" fontId="6" fillId="0" borderId="14" xfId="2" applyNumberFormat="1" applyFont="1" applyFill="1" applyBorder="1" applyAlignment="1"/>
    <xf numFmtId="179" fontId="6" fillId="0" borderId="0" xfId="2" applyNumberFormat="1" applyFont="1" applyFill="1" applyBorder="1" applyAlignment="1"/>
    <xf numFmtId="38" fontId="23" fillId="0" borderId="0" xfId="2" applyFont="1" applyBorder="1" applyAlignment="1" applyProtection="1"/>
    <xf numFmtId="38" fontId="6" fillId="0" borderId="0" xfId="2" applyFont="1" applyBorder="1" applyAlignment="1" applyProtection="1"/>
    <xf numFmtId="38" fontId="6" fillId="0" borderId="0" xfId="2" applyFont="1" applyFill="1" applyBorder="1" applyAlignment="1" applyProtection="1">
      <alignment horizontal="right"/>
    </xf>
    <xf numFmtId="0" fontId="10" fillId="0" borderId="9" xfId="0" applyFont="1" applyBorder="1"/>
    <xf numFmtId="0" fontId="6" fillId="0" borderId="13" xfId="0" applyFont="1" applyBorder="1" applyAlignment="1">
      <alignment shrinkToFit="1"/>
    </xf>
    <xf numFmtId="0" fontId="10" fillId="0" borderId="12" xfId="0" applyFont="1" applyBorder="1"/>
    <xf numFmtId="38" fontId="6" fillId="0" borderId="0" xfId="2" applyFont="1" applyBorder="1" applyAlignment="1">
      <alignment horizontal="center" vertical="center"/>
    </xf>
    <xf numFmtId="38" fontId="17" fillId="0" borderId="10" xfId="0" applyNumberFormat="1" applyFont="1" applyBorder="1" applyAlignment="1" applyProtection="1">
      <alignment vertical="center"/>
      <protection locked="0"/>
    </xf>
    <xf numFmtId="181" fontId="45" fillId="0" borderId="0" xfId="4" applyNumberFormat="1" applyFont="1" applyAlignment="1">
      <alignment vertical="center"/>
    </xf>
    <xf numFmtId="181" fontId="45" fillId="0" borderId="0" xfId="4" applyNumberFormat="1" applyFont="1" applyAlignment="1">
      <alignment horizontal="right" vertical="center"/>
    </xf>
    <xf numFmtId="181" fontId="46" fillId="0" borderId="0" xfId="4" applyNumberFormat="1" applyFont="1" applyAlignment="1">
      <alignment vertical="center"/>
    </xf>
    <xf numFmtId="181" fontId="45" fillId="0" borderId="0" xfId="4" applyNumberFormat="1" applyFont="1" applyAlignment="1">
      <alignment vertical="center" shrinkToFit="1"/>
    </xf>
    <xf numFmtId="181" fontId="45" fillId="0" borderId="0" xfId="4" applyNumberFormat="1" applyFont="1" applyAlignment="1">
      <alignment horizontal="center" vertical="center"/>
    </xf>
    <xf numFmtId="57" fontId="45" fillId="0" borderId="0" xfId="4" applyNumberFormat="1" applyFont="1" applyAlignment="1">
      <alignment horizontal="center" vertical="center"/>
    </xf>
    <xf numFmtId="181" fontId="47" fillId="0" borderId="11" xfId="4" applyNumberFormat="1" applyFont="1" applyBorder="1" applyAlignment="1">
      <alignment vertical="center"/>
    </xf>
    <xf numFmtId="182" fontId="47" fillId="0" borderId="11" xfId="4" applyNumberFormat="1" applyFont="1" applyBorder="1" applyAlignment="1">
      <alignment horizontal="right" vertical="center"/>
    </xf>
    <xf numFmtId="181" fontId="45" fillId="0" borderId="85" xfId="4" applyNumberFormat="1" applyFont="1" applyBorder="1" applyAlignment="1">
      <alignment vertical="center"/>
    </xf>
    <xf numFmtId="181" fontId="48" fillId="9" borderId="86" xfId="4" applyNumberFormat="1" applyFont="1" applyFill="1" applyBorder="1" applyAlignment="1">
      <alignment vertical="center"/>
    </xf>
    <xf numFmtId="181" fontId="49" fillId="9" borderId="87" xfId="4" applyNumberFormat="1" applyFont="1" applyFill="1" applyBorder="1" applyAlignment="1">
      <alignment vertical="center" shrinkToFit="1"/>
    </xf>
    <xf numFmtId="181" fontId="50" fillId="9" borderId="88" xfId="4" quotePrefix="1" applyNumberFormat="1" applyFont="1" applyFill="1" applyBorder="1" applyAlignment="1">
      <alignment horizontal="center" vertical="center" shrinkToFit="1"/>
    </xf>
    <xf numFmtId="181" fontId="51" fillId="9" borderId="89" xfId="4" applyNumberFormat="1" applyFont="1" applyFill="1" applyBorder="1" applyAlignment="1">
      <alignment vertical="center" shrinkToFit="1"/>
    </xf>
    <xf numFmtId="181" fontId="48" fillId="9" borderId="87" xfId="4" applyNumberFormat="1" applyFont="1" applyFill="1" applyBorder="1" applyAlignment="1">
      <alignment horizontal="right" vertical="center" shrinkToFit="1"/>
    </xf>
    <xf numFmtId="0" fontId="51" fillId="9" borderId="90" xfId="4" applyFont="1" applyFill="1" applyBorder="1" applyAlignment="1">
      <alignment vertical="center" shrinkToFit="1"/>
    </xf>
    <xf numFmtId="58" fontId="51" fillId="9" borderId="87" xfId="4" applyNumberFormat="1" applyFont="1" applyFill="1" applyBorder="1" applyAlignment="1">
      <alignment horizontal="center" vertical="center" shrinkToFit="1"/>
    </xf>
    <xf numFmtId="181" fontId="51" fillId="9" borderId="91" xfId="4" applyNumberFormat="1" applyFont="1" applyFill="1" applyBorder="1" applyAlignment="1">
      <alignment vertical="center" shrinkToFit="1"/>
    </xf>
    <xf numFmtId="181" fontId="51" fillId="0" borderId="92" xfId="4" applyNumberFormat="1" applyFont="1" applyBorder="1" applyAlignment="1">
      <alignment vertical="center"/>
    </xf>
    <xf numFmtId="181" fontId="46" fillId="0" borderId="93" xfId="4" applyNumberFormat="1" applyFont="1" applyBorder="1" applyAlignment="1">
      <alignment vertical="center"/>
    </xf>
    <xf numFmtId="181" fontId="52" fillId="10" borderId="94" xfId="4" applyNumberFormat="1" applyFont="1" applyFill="1" applyBorder="1" applyAlignment="1">
      <alignment vertical="center" shrinkToFit="1"/>
    </xf>
    <xf numFmtId="181" fontId="52" fillId="10" borderId="95" xfId="4" applyNumberFormat="1" applyFont="1" applyFill="1" applyBorder="1" applyAlignment="1">
      <alignment vertical="center" shrinkToFit="1"/>
    </xf>
    <xf numFmtId="181" fontId="52" fillId="0" borderId="95" xfId="4" applyNumberFormat="1" applyFont="1" applyBorder="1" applyAlignment="1">
      <alignment vertical="center" shrinkToFit="1"/>
    </xf>
    <xf numFmtId="181" fontId="52" fillId="0" borderId="96" xfId="4" applyNumberFormat="1" applyFont="1" applyBorder="1" applyAlignment="1">
      <alignment vertical="center" shrinkToFit="1"/>
    </xf>
    <xf numFmtId="181" fontId="47" fillId="0" borderId="97" xfId="4" applyNumberFormat="1" applyFont="1" applyBorder="1" applyAlignment="1">
      <alignment vertical="center" shrinkToFit="1"/>
    </xf>
    <xf numFmtId="181" fontId="47" fillId="0" borderId="98" xfId="4" applyNumberFormat="1" applyFont="1" applyBorder="1" applyAlignment="1">
      <alignment vertical="center" shrinkToFit="1"/>
    </xf>
    <xf numFmtId="181" fontId="51" fillId="0" borderId="96" xfId="4" applyNumberFormat="1" applyFont="1" applyBorder="1" applyAlignment="1">
      <alignment vertical="center" shrinkToFit="1"/>
    </xf>
    <xf numFmtId="181" fontId="51" fillId="0" borderId="95" xfId="4" applyNumberFormat="1" applyFont="1" applyBorder="1" applyAlignment="1">
      <alignment vertical="center" shrinkToFit="1"/>
    </xf>
    <xf numFmtId="181" fontId="51" fillId="0" borderId="97" xfId="4" applyNumberFormat="1" applyFont="1" applyBorder="1" applyAlignment="1">
      <alignment vertical="center" shrinkToFit="1"/>
    </xf>
    <xf numFmtId="58" fontId="53" fillId="0" borderId="99" xfId="4" applyNumberFormat="1" applyFont="1" applyBorder="1" applyAlignment="1">
      <alignment horizontal="left" vertical="center" shrinkToFit="1"/>
    </xf>
    <xf numFmtId="181" fontId="51" fillId="0" borderId="16" xfId="4" applyNumberFormat="1" applyFont="1" applyBorder="1" applyAlignment="1">
      <alignment vertical="center" shrinkToFit="1"/>
    </xf>
    <xf numFmtId="58" fontId="51" fillId="0" borderId="96" xfId="4" applyNumberFormat="1" applyFont="1" applyBorder="1" applyAlignment="1">
      <alignment horizontal="center" vertical="center" shrinkToFit="1"/>
    </xf>
    <xf numFmtId="181" fontId="51" fillId="0" borderId="98" xfId="4" applyNumberFormat="1" applyFont="1" applyBorder="1" applyAlignment="1">
      <alignment vertical="center" shrinkToFit="1"/>
    </xf>
    <xf numFmtId="181" fontId="54" fillId="0" borderId="0" xfId="4" applyNumberFormat="1" applyFont="1" applyAlignment="1">
      <alignment vertical="center"/>
    </xf>
    <xf numFmtId="181" fontId="51" fillId="0" borderId="0" xfId="4" applyNumberFormat="1" applyFont="1" applyAlignment="1">
      <alignment vertical="center"/>
    </xf>
    <xf numFmtId="181" fontId="51" fillId="0" borderId="12" xfId="4" applyNumberFormat="1" applyFont="1" applyBorder="1" applyAlignment="1">
      <alignment vertical="center"/>
    </xf>
    <xf numFmtId="181" fontId="51" fillId="0" borderId="5" xfId="4" applyNumberFormat="1" applyFont="1" applyBorder="1" applyAlignment="1">
      <alignment vertical="center"/>
    </xf>
    <xf numFmtId="183" fontId="55" fillId="0" borderId="5" xfId="12" applyNumberFormat="1" applyFont="1" applyBorder="1" applyAlignment="1">
      <alignment horizontal="center" vertical="center"/>
    </xf>
    <xf numFmtId="181" fontId="52" fillId="10" borderId="100" xfId="4" applyNumberFormat="1" applyFont="1" applyFill="1" applyBorder="1" applyAlignment="1">
      <alignment vertical="center" shrinkToFit="1"/>
    </xf>
    <xf numFmtId="181" fontId="52" fillId="10" borderId="16" xfId="4" applyNumberFormat="1" applyFont="1" applyFill="1" applyBorder="1" applyAlignment="1">
      <alignment vertical="center" shrinkToFit="1"/>
    </xf>
    <xf numFmtId="181" fontId="52" fillId="0" borderId="16" xfId="4" applyNumberFormat="1" applyFont="1" applyBorder="1" applyAlignment="1">
      <alignment vertical="center" shrinkToFit="1"/>
    </xf>
    <xf numFmtId="181" fontId="52" fillId="0" borderId="22" xfId="4" applyNumberFormat="1" applyFont="1" applyBorder="1" applyAlignment="1">
      <alignment vertical="center" shrinkToFit="1"/>
    </xf>
    <xf numFmtId="181" fontId="47" fillId="0" borderId="101" xfId="4" applyNumberFormat="1" applyFont="1" applyBorder="1" applyAlignment="1">
      <alignment vertical="center" shrinkToFit="1"/>
    </xf>
    <xf numFmtId="181" fontId="51" fillId="0" borderId="22" xfId="4" applyNumberFormat="1" applyFont="1" applyBorder="1" applyAlignment="1">
      <alignment vertical="center" shrinkToFit="1"/>
    </xf>
    <xf numFmtId="181" fontId="51" fillId="0" borderId="101" xfId="4" applyNumberFormat="1" applyFont="1" applyBorder="1" applyAlignment="1">
      <alignment vertical="center" shrinkToFit="1"/>
    </xf>
    <xf numFmtId="58" fontId="51" fillId="0" borderId="22" xfId="4" applyNumberFormat="1" applyFont="1" applyBorder="1" applyAlignment="1">
      <alignment horizontal="center" vertical="center" shrinkToFit="1"/>
    </xf>
    <xf numFmtId="181" fontId="51" fillId="0" borderId="102" xfId="4" applyNumberFormat="1" applyFont="1" applyBorder="1" applyAlignment="1">
      <alignment vertical="center" shrinkToFit="1"/>
    </xf>
    <xf numFmtId="181" fontId="45" fillId="0" borderId="8" xfId="4" applyNumberFormat="1" applyFont="1" applyBorder="1" applyAlignment="1">
      <alignment vertical="center"/>
    </xf>
    <xf numFmtId="181" fontId="51" fillId="0" borderId="103" xfId="4" applyNumberFormat="1" applyFont="1" applyBorder="1" applyAlignment="1">
      <alignment vertical="center"/>
    </xf>
    <xf numFmtId="183" fontId="55" fillId="0" borderId="103" xfId="12" applyNumberFormat="1" applyFont="1" applyBorder="1" applyAlignment="1">
      <alignment horizontal="center" vertical="center"/>
    </xf>
    <xf numFmtId="181" fontId="46" fillId="0" borderId="104" xfId="4" applyNumberFormat="1" applyFont="1" applyBorder="1" applyAlignment="1">
      <alignment vertical="center"/>
    </xf>
    <xf numFmtId="181" fontId="47" fillId="0" borderId="102" xfId="4" applyNumberFormat="1" applyFont="1" applyBorder="1" applyAlignment="1">
      <alignment vertical="center" shrinkToFit="1"/>
    </xf>
    <xf numFmtId="181" fontId="51" fillId="0" borderId="11" xfId="4" applyNumberFormat="1" applyFont="1" applyBorder="1" applyAlignment="1">
      <alignment vertical="center"/>
    </xf>
    <xf numFmtId="183" fontId="55" fillId="0" borderId="10" xfId="12" applyNumberFormat="1" applyFont="1" applyBorder="1" applyAlignment="1">
      <alignment horizontal="center" vertical="center"/>
    </xf>
    <xf numFmtId="181" fontId="51" fillId="2" borderId="5" xfId="4" applyNumberFormat="1" applyFont="1" applyFill="1" applyBorder="1" applyAlignment="1">
      <alignment vertical="center"/>
    </xf>
    <xf numFmtId="181" fontId="51" fillId="0" borderId="7" xfId="4" applyNumberFormat="1" applyFont="1" applyBorder="1" applyAlignment="1">
      <alignment vertical="center"/>
    </xf>
    <xf numFmtId="183" fontId="55" fillId="0" borderId="3" xfId="12" applyNumberFormat="1" applyFont="1" applyBorder="1" applyAlignment="1">
      <alignment horizontal="center" vertical="center"/>
    </xf>
    <xf numFmtId="181" fontId="51" fillId="0" borderId="6" xfId="4" applyNumberFormat="1" applyFont="1" applyBorder="1" applyAlignment="1">
      <alignment vertical="center"/>
    </xf>
    <xf numFmtId="181" fontId="45" fillId="0" borderId="8" xfId="4" applyNumberFormat="1" applyFont="1" applyBorder="1" applyAlignment="1">
      <alignment horizontal="center" vertical="center"/>
    </xf>
    <xf numFmtId="181" fontId="45" fillId="0" borderId="14" xfId="4" applyNumberFormat="1" applyFont="1" applyBorder="1" applyAlignment="1">
      <alignment horizontal="center" vertical="center"/>
    </xf>
    <xf numFmtId="181" fontId="45" fillId="0" borderId="11" xfId="4" applyNumberFormat="1" applyFont="1" applyBorder="1" applyAlignment="1">
      <alignment horizontal="center" vertical="center"/>
    </xf>
    <xf numFmtId="181" fontId="45" fillId="0" borderId="10" xfId="4" applyNumberFormat="1" applyFont="1" applyBorder="1" applyAlignment="1">
      <alignment horizontal="center" vertical="center"/>
    </xf>
    <xf numFmtId="58" fontId="53" fillId="0" borderId="16" xfId="4" applyNumberFormat="1" applyFont="1" applyBorder="1" applyAlignment="1">
      <alignment horizontal="left" vertical="center" shrinkToFit="1"/>
    </xf>
    <xf numFmtId="181" fontId="45" fillId="0" borderId="0" xfId="4" applyNumberFormat="1" applyFont="1" applyAlignment="1">
      <alignment horizontal="right" vertical="center" wrapText="1"/>
    </xf>
    <xf numFmtId="181" fontId="59" fillId="9" borderId="105" xfId="4" applyNumberFormat="1" applyFont="1" applyFill="1" applyBorder="1" applyAlignment="1">
      <alignment horizontal="distributed" vertical="center" justifyLastLine="1"/>
    </xf>
    <xf numFmtId="181" fontId="60" fillId="9" borderId="106" xfId="4" applyNumberFormat="1" applyFont="1" applyFill="1" applyBorder="1" applyAlignment="1">
      <alignment horizontal="distributed" vertical="center" shrinkToFit="1"/>
    </xf>
    <xf numFmtId="181" fontId="60" fillId="9" borderId="5" xfId="4" quotePrefix="1" applyNumberFormat="1" applyFont="1" applyFill="1" applyBorder="1" applyAlignment="1">
      <alignment horizontal="distributed" vertical="center" shrinkToFit="1"/>
    </xf>
    <xf numFmtId="181" fontId="60" fillId="9" borderId="5" xfId="4" applyNumberFormat="1" applyFont="1" applyFill="1" applyBorder="1" applyAlignment="1">
      <alignment horizontal="distributed" vertical="center" shrinkToFit="1"/>
    </xf>
    <xf numFmtId="181" fontId="60" fillId="9" borderId="5" xfId="4" quotePrefix="1" applyNumberFormat="1" applyFont="1" applyFill="1" applyBorder="1" applyAlignment="1">
      <alignment horizontal="distributed" vertical="center" wrapText="1" shrinkToFit="1"/>
    </xf>
    <xf numFmtId="181" fontId="45" fillId="9" borderId="5" xfId="4" applyNumberFormat="1" applyFont="1" applyFill="1" applyBorder="1" applyAlignment="1">
      <alignment horizontal="distributed" vertical="center" shrinkToFit="1"/>
    </xf>
    <xf numFmtId="181" fontId="45" fillId="9" borderId="107" xfId="4" applyNumberFormat="1" applyFont="1" applyFill="1" applyBorder="1" applyAlignment="1">
      <alignment horizontal="distributed" vertical="center" shrinkToFit="1"/>
    </xf>
    <xf numFmtId="181" fontId="45" fillId="9" borderId="106" xfId="4" applyNumberFormat="1" applyFont="1" applyFill="1" applyBorder="1" applyAlignment="1">
      <alignment horizontal="center" vertical="center" shrinkToFit="1"/>
    </xf>
    <xf numFmtId="181" fontId="45" fillId="9" borderId="4" xfId="4" applyNumberFormat="1" applyFont="1" applyFill="1" applyBorder="1" applyAlignment="1">
      <alignment horizontal="center" vertical="center" wrapText="1" shrinkToFit="1"/>
    </xf>
    <xf numFmtId="181" fontId="56" fillId="9" borderId="108" xfId="4" applyNumberFormat="1" applyFont="1" applyFill="1" applyBorder="1" applyAlignment="1">
      <alignment horizontal="distributed" vertical="center" justifyLastLine="1"/>
    </xf>
    <xf numFmtId="181" fontId="56" fillId="9" borderId="109" xfId="4" applyNumberFormat="1" applyFont="1" applyFill="1" applyBorder="1" applyAlignment="1">
      <alignment horizontal="distributed" vertical="center" justifyLastLine="1"/>
    </xf>
    <xf numFmtId="181" fontId="56" fillId="9" borderId="4" xfId="4" applyNumberFormat="1" applyFont="1" applyFill="1" applyBorder="1" applyAlignment="1">
      <alignment horizontal="distributed" vertical="center" justifyLastLine="1"/>
    </xf>
    <xf numFmtId="181" fontId="45" fillId="9" borderId="4" xfId="4" applyNumberFormat="1" applyFont="1" applyFill="1" applyBorder="1" applyAlignment="1">
      <alignment horizontal="center" vertical="center" shrinkToFit="1"/>
    </xf>
    <xf numFmtId="181" fontId="45" fillId="9" borderId="108" xfId="4" applyNumberFormat="1" applyFont="1" applyFill="1" applyBorder="1" applyAlignment="1">
      <alignment horizontal="distributed" vertical="center" justifyLastLine="1"/>
    </xf>
    <xf numFmtId="181" fontId="45" fillId="9" borderId="4" xfId="4" applyNumberFormat="1" applyFont="1" applyFill="1" applyBorder="1" applyAlignment="1">
      <alignment horizontal="distributed" vertical="center" justifyLastLine="1"/>
    </xf>
    <xf numFmtId="57" fontId="45" fillId="9" borderId="4" xfId="4" applyNumberFormat="1" applyFont="1" applyFill="1" applyBorder="1" applyAlignment="1">
      <alignment horizontal="distributed" vertical="center" justifyLastLine="1"/>
    </xf>
    <xf numFmtId="181" fontId="45" fillId="0" borderId="0" xfId="4" applyNumberFormat="1" applyFont="1" applyAlignment="1">
      <alignment horizontal="center" vertical="center" wrapText="1"/>
    </xf>
    <xf numFmtId="181" fontId="59" fillId="9" borderId="110" xfId="4" applyNumberFormat="1" applyFont="1" applyFill="1" applyBorder="1" applyAlignment="1">
      <alignment horizontal="distributed" vertical="center" justifyLastLine="1"/>
    </xf>
    <xf numFmtId="181" fontId="45" fillId="9" borderId="115" xfId="4" applyNumberFormat="1" applyFont="1" applyFill="1" applyBorder="1" applyAlignment="1">
      <alignment horizontal="center" vertical="center" shrinkToFit="1"/>
    </xf>
    <xf numFmtId="181" fontId="61" fillId="0" borderId="0" xfId="4" applyNumberFormat="1" applyFont="1" applyAlignment="1">
      <alignment vertical="center"/>
    </xf>
    <xf numFmtId="181" fontId="61" fillId="0" borderId="0" xfId="4" applyNumberFormat="1" applyFont="1" applyAlignment="1">
      <alignment horizontal="right" vertical="center"/>
    </xf>
    <xf numFmtId="181" fontId="62" fillId="0" borderId="0" xfId="4" applyNumberFormat="1" applyFont="1" applyAlignment="1">
      <alignment horizontal="center" vertical="center" wrapText="1"/>
    </xf>
    <xf numFmtId="181" fontId="62" fillId="0" borderId="0" xfId="4" applyNumberFormat="1" applyFont="1" applyAlignment="1">
      <alignment vertical="center" shrinkToFit="1"/>
    </xf>
    <xf numFmtId="181" fontId="62" fillId="0" borderId="0" xfId="4" applyNumberFormat="1" applyFont="1" applyAlignment="1">
      <alignment horizontal="center" vertical="center" wrapText="1" shrinkToFit="1"/>
    </xf>
    <xf numFmtId="181" fontId="63" fillId="0" borderId="0" xfId="4" quotePrefix="1" applyNumberFormat="1" applyFont="1" applyAlignment="1">
      <alignment horizontal="left" vertical="center" wrapText="1"/>
    </xf>
    <xf numFmtId="181" fontId="46" fillId="0" borderId="0" xfId="4" applyNumberFormat="1" applyFont="1" applyAlignment="1">
      <alignment vertical="center" shrinkToFit="1"/>
    </xf>
    <xf numFmtId="181" fontId="58" fillId="0" borderId="0" xfId="4" quotePrefix="1" applyNumberFormat="1" applyFont="1" applyAlignment="1">
      <alignment horizontal="left" vertical="center"/>
    </xf>
    <xf numFmtId="181" fontId="66" fillId="0" borderId="0" xfId="4" quotePrefix="1" applyNumberFormat="1" applyFont="1" applyAlignment="1">
      <alignment horizontal="left" vertical="center"/>
    </xf>
    <xf numFmtId="57" fontId="62" fillId="0" borderId="0" xfId="4" applyNumberFormat="1" applyFont="1" applyAlignment="1">
      <alignment horizontal="center" vertical="center"/>
    </xf>
    <xf numFmtId="181" fontId="45" fillId="9" borderId="120" xfId="4" applyNumberFormat="1" applyFont="1" applyFill="1" applyBorder="1" applyAlignment="1">
      <alignment horizontal="distributed" vertical="center" justifyLastLine="1"/>
    </xf>
    <xf numFmtId="181" fontId="45" fillId="9" borderId="116" xfId="4" applyNumberFormat="1" applyFont="1" applyFill="1" applyBorder="1" applyAlignment="1">
      <alignment horizontal="distributed" vertical="center" justifyLastLine="1"/>
    </xf>
    <xf numFmtId="181" fontId="45" fillId="9" borderId="121" xfId="4" applyNumberFormat="1" applyFont="1" applyFill="1" applyBorder="1" applyAlignment="1">
      <alignment horizontal="center" vertical="center" shrinkToFit="1"/>
    </xf>
    <xf numFmtId="57" fontId="45" fillId="9" borderId="122" xfId="4" applyNumberFormat="1" applyFont="1" applyFill="1" applyBorder="1" applyAlignment="1">
      <alignment horizontal="distributed" vertical="center" justifyLastLine="1"/>
    </xf>
    <xf numFmtId="181" fontId="45" fillId="9" borderId="10" xfId="4" applyNumberFormat="1" applyFont="1" applyFill="1" applyBorder="1" applyAlignment="1">
      <alignment horizontal="distributed" vertical="center" justifyLastLine="1"/>
    </xf>
    <xf numFmtId="181" fontId="45" fillId="9" borderId="12" xfId="4" applyNumberFormat="1" applyFont="1" applyFill="1" applyBorder="1" applyAlignment="1">
      <alignment horizontal="distributed" vertical="center" justifyLastLine="1"/>
    </xf>
    <xf numFmtId="181" fontId="45" fillId="9" borderId="14" xfId="4" applyNumberFormat="1" applyFont="1" applyFill="1" applyBorder="1" applyAlignment="1">
      <alignment horizontal="center" vertical="center" wrapText="1" shrinkToFit="1"/>
    </xf>
    <xf numFmtId="181" fontId="45" fillId="9" borderId="108" xfId="4" applyNumberFormat="1" applyFont="1" applyFill="1" applyBorder="1" applyAlignment="1">
      <alignment horizontal="center" vertical="center" shrinkToFit="1"/>
    </xf>
    <xf numFmtId="181" fontId="45" fillId="9" borderId="122" xfId="4" applyNumberFormat="1" applyFont="1" applyFill="1" applyBorder="1" applyAlignment="1">
      <alignment horizontal="distributed" vertical="center" justifyLastLine="1"/>
    </xf>
    <xf numFmtId="181" fontId="59" fillId="9" borderId="105" xfId="4" applyNumberFormat="1" applyFont="1" applyFill="1" applyBorder="1" applyAlignment="1">
      <alignment horizontal="distributed" vertical="center" wrapText="1" justifyLastLine="1"/>
    </xf>
    <xf numFmtId="58" fontId="51" fillId="0" borderId="123" xfId="4" applyNumberFormat="1" applyFont="1" applyBorder="1" applyAlignment="1">
      <alignment vertical="center" shrinkToFit="1"/>
    </xf>
    <xf numFmtId="181" fontId="51" fillId="0" borderId="21" xfId="4" applyNumberFormat="1" applyFont="1" applyBorder="1" applyAlignment="1">
      <alignment vertical="center" shrinkToFit="1"/>
    </xf>
    <xf numFmtId="181" fontId="51" fillId="0" borderId="124" xfId="4" applyNumberFormat="1" applyFont="1" applyBorder="1" applyAlignment="1">
      <alignment vertical="center" shrinkToFit="1"/>
    </xf>
    <xf numFmtId="181" fontId="51" fillId="0" borderId="125" xfId="4" applyNumberFormat="1" applyFont="1" applyBorder="1" applyAlignment="1">
      <alignment vertical="center" shrinkToFit="1"/>
    </xf>
    <xf numFmtId="58" fontId="53" fillId="0" borderId="123" xfId="4" applyNumberFormat="1" applyFont="1" applyBorder="1" applyAlignment="1">
      <alignment horizontal="left" vertical="center" shrinkToFit="1"/>
    </xf>
    <xf numFmtId="181" fontId="46" fillId="10" borderId="104" xfId="4" applyNumberFormat="1" applyFont="1" applyFill="1" applyBorder="1" applyAlignment="1">
      <alignment vertical="center"/>
    </xf>
    <xf numFmtId="181" fontId="51" fillId="9" borderId="126" xfId="4" applyNumberFormat="1" applyFont="1" applyFill="1" applyBorder="1" applyAlignment="1">
      <alignment vertical="center" shrinkToFit="1"/>
    </xf>
    <xf numFmtId="181" fontId="51" fillId="9" borderId="127" xfId="4" applyNumberFormat="1" applyFont="1" applyFill="1" applyBorder="1" applyAlignment="1">
      <alignment vertical="center" shrinkToFit="1"/>
    </xf>
    <xf numFmtId="181" fontId="51" fillId="9" borderId="128" xfId="4" applyNumberFormat="1" applyFont="1" applyFill="1" applyBorder="1" applyAlignment="1">
      <alignment vertical="center" shrinkToFit="1"/>
    </xf>
    <xf numFmtId="58" fontId="51" fillId="9" borderId="129" xfId="4" applyNumberFormat="1" applyFont="1" applyFill="1" applyBorder="1" applyAlignment="1">
      <alignment horizontal="center" vertical="center" shrinkToFit="1"/>
    </xf>
    <xf numFmtId="0" fontId="51" fillId="9" borderId="130" xfId="4" applyFont="1" applyFill="1" applyBorder="1" applyAlignment="1">
      <alignment vertical="center" shrinkToFit="1"/>
    </xf>
    <xf numFmtId="0" fontId="51" fillId="9" borderId="131" xfId="4" applyFont="1" applyFill="1" applyBorder="1" applyAlignment="1">
      <alignment vertical="center" shrinkToFit="1"/>
    </xf>
    <xf numFmtId="181" fontId="48" fillId="9" borderId="129" xfId="4" applyNumberFormat="1" applyFont="1" applyFill="1" applyBorder="1" applyAlignment="1">
      <alignment horizontal="right" vertical="center" shrinkToFit="1"/>
    </xf>
    <xf numFmtId="181" fontId="48" fillId="9" borderId="130" xfId="4" applyNumberFormat="1" applyFont="1" applyFill="1" applyBorder="1" applyAlignment="1">
      <alignment horizontal="right" vertical="center" shrinkToFit="1"/>
    </xf>
    <xf numFmtId="181" fontId="48" fillId="9" borderId="127" xfId="4" applyNumberFormat="1" applyFont="1" applyFill="1" applyBorder="1" applyAlignment="1">
      <alignment horizontal="right" vertical="center" shrinkToFit="1"/>
    </xf>
    <xf numFmtId="181" fontId="51" fillId="9" borderId="131" xfId="4" applyNumberFormat="1" applyFont="1" applyFill="1" applyBorder="1" applyAlignment="1">
      <alignment vertical="center" shrinkToFit="1"/>
    </xf>
    <xf numFmtId="181" fontId="50" fillId="9" borderId="132" xfId="4" quotePrefix="1" applyNumberFormat="1" applyFont="1" applyFill="1" applyBorder="1" applyAlignment="1">
      <alignment horizontal="center" vertical="center" shrinkToFit="1"/>
    </xf>
    <xf numFmtId="181" fontId="49" fillId="9" borderId="129" xfId="4" applyNumberFormat="1" applyFont="1" applyFill="1" applyBorder="1" applyAlignment="1">
      <alignment vertical="center" shrinkToFit="1"/>
    </xf>
    <xf numFmtId="181" fontId="48" fillId="9" borderId="133" xfId="4" applyNumberFormat="1" applyFont="1" applyFill="1" applyBorder="1" applyAlignment="1">
      <alignment vertical="center"/>
    </xf>
    <xf numFmtId="58" fontId="51" fillId="0" borderId="57" xfId="4" applyNumberFormat="1" applyFont="1" applyBorder="1" applyAlignment="1">
      <alignment horizontal="center" vertical="center" shrinkToFit="1"/>
    </xf>
    <xf numFmtId="58" fontId="53" fillId="0" borderId="134" xfId="4" applyNumberFormat="1" applyFont="1" applyBorder="1" applyAlignment="1">
      <alignment horizontal="left" vertical="center" shrinkToFit="1"/>
    </xf>
    <xf numFmtId="0" fontId="51" fillId="0" borderId="0" xfId="4" applyFont="1" applyAlignment="1">
      <alignment horizontal="left" vertical="center" shrinkToFit="1"/>
    </xf>
    <xf numFmtId="181" fontId="52" fillId="0" borderId="22" xfId="4" applyNumberFormat="1" applyFont="1" applyBorder="1" applyAlignment="1">
      <alignment horizontal="right" vertical="center" shrinkToFit="1"/>
    </xf>
    <xf numFmtId="181" fontId="68" fillId="0" borderId="16" xfId="4" applyNumberFormat="1" applyFont="1" applyBorder="1" applyAlignment="1">
      <alignment vertical="center" shrinkToFit="1"/>
    </xf>
    <xf numFmtId="181" fontId="46" fillId="0" borderId="135" xfId="4" applyNumberFormat="1" applyFont="1" applyBorder="1" applyAlignment="1">
      <alignment vertical="center"/>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0" fillId="0" borderId="0" xfId="0" applyAlignment="1">
      <alignment horizontal="left"/>
    </xf>
    <xf numFmtId="0" fontId="0" fillId="0" borderId="0" xfId="0" applyAlignment="1">
      <alignment horizontal="right"/>
    </xf>
    <xf numFmtId="181" fontId="69" fillId="9" borderId="105" xfId="4" applyNumberFormat="1" applyFont="1" applyFill="1" applyBorder="1" applyAlignment="1">
      <alignment horizontal="distributed" vertical="center" wrapText="1" justifyLastLine="1"/>
    </xf>
    <xf numFmtId="0" fontId="17" fillId="11" borderId="5" xfId="0" applyFont="1" applyFill="1" applyBorder="1" applyAlignment="1" applyProtection="1">
      <alignment horizontal="center" vertical="center"/>
      <protection locked="0"/>
    </xf>
    <xf numFmtId="0" fontId="17" fillId="11" borderId="6" xfId="0" applyFont="1" applyFill="1" applyBorder="1" applyAlignment="1" applyProtection="1">
      <alignment horizontal="right" vertical="center"/>
      <protection locked="0"/>
    </xf>
    <xf numFmtId="38" fontId="17" fillId="11" borderId="138" xfId="1" applyFont="1" applyFill="1" applyBorder="1" applyAlignment="1" applyProtection="1">
      <alignment horizontal="right"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1" xfId="0" applyFont="1" applyBorder="1" applyAlignment="1">
      <alignment horizontal="center" vertical="center"/>
    </xf>
    <xf numFmtId="0" fontId="17" fillId="0" borderId="14" xfId="0" applyFont="1" applyBorder="1" applyAlignment="1">
      <alignment horizontal="center" vertical="center"/>
    </xf>
    <xf numFmtId="38" fontId="6" fillId="0" borderId="0" xfId="2" applyFont="1" applyFill="1" applyBorder="1" applyAlignment="1" applyProtection="1"/>
    <xf numFmtId="38" fontId="23" fillId="0" borderId="0" xfId="2" applyFont="1" applyFill="1" applyBorder="1" applyAlignment="1" applyProtection="1">
      <alignment vertical="center"/>
    </xf>
    <xf numFmtId="38" fontId="23" fillId="0" borderId="0" xfId="2" applyFont="1" applyFill="1" applyBorder="1" applyAlignment="1" applyProtection="1"/>
    <xf numFmtId="38" fontId="6" fillId="0" borderId="0" xfId="2" applyFont="1" applyBorder="1" applyAlignment="1" applyProtection="1">
      <alignment horizontal="center"/>
    </xf>
    <xf numFmtId="38" fontId="23" fillId="0" borderId="0" xfId="2" applyFont="1" applyBorder="1" applyAlignment="1" applyProtection="1">
      <alignment horizontal="center"/>
    </xf>
    <xf numFmtId="38" fontId="6" fillId="0" borderId="0" xfId="2" applyFont="1" applyBorder="1" applyAlignment="1" applyProtection="1">
      <alignment horizontal="center" vertical="center"/>
    </xf>
    <xf numFmtId="38" fontId="6" fillId="0" borderId="0" xfId="2" applyFont="1" applyBorder="1" applyAlignment="1" applyProtection="1">
      <alignment horizontal="center" wrapText="1"/>
    </xf>
    <xf numFmtId="0" fontId="10" fillId="0" borderId="13" xfId="0" applyFont="1" applyBorder="1"/>
    <xf numFmtId="0" fontId="10" fillId="0" borderId="0" xfId="0" applyFont="1" applyAlignment="1">
      <alignment horizontal="center"/>
    </xf>
    <xf numFmtId="0" fontId="39" fillId="0" borderId="7" xfId="0" applyFont="1" applyBorder="1" applyAlignment="1">
      <alignment vertical="center"/>
    </xf>
    <xf numFmtId="38" fontId="17" fillId="12" borderId="8" xfId="1" applyFont="1" applyFill="1" applyBorder="1" applyAlignment="1" applyProtection="1">
      <alignment horizontal="right" vertical="center"/>
      <protection locked="0"/>
    </xf>
    <xf numFmtId="0" fontId="39" fillId="0" borderId="5" xfId="0" applyFont="1" applyBorder="1" applyAlignment="1">
      <alignment vertical="center"/>
    </xf>
    <xf numFmtId="0" fontId="6" fillId="0" borderId="0" xfId="0" applyFont="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38" fontId="17" fillId="0" borderId="136" xfId="1" applyFont="1" applyFill="1" applyBorder="1" applyAlignment="1" applyProtection="1">
      <alignment horizontal="right" vertical="center"/>
      <protection locked="0"/>
    </xf>
    <xf numFmtId="0" fontId="17" fillId="0" borderId="0" xfId="0" applyFont="1" applyAlignment="1" applyProtection="1">
      <alignment horizontal="right" vertical="center"/>
      <protection locked="0"/>
    </xf>
    <xf numFmtId="0" fontId="17" fillId="0" borderId="2" xfId="0" applyFont="1" applyBorder="1" applyAlignment="1" applyProtection="1">
      <alignment horizontal="right" vertical="center"/>
      <protection locked="0"/>
    </xf>
    <xf numFmtId="38" fontId="17" fillId="0" borderId="15" xfId="0" applyNumberFormat="1" applyFont="1" applyBorder="1" applyAlignment="1" applyProtection="1">
      <alignment vertical="center"/>
      <protection locked="0"/>
    </xf>
    <xf numFmtId="0" fontId="39" fillId="0" borderId="0" xfId="0" applyFont="1"/>
    <xf numFmtId="0" fontId="39" fillId="0" borderId="0" xfId="3" applyFont="1"/>
    <xf numFmtId="0" fontId="17" fillId="0" borderId="0" xfId="0" applyFont="1" applyAlignment="1">
      <alignment horizontal="right" vertical="center"/>
    </xf>
    <xf numFmtId="0" fontId="71" fillId="0" borderId="0" xfId="3" applyFont="1" applyAlignment="1">
      <alignment horizontal="center"/>
    </xf>
    <xf numFmtId="0" fontId="72" fillId="0" borderId="0" xfId="3" applyFont="1"/>
    <xf numFmtId="0" fontId="72" fillId="0" borderId="0" xfId="0" applyFont="1"/>
    <xf numFmtId="0" fontId="3" fillId="0" borderId="0" xfId="0" applyFont="1" applyAlignment="1">
      <alignment horizontal="center"/>
    </xf>
    <xf numFmtId="0" fontId="74" fillId="0" borderId="0" xfId="3" applyFont="1" applyAlignment="1">
      <alignment wrapText="1"/>
    </xf>
    <xf numFmtId="0" fontId="74" fillId="0" borderId="0" xfId="3" applyFont="1"/>
    <xf numFmtId="177" fontId="31" fillId="0" borderId="1" xfId="0" applyNumberFormat="1" applyFont="1" applyBorder="1" applyAlignment="1" applyProtection="1">
      <alignment horizontal="center" vertical="center" shrinkToFit="1"/>
      <protection locked="0"/>
    </xf>
    <xf numFmtId="49" fontId="40" fillId="0" borderId="4" xfId="0" applyNumberFormat="1" applyFont="1" applyBorder="1" applyAlignment="1">
      <alignment horizontal="center" vertical="center"/>
    </xf>
    <xf numFmtId="49" fontId="40" fillId="0" borderId="13" xfId="0" applyNumberFormat="1" applyFont="1" applyBorder="1" applyAlignment="1">
      <alignment horizontal="center" vertical="center"/>
    </xf>
    <xf numFmtId="0" fontId="40" fillId="0" borderId="11" xfId="0" applyFont="1" applyBorder="1" applyAlignment="1" applyProtection="1">
      <alignment vertical="center"/>
      <protection locked="0"/>
    </xf>
    <xf numFmtId="0" fontId="40" fillId="0" borderId="9" xfId="0" applyFont="1" applyBorder="1" applyAlignment="1" applyProtection="1">
      <alignment vertical="center"/>
      <protection locked="0"/>
    </xf>
    <xf numFmtId="0" fontId="3" fillId="0" borderId="141" xfId="0" applyFont="1" applyBorder="1"/>
    <xf numFmtId="0" fontId="3" fillId="0" borderId="0" xfId="0" applyFont="1"/>
    <xf numFmtId="0" fontId="40" fillId="0" borderId="11" xfId="0" applyFont="1" applyBorder="1" applyAlignment="1">
      <alignment horizontal="center" vertical="center"/>
    </xf>
    <xf numFmtId="0" fontId="40" fillId="0" borderId="14" xfId="0" applyFont="1" applyBorder="1" applyAlignment="1">
      <alignment horizontal="center" vertical="center"/>
    </xf>
    <xf numFmtId="0" fontId="40" fillId="0" borderId="14" xfId="0" applyFont="1" applyBorder="1" applyAlignment="1" applyProtection="1">
      <alignment horizontal="center" vertical="center"/>
      <protection locked="0"/>
    </xf>
    <xf numFmtId="0" fontId="40" fillId="0" borderId="15" xfId="0" applyFont="1" applyBorder="1" applyAlignment="1">
      <alignment horizontal="center" vertical="center"/>
    </xf>
    <xf numFmtId="0" fontId="40" fillId="0" borderId="15" xfId="0" applyFont="1" applyBorder="1" applyAlignment="1" applyProtection="1">
      <alignment horizontal="center" vertical="center"/>
      <protection locked="0"/>
    </xf>
    <xf numFmtId="0" fontId="40" fillId="0" borderId="10" xfId="0" applyFont="1" applyBorder="1" applyAlignment="1">
      <alignment horizontal="center" vertical="center"/>
    </xf>
    <xf numFmtId="0" fontId="40" fillId="0" borderId="11" xfId="0" applyFont="1" applyBorder="1" applyAlignment="1">
      <alignment horizontal="center" vertical="center" shrinkToFit="1"/>
    </xf>
    <xf numFmtId="0" fontId="40" fillId="0" borderId="14" xfId="0" applyFont="1" applyBorder="1" applyAlignment="1" applyProtection="1">
      <alignment vertical="center"/>
      <protection locked="0"/>
    </xf>
    <xf numFmtId="0" fontId="39" fillId="0" borderId="0" xfId="0" applyFont="1" applyAlignment="1">
      <alignment vertical="center"/>
    </xf>
    <xf numFmtId="0" fontId="72" fillId="0" borderId="11" xfId="0" applyFont="1" applyBorder="1" applyAlignment="1">
      <alignment horizontal="center" vertical="center"/>
    </xf>
    <xf numFmtId="49" fontId="77" fillId="0" borderId="10" xfId="0" applyNumberFormat="1" applyFont="1" applyBorder="1" applyAlignment="1">
      <alignment horizontal="center" vertical="center" wrapText="1"/>
    </xf>
    <xf numFmtId="49" fontId="77" fillId="0" borderId="11" xfId="0" applyNumberFormat="1" applyFont="1" applyBorder="1" applyAlignment="1">
      <alignment horizontal="center" vertical="center" wrapText="1"/>
    </xf>
    <xf numFmtId="49" fontId="72" fillId="0" borderId="14" xfId="0" applyNumberFormat="1" applyFont="1" applyBorder="1" applyAlignment="1">
      <alignment horizontal="center" vertical="center"/>
    </xf>
    <xf numFmtId="49" fontId="77" fillId="0" borderId="14" xfId="3" applyNumberFormat="1" applyFont="1" applyBorder="1" applyAlignment="1">
      <alignment horizontal="center" vertical="center" wrapText="1"/>
    </xf>
    <xf numFmtId="0" fontId="3" fillId="0" borderId="11" xfId="0" applyFont="1" applyBorder="1" applyAlignment="1">
      <alignment horizontal="center" vertical="center"/>
    </xf>
    <xf numFmtId="0" fontId="70" fillId="0" borderId="57" xfId="0" applyFont="1" applyBorder="1" applyAlignment="1">
      <alignment horizontal="center" vertical="center" wrapText="1"/>
    </xf>
    <xf numFmtId="0" fontId="72" fillId="0" borderId="19" xfId="0" applyFont="1" applyBorder="1" applyAlignment="1" applyProtection="1">
      <alignment horizontal="center" vertical="center"/>
      <protection locked="0"/>
    </xf>
    <xf numFmtId="0" fontId="79" fillId="0" borderId="57" xfId="0" applyFont="1" applyBorder="1" applyAlignment="1">
      <alignment horizontal="center" vertical="center"/>
    </xf>
    <xf numFmtId="0" fontId="80" fillId="0" borderId="19" xfId="3" applyFont="1" applyBorder="1" applyAlignment="1" applyProtection="1">
      <alignment horizontal="center" vertical="center"/>
      <protection locked="0"/>
    </xf>
    <xf numFmtId="0" fontId="80" fillId="0" borderId="57" xfId="3" applyFont="1" applyBorder="1" applyAlignment="1" applyProtection="1">
      <alignment horizontal="center" vertical="center"/>
      <protection locked="0"/>
    </xf>
    <xf numFmtId="0" fontId="70" fillId="0" borderId="142" xfId="0" applyFont="1" applyBorder="1" applyAlignment="1">
      <alignment horizontal="center" vertical="center" wrapText="1"/>
    </xf>
    <xf numFmtId="0" fontId="72" fillId="0" borderId="5" xfId="0" applyFont="1" applyBorder="1" applyAlignment="1" applyProtection="1">
      <alignment horizontal="center" vertical="center"/>
      <protection locked="0"/>
    </xf>
    <xf numFmtId="0" fontId="79" fillId="0" borderId="4" xfId="0" applyFont="1" applyBorder="1" applyAlignment="1">
      <alignment horizontal="center" vertical="center"/>
    </xf>
    <xf numFmtId="0" fontId="71" fillId="0" borderId="8" xfId="3" applyFont="1" applyBorder="1" applyAlignment="1" applyProtection="1">
      <alignment horizontal="center" vertical="center"/>
      <protection locked="0"/>
    </xf>
    <xf numFmtId="0" fontId="71" fillId="0" borderId="17" xfId="3" applyFont="1" applyBorder="1" applyAlignment="1" applyProtection="1">
      <alignment horizontal="center" vertical="center"/>
      <protection locked="0"/>
    </xf>
    <xf numFmtId="0" fontId="3" fillId="0" borderId="18" xfId="0" applyFont="1" applyBorder="1" applyAlignment="1">
      <alignment horizontal="center" vertical="center"/>
    </xf>
    <xf numFmtId="0" fontId="81" fillId="0" borderId="5" xfId="0" applyFont="1" applyBorder="1" applyAlignment="1" applyProtection="1">
      <alignment horizontal="center" vertical="center"/>
      <protection locked="0"/>
    </xf>
    <xf numFmtId="0" fontId="70" fillId="0" borderId="19" xfId="0" applyFont="1" applyBorder="1" applyAlignment="1">
      <alignment horizontal="center" vertical="center" wrapText="1"/>
    </xf>
    <xf numFmtId="0" fontId="72" fillId="0" borderId="18" xfId="0" applyFont="1" applyBorder="1" applyAlignment="1">
      <alignment wrapText="1"/>
    </xf>
    <xf numFmtId="0" fontId="72" fillId="0" borderId="143" xfId="0" applyFont="1" applyBorder="1" applyAlignment="1">
      <alignment wrapText="1"/>
    </xf>
    <xf numFmtId="0" fontId="70" fillId="0" borderId="5" xfId="0" applyFont="1" applyBorder="1" applyAlignment="1">
      <alignment horizontal="center" vertical="center" wrapText="1"/>
    </xf>
    <xf numFmtId="0" fontId="72" fillId="0" borderId="144" xfId="0" applyFont="1" applyBorder="1"/>
    <xf numFmtId="0" fontId="72" fillId="0" borderId="92" xfId="0" applyFont="1" applyBorder="1"/>
    <xf numFmtId="0" fontId="70" fillId="0" borderId="4" xfId="0" applyFont="1" applyBorder="1" applyAlignment="1">
      <alignment horizontal="center" vertical="center" wrapText="1"/>
    </xf>
    <xf numFmtId="0" fontId="72" fillId="0" borderId="145" xfId="0" applyFont="1" applyBorder="1" applyAlignment="1" applyProtection="1">
      <alignment horizontal="center" vertical="center"/>
      <protection locked="0"/>
    </xf>
    <xf numFmtId="0" fontId="79" fillId="0" borderId="87" xfId="0" applyFont="1" applyBorder="1" applyAlignment="1">
      <alignment horizontal="center" vertical="center"/>
    </xf>
    <xf numFmtId="0" fontId="71" fillId="0" borderId="87" xfId="3" applyFont="1" applyBorder="1" applyAlignment="1" applyProtection="1">
      <alignment horizontal="center" vertical="center"/>
      <protection locked="0"/>
    </xf>
    <xf numFmtId="0" fontId="72" fillId="0" borderId="146" xfId="0" applyFont="1" applyBorder="1"/>
    <xf numFmtId="0" fontId="72" fillId="0" borderId="0" xfId="0" applyFont="1" applyAlignment="1">
      <alignment vertical="center"/>
    </xf>
    <xf numFmtId="0" fontId="70" fillId="0" borderId="0" xfId="0" applyFont="1" applyAlignment="1">
      <alignment horizontal="center" vertical="center" wrapText="1"/>
    </xf>
    <xf numFmtId="0" fontId="72" fillId="0" borderId="0" xfId="0" applyFont="1" applyAlignment="1">
      <alignment horizontal="center" vertical="center"/>
    </xf>
    <xf numFmtId="0" fontId="82" fillId="0" borderId="148" xfId="0" applyFont="1" applyBorder="1" applyAlignment="1">
      <alignment horizontal="center" vertical="center"/>
    </xf>
    <xf numFmtId="0" fontId="83" fillId="0" borderId="148" xfId="3" applyFont="1" applyBorder="1" applyAlignment="1">
      <alignment horizontal="center" vertical="center"/>
    </xf>
    <xf numFmtId="0" fontId="7" fillId="0" borderId="117" xfId="0" applyFont="1" applyBorder="1" applyAlignment="1">
      <alignment horizontal="left" vertical="top"/>
    </xf>
    <xf numFmtId="0" fontId="7" fillId="0" borderId="149" xfId="0" applyFont="1" applyBorder="1" applyAlignment="1">
      <alignment horizontal="left" vertical="top"/>
    </xf>
    <xf numFmtId="0" fontId="81" fillId="0" borderId="0" xfId="0" applyFont="1" applyAlignment="1">
      <alignment horizontal="center"/>
    </xf>
    <xf numFmtId="0" fontId="72" fillId="0" borderId="0" xfId="0" applyFont="1" applyAlignment="1">
      <alignment horizontal="center"/>
    </xf>
    <xf numFmtId="0" fontId="83" fillId="0" borderId="152" xfId="0" applyFont="1" applyBorder="1" applyAlignment="1">
      <alignment horizontal="center" vertical="center"/>
    </xf>
    <xf numFmtId="0" fontId="83" fillId="0" borderId="153" xfId="3" applyFont="1" applyBorder="1" applyAlignment="1">
      <alignment horizontal="center" vertical="center"/>
    </xf>
    <xf numFmtId="0" fontId="84" fillId="13" borderId="145" xfId="0" applyFont="1" applyFill="1" applyBorder="1" applyAlignment="1">
      <alignment horizontal="center" vertical="center"/>
    </xf>
    <xf numFmtId="0" fontId="84" fillId="13" borderId="86" xfId="0" applyFont="1" applyFill="1" applyBorder="1" applyAlignment="1">
      <alignment horizontal="center" vertical="center"/>
    </xf>
    <xf numFmtId="0" fontId="72" fillId="0" borderId="0" xfId="0" applyFont="1" applyAlignment="1">
      <alignment horizontal="right"/>
    </xf>
    <xf numFmtId="0" fontId="72" fillId="0" borderId="14" xfId="0" applyFont="1" applyBorder="1" applyAlignment="1">
      <alignment horizontal="left" vertical="top" wrapText="1"/>
    </xf>
    <xf numFmtId="0" fontId="72" fillId="0" borderId="10" xfId="0" applyFont="1" applyBorder="1" applyAlignment="1">
      <alignment horizontal="left" vertical="center"/>
    </xf>
    <xf numFmtId="0" fontId="72" fillId="0" borderId="14" xfId="0" applyFont="1" applyBorder="1" applyAlignment="1">
      <alignment horizontal="left" vertical="top"/>
    </xf>
    <xf numFmtId="0" fontId="72" fillId="0" borderId="12" xfId="0" applyFont="1" applyBorder="1" applyAlignment="1">
      <alignment vertical="center"/>
    </xf>
    <xf numFmtId="0" fontId="86" fillId="0" borderId="0" xfId="0" applyFont="1"/>
    <xf numFmtId="0" fontId="87" fillId="0" borderId="0" xfId="0" applyFont="1"/>
    <xf numFmtId="0" fontId="39" fillId="0" borderId="0" xfId="0" applyFont="1" applyAlignment="1">
      <alignment horizontal="center"/>
    </xf>
    <xf numFmtId="0" fontId="3" fillId="0" borderId="0" xfId="0" applyFont="1" applyAlignment="1">
      <alignment horizontal="left"/>
    </xf>
    <xf numFmtId="0" fontId="40" fillId="0" borderId="4" xfId="0" applyFont="1" applyBorder="1" applyAlignment="1" applyProtection="1">
      <alignment vertical="center"/>
      <protection locked="0"/>
    </xf>
    <xf numFmtId="0" fontId="72" fillId="0" borderId="154" xfId="0" applyFont="1" applyBorder="1" applyAlignment="1">
      <alignment horizontal="center" vertical="center"/>
    </xf>
    <xf numFmtId="0" fontId="72" fillId="0" borderId="9" xfId="0" applyFont="1" applyBorder="1" applyProtection="1">
      <protection locked="0"/>
    </xf>
    <xf numFmtId="0" fontId="70" fillId="0" borderId="16" xfId="0" applyFont="1" applyBorder="1" applyAlignment="1">
      <alignment horizontal="center" vertical="center" wrapText="1"/>
    </xf>
    <xf numFmtId="0" fontId="72" fillId="0" borderId="16" xfId="0" applyFont="1" applyBorder="1" applyAlignment="1" applyProtection="1">
      <alignment horizontal="center" vertical="center"/>
      <protection locked="0"/>
    </xf>
    <xf numFmtId="0" fontId="79" fillId="0" borderId="22" xfId="0" applyFont="1" applyBorder="1" applyAlignment="1">
      <alignment horizontal="center" vertical="center"/>
    </xf>
    <xf numFmtId="0" fontId="71" fillId="0" borderId="22" xfId="3" applyFont="1" applyBorder="1" applyAlignment="1" applyProtection="1">
      <alignment horizontal="center" vertical="center"/>
      <protection locked="0"/>
    </xf>
    <xf numFmtId="0" fontId="71" fillId="0" borderId="16" xfId="3"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40" fillId="0" borderId="18" xfId="0" applyFont="1" applyBorder="1" applyAlignment="1">
      <alignment horizontal="center" vertical="center"/>
    </xf>
    <xf numFmtId="0" fontId="72" fillId="0" borderId="58" xfId="0" applyFont="1" applyBorder="1" applyAlignment="1">
      <alignment horizontal="center" vertical="center" wrapText="1"/>
    </xf>
    <xf numFmtId="0" fontId="72" fillId="0" borderId="17" xfId="0" applyFont="1" applyBorder="1" applyAlignment="1" applyProtection="1">
      <alignment horizontal="center" vertical="center"/>
      <protection locked="0"/>
    </xf>
    <xf numFmtId="0" fontId="72" fillId="0" borderId="59" xfId="0" applyFont="1" applyBorder="1" applyAlignment="1" applyProtection="1">
      <alignment horizontal="center" vertical="center"/>
      <protection locked="0"/>
    </xf>
    <xf numFmtId="0" fontId="79" fillId="0" borderId="8" xfId="0" applyFont="1" applyBorder="1" applyAlignment="1">
      <alignment horizontal="center" vertical="center"/>
    </xf>
    <xf numFmtId="0" fontId="80" fillId="0" borderId="17" xfId="3" applyFont="1" applyBorder="1" applyAlignment="1" applyProtection="1">
      <alignment horizontal="center" vertical="center"/>
      <protection locked="0"/>
    </xf>
    <xf numFmtId="0" fontId="80" fillId="0" borderId="8" xfId="3" applyFont="1" applyBorder="1" applyAlignment="1" applyProtection="1">
      <alignment horizontal="center" vertical="center"/>
      <protection locked="0"/>
    </xf>
    <xf numFmtId="0" fontId="70" fillId="0" borderId="8" xfId="0" applyFont="1" applyBorder="1" applyAlignment="1">
      <alignment horizontal="center" vertical="center" wrapText="1"/>
    </xf>
    <xf numFmtId="0" fontId="72" fillId="0" borderId="5" xfId="0" applyFont="1" applyBorder="1" applyAlignment="1">
      <alignment horizontal="center" vertical="center"/>
    </xf>
    <xf numFmtId="0" fontId="79" fillId="0" borderId="11" xfId="0" applyFont="1" applyBorder="1" applyAlignment="1">
      <alignment horizontal="center" vertical="center"/>
    </xf>
    <xf numFmtId="0" fontId="71" fillId="0" borderId="154" xfId="3" applyFont="1" applyBorder="1" applyAlignment="1">
      <alignment horizontal="center" vertical="center"/>
    </xf>
    <xf numFmtId="0" fontId="72" fillId="0" borderId="12" xfId="0" applyFont="1" applyBorder="1" applyProtection="1">
      <protection locked="0"/>
    </xf>
    <xf numFmtId="0" fontId="70" fillId="0" borderId="5" xfId="0" applyFont="1" applyBorder="1" applyProtection="1">
      <protection locked="0"/>
    </xf>
    <xf numFmtId="0" fontId="70" fillId="0" borderId="9" xfId="0" applyFont="1" applyBorder="1" applyProtection="1">
      <protection locked="0"/>
    </xf>
    <xf numFmtId="0" fontId="70" fillId="0" borderId="12" xfId="0" applyFont="1" applyBorder="1" applyAlignment="1" applyProtection="1">
      <alignment wrapText="1"/>
      <protection locked="0"/>
    </xf>
    <xf numFmtId="0" fontId="72" fillId="12" borderId="19" xfId="0" applyFont="1" applyFill="1" applyBorder="1" applyAlignment="1" applyProtection="1">
      <alignment horizontal="center" vertical="center"/>
      <protection locked="0"/>
    </xf>
    <xf numFmtId="0" fontId="72" fillId="12" borderId="16" xfId="0" applyFont="1" applyFill="1" applyBorder="1" applyAlignment="1" applyProtection="1">
      <alignment horizontal="center" vertical="center"/>
      <protection locked="0"/>
    </xf>
    <xf numFmtId="0" fontId="72" fillId="12" borderId="17" xfId="0" applyFont="1" applyFill="1" applyBorder="1" applyAlignment="1" applyProtection="1">
      <alignment horizontal="center" vertical="center"/>
      <protection locked="0"/>
    </xf>
    <xf numFmtId="0" fontId="72" fillId="12" borderId="59" xfId="0" applyFont="1" applyFill="1" applyBorder="1" applyAlignment="1" applyProtection="1">
      <alignment horizontal="center" vertical="center"/>
      <protection locked="0"/>
    </xf>
    <xf numFmtId="0" fontId="70" fillId="0" borderId="11" xfId="0" applyFont="1" applyBorder="1" applyAlignment="1">
      <alignment horizontal="center" vertical="center" wrapText="1"/>
    </xf>
    <xf numFmtId="0" fontId="72" fillId="0" borderId="7" xfId="0" applyFont="1" applyBorder="1" applyAlignment="1">
      <alignment horizontal="center" vertical="center"/>
    </xf>
    <xf numFmtId="0" fontId="79" fillId="0" borderId="6" xfId="0" applyFont="1" applyBorder="1" applyAlignment="1">
      <alignment horizontal="center" vertical="center"/>
    </xf>
    <xf numFmtId="0" fontId="71" fillId="0" borderId="155" xfId="3" applyFont="1" applyBorder="1" applyAlignment="1">
      <alignment horizontal="center" vertical="center"/>
    </xf>
    <xf numFmtId="0" fontId="72" fillId="0" borderId="155" xfId="0" applyFont="1" applyBorder="1" applyAlignment="1">
      <alignment horizontal="center" vertical="center"/>
    </xf>
    <xf numFmtId="0" fontId="70" fillId="0" borderId="5" xfId="0" applyFont="1" applyBorder="1" applyAlignment="1" applyProtection="1">
      <alignment wrapText="1"/>
      <protection locked="0"/>
    </xf>
    <xf numFmtId="0" fontId="72" fillId="0" borderId="148" xfId="0" applyFont="1" applyBorder="1" applyAlignment="1">
      <alignment horizontal="center" vertical="center"/>
    </xf>
    <xf numFmtId="0" fontId="81" fillId="0" borderId="120" xfId="3" applyFont="1" applyBorder="1" applyAlignment="1">
      <alignment horizontal="center" vertical="center"/>
    </xf>
    <xf numFmtId="0" fontId="81" fillId="0" borderId="114" xfId="3" applyFont="1" applyBorder="1" applyAlignment="1">
      <alignment horizontal="center" vertical="center"/>
    </xf>
    <xf numFmtId="0" fontId="7" fillId="0" borderId="115" xfId="0" applyFont="1" applyBorder="1" applyAlignment="1">
      <alignment horizontal="left" vertical="top"/>
    </xf>
    <xf numFmtId="0" fontId="7" fillId="0" borderId="85" xfId="0" applyFont="1" applyBorder="1" applyAlignment="1">
      <alignment horizontal="left" vertical="top"/>
    </xf>
    <xf numFmtId="0" fontId="72" fillId="0" borderId="6" xfId="0" applyFont="1" applyBorder="1" applyAlignment="1">
      <alignment horizontal="center" vertical="center"/>
    </xf>
    <xf numFmtId="0" fontId="90" fillId="0" borderId="6" xfId="3" applyFont="1" applyBorder="1" applyAlignment="1">
      <alignment horizontal="center" vertical="center"/>
    </xf>
    <xf numFmtId="0" fontId="90" fillId="0" borderId="1" xfId="3" applyFont="1" applyBorder="1" applyAlignment="1">
      <alignment horizontal="center" vertical="center"/>
    </xf>
    <xf numFmtId="0" fontId="84" fillId="0" borderId="8" xfId="0" applyFont="1" applyBorder="1"/>
    <xf numFmtId="0" fontId="84" fillId="0" borderId="106" xfId="0" applyFont="1" applyBorder="1"/>
    <xf numFmtId="0" fontId="72" fillId="0" borderId="11" xfId="0" applyFont="1" applyBorder="1" applyAlignment="1">
      <alignment wrapText="1"/>
    </xf>
    <xf numFmtId="0" fontId="72" fillId="0" borderId="11" xfId="0" applyFont="1" applyBorder="1"/>
    <xf numFmtId="0" fontId="10" fillId="0" borderId="6" xfId="0" applyFont="1" applyBorder="1" applyAlignment="1">
      <alignment horizontal="left" vertical="top"/>
    </xf>
    <xf numFmtId="0" fontId="10" fillId="0" borderId="2" xfId="0" applyFont="1" applyBorder="1" applyAlignment="1">
      <alignment horizontal="left" vertical="top"/>
    </xf>
    <xf numFmtId="0" fontId="10" fillId="0" borderId="20" xfId="0" applyFont="1" applyBorder="1" applyAlignment="1">
      <alignment horizontal="left" vertical="top"/>
    </xf>
    <xf numFmtId="0" fontId="84" fillId="0" borderId="145" xfId="0" applyFont="1" applyBorder="1"/>
    <xf numFmtId="0" fontId="84" fillId="0" borderId="86" xfId="0" applyFont="1" applyBorder="1"/>
    <xf numFmtId="0" fontId="71" fillId="0" borderId="0" xfId="3" applyFont="1" applyAlignment="1">
      <alignment horizontal="center" vertical="center"/>
    </xf>
    <xf numFmtId="0" fontId="84" fillId="13" borderId="0" xfId="0" applyFont="1" applyFill="1"/>
    <xf numFmtId="0" fontId="37" fillId="0" borderId="0" xfId="0" applyFont="1" applyAlignment="1">
      <alignment horizontal="centerContinuous" vertical="center"/>
    </xf>
    <xf numFmtId="0" fontId="35" fillId="0" borderId="0" xfId="0" applyFont="1" applyAlignment="1">
      <alignment horizontal="centerContinuous" vertical="center"/>
    </xf>
    <xf numFmtId="0" fontId="26" fillId="0" borderId="0" xfId="0" applyFont="1" applyAlignment="1">
      <alignment horizontal="left"/>
    </xf>
    <xf numFmtId="0" fontId="35" fillId="0" borderId="0" xfId="0" applyFont="1" applyAlignment="1">
      <alignment horizontal="left" vertical="center"/>
    </xf>
    <xf numFmtId="0" fontId="36" fillId="0" borderId="0" xfId="3" applyFont="1"/>
    <xf numFmtId="49" fontId="13" fillId="0" borderId="1" xfId="3" applyNumberFormat="1" applyFont="1" applyBorder="1" applyAlignment="1">
      <alignment horizontal="center" vertical="center" wrapText="1"/>
    </xf>
    <xf numFmtId="49" fontId="13" fillId="0" borderId="6" xfId="3" applyNumberFormat="1" applyFont="1" applyBorder="1" applyAlignment="1">
      <alignment horizontal="center" vertical="center" wrapText="1"/>
    </xf>
    <xf numFmtId="0" fontId="9" fillId="0" borderId="11" xfId="0" applyFont="1" applyBorder="1" applyAlignment="1">
      <alignment horizontal="center" vertical="center" wrapText="1"/>
    </xf>
    <xf numFmtId="0" fontId="7" fillId="5" borderId="57" xfId="0" applyFont="1" applyFill="1" applyBorder="1" applyAlignment="1">
      <alignment horizontal="center" vertical="center"/>
    </xf>
    <xf numFmtId="0" fontId="7" fillId="5" borderId="19" xfId="3" applyFont="1" applyFill="1" applyBorder="1" applyAlignment="1">
      <alignment horizontal="center" vertical="center"/>
    </xf>
    <xf numFmtId="0" fontId="7" fillId="5" borderId="57" xfId="3" applyFont="1" applyFill="1" applyBorder="1" applyAlignment="1">
      <alignment horizontal="center" vertical="center"/>
    </xf>
    <xf numFmtId="0" fontId="7" fillId="0" borderId="6" xfId="0" applyFont="1" applyBorder="1" applyAlignment="1">
      <alignment horizontal="left" vertical="top"/>
    </xf>
    <xf numFmtId="0" fontId="7" fillId="5" borderId="58" xfId="0" applyFont="1" applyFill="1" applyBorder="1" applyAlignment="1">
      <alignment horizontal="center" vertical="center"/>
    </xf>
    <xf numFmtId="0" fontId="7" fillId="5" borderId="58" xfId="3" applyFont="1" applyFill="1" applyBorder="1" applyAlignment="1">
      <alignment horizontal="center" vertical="center"/>
    </xf>
    <xf numFmtId="0" fontId="6" fillId="5" borderId="5" xfId="0" applyFont="1" applyFill="1" applyBorder="1"/>
    <xf numFmtId="0" fontId="34" fillId="0" borderId="0" xfId="3" applyFont="1" applyAlignment="1">
      <alignment horizontal="center"/>
    </xf>
    <xf numFmtId="0" fontId="7" fillId="0" borderId="0" xfId="0" applyFont="1" applyAlignment="1">
      <alignment vertical="center" wrapText="1"/>
    </xf>
    <xf numFmtId="0" fontId="7" fillId="0" borderId="0" xfId="3" applyFont="1" applyAlignment="1">
      <alignment vertical="center"/>
    </xf>
    <xf numFmtId="0" fontId="7" fillId="0" borderId="0" xfId="0" applyFont="1" applyAlignment="1">
      <alignment wrapText="1"/>
    </xf>
    <xf numFmtId="49" fontId="13" fillId="0" borderId="0" xfId="0" applyNumberFormat="1" applyFont="1" applyAlignment="1">
      <alignment horizontal="center" vertical="center" wrapText="1"/>
    </xf>
    <xf numFmtId="49" fontId="7" fillId="0" borderId="0" xfId="0" applyNumberFormat="1" applyFont="1" applyAlignment="1">
      <alignment horizontal="center" vertical="center"/>
    </xf>
    <xf numFmtId="49" fontId="13" fillId="0" borderId="0" xfId="3" applyNumberFormat="1" applyFont="1" applyAlignment="1">
      <alignment horizontal="center" vertical="center" wrapText="1"/>
    </xf>
    <xf numFmtId="0" fontId="34" fillId="0" borderId="0" xfId="0" applyFont="1" applyAlignment="1">
      <alignment horizontal="center" vertical="center"/>
    </xf>
    <xf numFmtId="0" fontId="34" fillId="0" borderId="0" xfId="3" applyFont="1" applyAlignment="1">
      <alignment horizontal="center" vertical="center"/>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7" fillId="5" borderId="14" xfId="3" applyFont="1" applyFill="1" applyBorder="1" applyAlignment="1">
      <alignment horizontal="center" vertical="center"/>
    </xf>
    <xf numFmtId="0" fontId="7" fillId="5" borderId="11" xfId="3" applyFont="1" applyFill="1" applyBorder="1" applyAlignment="1">
      <alignment horizontal="center" vertical="center"/>
    </xf>
    <xf numFmtId="0" fontId="7" fillId="5" borderId="3" xfId="3" applyFont="1" applyFill="1" applyBorder="1" applyAlignment="1">
      <alignment horizontal="center" vertical="center"/>
    </xf>
    <xf numFmtId="0" fontId="7" fillId="0" borderId="0" xfId="0" applyFont="1" applyAlignment="1">
      <alignment horizontal="left" vertical="top"/>
    </xf>
    <xf numFmtId="0" fontId="7" fillId="5" borderId="1" xfId="3" applyFont="1" applyFill="1" applyBorder="1" applyAlignment="1">
      <alignment horizontal="center" vertical="center"/>
    </xf>
    <xf numFmtId="0" fontId="7" fillId="5" borderId="6" xfId="3" applyFont="1" applyFill="1" applyBorder="1" applyAlignment="1">
      <alignment horizontal="center" vertical="center"/>
    </xf>
    <xf numFmtId="0" fontId="7" fillId="5" borderId="7" xfId="0" applyFont="1" applyFill="1" applyBorder="1"/>
    <xf numFmtId="0" fontId="7" fillId="0" borderId="2" xfId="0" applyFont="1" applyBorder="1" applyAlignment="1">
      <alignment horizontal="left" vertical="top"/>
    </xf>
    <xf numFmtId="0" fontId="7" fillId="0" borderId="3" xfId="0" applyFont="1" applyBorder="1" applyAlignment="1">
      <alignment horizontal="left" vertical="top"/>
    </xf>
    <xf numFmtId="0" fontId="7" fillId="5" borderId="5" xfId="0" applyFont="1" applyFill="1" applyBorder="1"/>
    <xf numFmtId="0" fontId="17" fillId="0" borderId="0" xfId="0" applyFont="1" applyAlignment="1">
      <alignment vertical="top" wrapText="1"/>
    </xf>
    <xf numFmtId="0" fontId="34" fillId="0" borderId="11" xfId="0" applyFont="1" applyBorder="1" applyAlignment="1">
      <alignment horizontal="center" vertical="center"/>
    </xf>
    <xf numFmtId="0" fontId="34" fillId="0" borderId="11" xfId="3" applyFont="1" applyBorder="1" applyAlignment="1">
      <alignment horizontal="center" vertical="center"/>
    </xf>
    <xf numFmtId="0" fontId="34" fillId="0" borderId="14" xfId="3" applyFont="1" applyBorder="1" applyAlignment="1">
      <alignment horizontal="center" vertical="center"/>
    </xf>
    <xf numFmtId="0" fontId="6" fillId="0" borderId="6" xfId="0" applyFont="1" applyBorder="1" applyAlignment="1">
      <alignment horizontal="left" vertical="top"/>
    </xf>
    <xf numFmtId="0" fontId="34" fillId="0" borderId="8" xfId="0" applyFont="1" applyBorder="1" applyAlignment="1">
      <alignment horizontal="center" vertical="center"/>
    </xf>
    <xf numFmtId="0" fontId="34" fillId="0" borderId="6" xfId="3" applyFont="1" applyBorder="1" applyAlignment="1">
      <alignment horizontal="center" vertical="center"/>
    </xf>
    <xf numFmtId="0" fontId="34" fillId="0" borderId="1" xfId="3" applyFont="1" applyBorder="1" applyAlignment="1">
      <alignment horizontal="center" vertical="center"/>
    </xf>
    <xf numFmtId="0" fontId="23" fillId="0" borderId="5" xfId="0" applyFont="1" applyBorder="1"/>
    <xf numFmtId="0" fontId="6" fillId="0" borderId="7" xfId="0" applyFont="1" applyBorder="1" applyAlignment="1">
      <alignment horizontal="left" vertical="top"/>
    </xf>
    <xf numFmtId="0" fontId="6" fillId="0" borderId="0" xfId="0" applyFont="1" applyAlignment="1">
      <alignment horizontal="left" vertical="top"/>
    </xf>
    <xf numFmtId="0" fontId="6" fillId="0" borderId="9" xfId="0" applyFont="1" applyBorder="1" applyAlignment="1">
      <alignment horizontal="left" vertical="top"/>
    </xf>
    <xf numFmtId="0" fontId="70" fillId="0" borderId="0" xfId="0" applyFont="1"/>
    <xf numFmtId="0" fontId="39" fillId="0" borderId="8" xfId="0" applyFont="1" applyBorder="1"/>
    <xf numFmtId="38" fontId="39" fillId="0" borderId="82" xfId="2" applyFont="1" applyFill="1" applyBorder="1" applyAlignment="1">
      <alignment horizontal="right"/>
    </xf>
    <xf numFmtId="0" fontId="39" fillId="0" borderId="59" xfId="0" applyFont="1" applyBorder="1" applyAlignment="1">
      <alignment horizontal="right"/>
    </xf>
    <xf numFmtId="0" fontId="39" fillId="0" borderId="82" xfId="0" applyFont="1" applyBorder="1" applyAlignment="1">
      <alignment horizontal="left"/>
    </xf>
    <xf numFmtId="0" fontId="43" fillId="0" borderId="0" xfId="0" applyFont="1"/>
    <xf numFmtId="0" fontId="44" fillId="0" borderId="8" xfId="0" applyFont="1" applyBorder="1" applyAlignment="1">
      <alignment wrapText="1"/>
    </xf>
    <xf numFmtId="0" fontId="39" fillId="0" borderId="0" xfId="0" applyFont="1" applyAlignment="1">
      <alignment horizontal="right"/>
    </xf>
    <xf numFmtId="38" fontId="39" fillId="0" borderId="0" xfId="2" applyFont="1" applyBorder="1" applyAlignment="1" applyProtection="1">
      <alignment horizontal="center"/>
    </xf>
    <xf numFmtId="0" fontId="39" fillId="0" borderId="8" xfId="0" applyFont="1" applyBorder="1" applyAlignment="1">
      <alignment horizontal="right"/>
    </xf>
    <xf numFmtId="38" fontId="85" fillId="0" borderId="0" xfId="2" applyFont="1" applyFill="1" applyBorder="1" applyAlignment="1" applyProtection="1"/>
    <xf numFmtId="0" fontId="39" fillId="0" borderId="9" xfId="0" applyFont="1" applyBorder="1"/>
    <xf numFmtId="0" fontId="77" fillId="0" borderId="0" xfId="0" applyFont="1" applyAlignment="1">
      <alignment wrapText="1"/>
    </xf>
    <xf numFmtId="0" fontId="39" fillId="0" borderId="0" xfId="0" applyFont="1" applyAlignment="1">
      <alignment horizontal="right" vertical="center"/>
    </xf>
    <xf numFmtId="0" fontId="39" fillId="0" borderId="0" xfId="0" applyFont="1" applyAlignment="1">
      <alignment horizontal="center" vertical="center"/>
    </xf>
    <xf numFmtId="0" fontId="39" fillId="14" borderId="8" xfId="0" applyFont="1" applyFill="1" applyBorder="1" applyAlignment="1">
      <alignment horizontal="right" vertical="center"/>
    </xf>
    <xf numFmtId="0" fontId="39" fillId="14" borderId="9" xfId="0" applyFont="1" applyFill="1" applyBorder="1" applyAlignment="1">
      <alignment vertical="center"/>
    </xf>
    <xf numFmtId="0" fontId="39" fillId="0" borderId="8" xfId="0" applyFont="1" applyBorder="1" applyAlignment="1">
      <alignment horizontal="right" vertical="center"/>
    </xf>
    <xf numFmtId="0" fontId="39" fillId="0" borderId="9" xfId="0" applyFont="1" applyBorder="1" applyAlignment="1">
      <alignment vertical="center"/>
    </xf>
    <xf numFmtId="0" fontId="91" fillId="0" borderId="0" xfId="0" applyFont="1" applyAlignment="1">
      <alignment vertical="center"/>
    </xf>
    <xf numFmtId="0" fontId="9" fillId="0" borderId="9" xfId="0" applyFont="1" applyBorder="1" applyAlignment="1">
      <alignment horizontal="left" vertical="center" wrapText="1"/>
    </xf>
    <xf numFmtId="0" fontId="6" fillId="16" borderId="0" xfId="0" applyFont="1" applyFill="1"/>
    <xf numFmtId="0" fontId="6" fillId="16" borderId="8" xfId="0" applyFont="1" applyFill="1" applyBorder="1"/>
    <xf numFmtId="0" fontId="9" fillId="16" borderId="0" xfId="0" applyFont="1" applyFill="1"/>
    <xf numFmtId="0" fontId="92" fillId="16" borderId="0" xfId="0" applyFont="1" applyFill="1"/>
    <xf numFmtId="0" fontId="6" fillId="16" borderId="0" xfId="0" applyFont="1" applyFill="1" applyAlignment="1">
      <alignment horizontal="right"/>
    </xf>
    <xf numFmtId="0" fontId="6" fillId="16" borderId="0" xfId="0" applyFont="1" applyFill="1" applyAlignment="1">
      <alignment horizontal="center"/>
    </xf>
    <xf numFmtId="0" fontId="23" fillId="16" borderId="0" xfId="0" applyFont="1" applyFill="1"/>
    <xf numFmtId="0" fontId="6" fillId="16" borderId="9" xfId="0" applyFont="1" applyFill="1" applyBorder="1"/>
    <xf numFmtId="0" fontId="9" fillId="16" borderId="83" xfId="0" applyFont="1" applyFill="1" applyBorder="1" applyAlignment="1" applyProtection="1">
      <alignment horizontal="center"/>
      <protection locked="0"/>
    </xf>
    <xf numFmtId="0" fontId="39" fillId="16" borderId="0" xfId="0" applyFont="1" applyFill="1"/>
    <xf numFmtId="0" fontId="8" fillId="16" borderId="0" xfId="0" applyFont="1" applyFill="1"/>
    <xf numFmtId="0" fontId="6" fillId="16" borderId="8" xfId="0" applyFont="1" applyFill="1" applyBorder="1" applyAlignment="1">
      <alignment horizontal="right"/>
    </xf>
    <xf numFmtId="0" fontId="6" fillId="16" borderId="83" xfId="0" applyFont="1" applyFill="1" applyBorder="1" applyAlignment="1" applyProtection="1">
      <alignment horizontal="center"/>
      <protection locked="0"/>
    </xf>
    <xf numFmtId="38" fontId="23" fillId="16" borderId="0" xfId="2" applyFont="1" applyFill="1" applyBorder="1" applyAlignment="1" applyProtection="1"/>
    <xf numFmtId="38" fontId="6" fillId="16" borderId="0" xfId="2" applyFont="1" applyFill="1" applyBorder="1" applyAlignment="1" applyProtection="1"/>
    <xf numFmtId="0" fontId="7" fillId="16" borderId="0" xfId="0" applyFont="1" applyFill="1"/>
    <xf numFmtId="0" fontId="39" fillId="0" borderId="0" xfId="0" applyFont="1" applyAlignment="1">
      <alignment horizontal="distributed"/>
    </xf>
    <xf numFmtId="0" fontId="70" fillId="0" borderId="0" xfId="0" applyFont="1" applyAlignment="1">
      <alignment horizontal="left" vertical="center"/>
    </xf>
    <xf numFmtId="0" fontId="39" fillId="0" borderId="0" xfId="0" applyFont="1" applyAlignment="1">
      <alignment horizontal="left" vertical="top" wrapText="1"/>
    </xf>
    <xf numFmtId="38" fontId="39" fillId="0" borderId="0" xfId="2" applyFont="1" applyFill="1" applyBorder="1" applyAlignment="1" applyProtection="1"/>
    <xf numFmtId="0" fontId="70" fillId="0" borderId="0" xfId="0" applyFont="1" applyAlignment="1">
      <alignment horizontal="left" vertical="center" wrapText="1"/>
    </xf>
    <xf numFmtId="0" fontId="17" fillId="0" borderId="0" xfId="0" applyFont="1" applyAlignment="1">
      <alignment horizontal="left"/>
    </xf>
    <xf numFmtId="0" fontId="10" fillId="5" borderId="0" xfId="0" applyFont="1" applyFill="1"/>
    <xf numFmtId="0" fontId="9" fillId="0" borderId="7" xfId="0" applyFont="1" applyBorder="1" applyAlignment="1" applyProtection="1">
      <alignment horizontal="center" vertical="center"/>
      <protection locked="0"/>
    </xf>
    <xf numFmtId="0" fontId="39" fillId="0" borderId="7" xfId="0" applyFont="1" applyBorder="1" applyAlignment="1">
      <alignment vertical="center" wrapText="1"/>
    </xf>
    <xf numFmtId="38" fontId="17" fillId="0" borderId="11" xfId="1" applyFont="1" applyFill="1" applyBorder="1" applyAlignment="1" applyProtection="1">
      <alignment horizontal="right" vertical="center"/>
    </xf>
    <xf numFmtId="38" fontId="17" fillId="0" borderId="7" xfId="1" applyFont="1" applyFill="1" applyBorder="1" applyAlignment="1" applyProtection="1">
      <alignment vertical="center"/>
    </xf>
    <xf numFmtId="38" fontId="17" fillId="0" borderId="5" xfId="1" applyFont="1" applyFill="1" applyBorder="1" applyAlignment="1" applyProtection="1">
      <alignment vertical="center"/>
    </xf>
    <xf numFmtId="38" fontId="17" fillId="0" borderId="5" xfId="1" applyFont="1" applyFill="1" applyBorder="1" applyAlignment="1" applyProtection="1">
      <alignment horizontal="center" vertical="center"/>
    </xf>
    <xf numFmtId="38" fontId="17" fillId="0" borderId="7" xfId="1" applyFont="1" applyFill="1" applyBorder="1" applyAlignment="1" applyProtection="1">
      <alignment horizontal="center" vertical="center"/>
    </xf>
    <xf numFmtId="0" fontId="17" fillId="0" borderId="12" xfId="0" applyFont="1" applyBorder="1" applyAlignment="1" applyProtection="1">
      <alignment vertical="center"/>
      <protection locked="0"/>
    </xf>
    <xf numFmtId="0" fontId="7" fillId="5" borderId="58" xfId="0" applyFont="1" applyFill="1" applyBorder="1" applyAlignment="1">
      <alignment vertical="center"/>
    </xf>
    <xf numFmtId="0" fontId="7" fillId="5" borderId="57" xfId="0" applyFont="1" applyFill="1" applyBorder="1" applyAlignment="1">
      <alignment vertical="center"/>
    </xf>
    <xf numFmtId="0" fontId="70" fillId="0" borderId="0" xfId="0" applyFont="1" applyAlignment="1">
      <alignment horizontal="left" vertical="top"/>
    </xf>
    <xf numFmtId="0" fontId="9" fillId="0" borderId="0" xfId="0" applyFont="1" applyAlignment="1">
      <alignment vertical="top"/>
    </xf>
    <xf numFmtId="0" fontId="9" fillId="0" borderId="0" xfId="0" applyFont="1" applyAlignment="1">
      <alignment vertical="top" wrapText="1"/>
    </xf>
    <xf numFmtId="0" fontId="22" fillId="0" borderId="7" xfId="4" applyFont="1" applyBorder="1" applyAlignment="1">
      <alignment vertical="center" shrinkToFit="1"/>
    </xf>
    <xf numFmtId="180" fontId="22" fillId="0" borderId="9" xfId="4" applyNumberFormat="1" applyFont="1" applyBorder="1" applyAlignment="1">
      <alignment vertical="center"/>
    </xf>
    <xf numFmtId="180" fontId="22" fillId="0" borderId="7" xfId="4" applyNumberFormat="1" applyFont="1" applyBorder="1" applyAlignment="1">
      <alignment vertical="center"/>
    </xf>
    <xf numFmtId="180" fontId="22" fillId="0" borderId="12" xfId="4" applyNumberFormat="1" applyFont="1" applyBorder="1" applyAlignment="1">
      <alignment vertical="center"/>
    </xf>
    <xf numFmtId="180" fontId="22" fillId="0" borderId="5" xfId="4" applyNumberFormat="1" applyFont="1" applyBorder="1" applyAlignment="1">
      <alignment vertical="center"/>
    </xf>
    <xf numFmtId="0" fontId="26" fillId="0" borderId="0" xfId="0" applyFont="1" applyAlignment="1" applyProtection="1">
      <alignment horizontal="centerContinuous" vertical="center"/>
      <protection locked="0"/>
    </xf>
    <xf numFmtId="0" fontId="21" fillId="0" borderId="18" xfId="4" applyFont="1" applyBorder="1"/>
    <xf numFmtId="0" fontId="39" fillId="0" borderId="7" xfId="0" applyFont="1" applyBorder="1" applyAlignment="1">
      <alignment vertical="center" shrinkToFit="1"/>
    </xf>
    <xf numFmtId="0" fontId="39" fillId="0" borderId="5" xfId="0" applyFont="1" applyBorder="1" applyAlignment="1">
      <alignment vertical="center" shrinkToFit="1"/>
    </xf>
    <xf numFmtId="38" fontId="17" fillId="2" borderId="7" xfId="1" applyFont="1" applyFill="1" applyBorder="1" applyAlignment="1" applyProtection="1">
      <alignment horizontal="right" vertical="center"/>
      <protection locked="0"/>
    </xf>
    <xf numFmtId="38" fontId="17" fillId="2" borderId="8" xfId="1" applyFont="1" applyFill="1" applyBorder="1" applyAlignment="1" applyProtection="1">
      <alignment horizontal="right" vertical="center"/>
      <protection locked="0"/>
    </xf>
    <xf numFmtId="38" fontId="17" fillId="2" borderId="5" xfId="1" applyFont="1" applyFill="1" applyBorder="1" applyAlignment="1" applyProtection="1">
      <alignment horizontal="right" vertical="center"/>
      <protection locked="0"/>
    </xf>
    <xf numFmtId="38" fontId="17" fillId="2" borderId="4" xfId="1" applyFont="1" applyFill="1" applyBorder="1" applyAlignment="1" applyProtection="1">
      <alignment horizontal="right" vertical="center"/>
      <protection locked="0"/>
    </xf>
    <xf numFmtId="38" fontId="17" fillId="2" borderId="7" xfId="1" applyFont="1" applyFill="1" applyBorder="1" applyAlignment="1" applyProtection="1">
      <alignment horizontal="right" vertical="center"/>
    </xf>
    <xf numFmtId="38" fontId="17" fillId="2" borderId="5" xfId="1" applyFont="1" applyFill="1" applyBorder="1" applyAlignment="1" applyProtection="1">
      <alignment horizontal="right" vertical="center"/>
    </xf>
    <xf numFmtId="38" fontId="17" fillId="2" borderId="9" xfId="1" applyFont="1" applyFill="1" applyBorder="1" applyAlignment="1" applyProtection="1">
      <alignment vertical="center"/>
      <protection locked="0"/>
    </xf>
    <xf numFmtId="0" fontId="17" fillId="2" borderId="8" xfId="0" applyFont="1" applyFill="1" applyBorder="1" applyAlignment="1" applyProtection="1">
      <alignment horizontal="right" vertical="center"/>
      <protection locked="0"/>
    </xf>
    <xf numFmtId="0" fontId="17" fillId="2" borderId="0" xfId="0" applyFont="1" applyFill="1" applyAlignment="1" applyProtection="1">
      <alignment vertical="center"/>
      <protection locked="0"/>
    </xf>
    <xf numFmtId="0" fontId="17" fillId="2" borderId="9" xfId="0" applyFont="1" applyFill="1" applyBorder="1" applyAlignment="1" applyProtection="1">
      <alignment vertical="center"/>
      <protection locked="0"/>
    </xf>
    <xf numFmtId="0" fontId="17" fillId="2" borderId="8" xfId="0" applyFont="1" applyFill="1" applyBorder="1" applyAlignment="1" applyProtection="1">
      <alignment vertical="center"/>
      <protection locked="0"/>
    </xf>
    <xf numFmtId="38" fontId="17" fillId="2" borderId="0" xfId="1" applyFont="1" applyFill="1" applyBorder="1" applyAlignment="1" applyProtection="1">
      <alignment vertical="center"/>
      <protection locked="0"/>
    </xf>
    <xf numFmtId="0" fontId="17" fillId="2" borderId="0" xfId="0" applyFont="1" applyFill="1" applyAlignment="1" applyProtection="1">
      <alignment horizontal="right" vertical="center"/>
      <protection locked="0"/>
    </xf>
    <xf numFmtId="0" fontId="17" fillId="2" borderId="13" xfId="0" applyFont="1" applyFill="1" applyBorder="1" applyAlignment="1" applyProtection="1">
      <alignment vertical="center"/>
      <protection locked="0"/>
    </xf>
    <xf numFmtId="0" fontId="21" fillId="2" borderId="0" xfId="4" applyFont="1" applyFill="1"/>
    <xf numFmtId="0" fontId="21" fillId="2" borderId="0" xfId="8" applyFont="1" applyFill="1" applyAlignment="1">
      <alignment horizontal="right"/>
    </xf>
    <xf numFmtId="0" fontId="21" fillId="2" borderId="0" xfId="8" applyFont="1" applyFill="1"/>
    <xf numFmtId="38" fontId="6" fillId="2" borderId="7" xfId="1" applyFont="1" applyFill="1" applyBorder="1" applyAlignment="1" applyProtection="1">
      <alignment horizontal="right" vertical="center"/>
      <protection locked="0"/>
    </xf>
    <xf numFmtId="38" fontId="6" fillId="2" borderId="8" xfId="1" applyFont="1" applyFill="1" applyBorder="1" applyAlignment="1" applyProtection="1">
      <alignment horizontal="right" vertical="center"/>
      <protection locked="0"/>
    </xf>
    <xf numFmtId="38" fontId="6" fillId="2" borderId="5" xfId="1" applyFont="1" applyFill="1" applyBorder="1" applyAlignment="1" applyProtection="1">
      <alignment horizontal="right" vertical="center"/>
      <protection locked="0"/>
    </xf>
    <xf numFmtId="38" fontId="6" fillId="2" borderId="4" xfId="1" applyFont="1" applyFill="1" applyBorder="1" applyAlignment="1" applyProtection="1">
      <alignment horizontal="right" vertical="center"/>
      <protection locked="0"/>
    </xf>
    <xf numFmtId="0" fontId="6" fillId="2" borderId="9" xfId="0"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2" borderId="9" xfId="0" applyFont="1" applyFill="1" applyBorder="1" applyAlignment="1" applyProtection="1">
      <alignment vertical="center"/>
      <protection locked="0"/>
    </xf>
    <xf numFmtId="38" fontId="17" fillId="2" borderId="7" xfId="1" applyFont="1" applyFill="1" applyBorder="1" applyAlignment="1" applyProtection="1">
      <alignment vertical="center"/>
    </xf>
    <xf numFmtId="38" fontId="17" fillId="2" borderId="5" xfId="1" applyFont="1" applyFill="1" applyBorder="1" applyAlignment="1" applyProtection="1">
      <alignment vertical="center"/>
    </xf>
    <xf numFmtId="0" fontId="17" fillId="2" borderId="12" xfId="0" applyFont="1" applyFill="1" applyBorder="1" applyAlignment="1" applyProtection="1">
      <alignment vertical="center"/>
      <protection locked="0"/>
    </xf>
    <xf numFmtId="0" fontId="10" fillId="6" borderId="8" xfId="0" applyFont="1" applyFill="1" applyBorder="1" applyAlignment="1">
      <alignment horizontal="center" vertical="center"/>
    </xf>
    <xf numFmtId="0" fontId="38" fillId="7" borderId="0" xfId="0" applyFont="1" applyFill="1" applyAlignment="1">
      <alignment horizontal="center" vertical="center"/>
    </xf>
    <xf numFmtId="0" fontId="22" fillId="0" borderId="1" xfId="4" applyFont="1" applyBorder="1" applyAlignment="1">
      <alignment horizontal="center" vertical="center"/>
    </xf>
    <xf numFmtId="0" fontId="22" fillId="0" borderId="3" xfId="4" applyFont="1" applyBorder="1" applyAlignment="1">
      <alignment horizontal="center" vertical="center"/>
    </xf>
    <xf numFmtId="0" fontId="22" fillId="0" borderId="0" xfId="4" applyFont="1" applyAlignment="1">
      <alignment horizontal="center" vertical="center"/>
    </xf>
    <xf numFmtId="0" fontId="22" fillId="0" borderId="14" xfId="4" applyFont="1" applyBorder="1" applyAlignment="1">
      <alignment horizontal="center" vertical="center"/>
    </xf>
    <xf numFmtId="0" fontId="22" fillId="0" borderId="10" xfId="4" applyFont="1" applyBorder="1" applyAlignment="1">
      <alignment horizontal="center" vertical="center"/>
    </xf>
    <xf numFmtId="0" fontId="22" fillId="0" borderId="15" xfId="4"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0" xfId="0" applyFont="1" applyBorder="1" applyAlignment="1">
      <alignment horizontal="center" vertical="center"/>
    </xf>
    <xf numFmtId="183" fontId="10" fillId="0" borderId="0" xfId="0" applyNumberFormat="1" applyFont="1" applyAlignment="1">
      <alignment horizontal="center"/>
    </xf>
    <xf numFmtId="0" fontId="0" fillId="0" borderId="0" xfId="0" applyAlignment="1">
      <alignment horizontal="center"/>
    </xf>
    <xf numFmtId="0" fontId="10" fillId="0" borderId="0" xfId="0" applyFont="1" applyAlignment="1">
      <alignment horizontal="center"/>
    </xf>
    <xf numFmtId="0" fontId="10" fillId="0" borderId="0" xfId="0" applyFont="1" applyAlignment="1">
      <alignment horizontal="left"/>
    </xf>
    <xf numFmtId="0" fontId="10" fillId="2" borderId="0" xfId="0" applyFont="1" applyFill="1" applyAlignment="1">
      <alignment horizontal="right"/>
    </xf>
    <xf numFmtId="0" fontId="10" fillId="0" borderId="0" xfId="0" applyFont="1" applyAlignment="1">
      <alignment horizontal="left" shrinkToFit="1"/>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40" fillId="0" borderId="8"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40" fillId="0" borderId="9" xfId="0" applyFont="1" applyBorder="1" applyAlignment="1" applyProtection="1">
      <alignment horizontal="left" vertical="center" shrinkToFit="1"/>
      <protection locked="0"/>
    </xf>
    <xf numFmtId="38" fontId="17" fillId="0" borderId="137" xfId="1" applyFont="1" applyFill="1" applyBorder="1" applyAlignment="1" applyProtection="1">
      <alignment horizontal="center" vertical="center"/>
    </xf>
    <xf numFmtId="38" fontId="17" fillId="0" borderId="136" xfId="1" applyFont="1" applyFill="1" applyBorder="1" applyAlignment="1" applyProtection="1">
      <alignment horizontal="center" vertical="center"/>
    </xf>
    <xf numFmtId="0" fontId="40" fillId="0" borderId="1"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wrapText="1" shrinkToFit="1"/>
      <protection locked="0"/>
    </xf>
    <xf numFmtId="0" fontId="17" fillId="0" borderId="7" xfId="0" applyFont="1" applyBorder="1" applyAlignment="1" applyProtection="1">
      <alignment horizontal="center" vertical="center" wrapText="1" shrinkToFit="1"/>
      <protection locked="0"/>
    </xf>
    <xf numFmtId="0" fontId="17" fillId="0" borderId="8"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7" fillId="11" borderId="6" xfId="0" applyFont="1" applyFill="1" applyBorder="1" applyAlignment="1" applyProtection="1">
      <alignment horizontal="center" vertical="center"/>
      <protection locked="0"/>
    </xf>
    <xf numFmtId="0" fontId="17" fillId="11" borderId="7" xfId="0" applyFont="1" applyFill="1" applyBorder="1" applyAlignment="1" applyProtection="1">
      <alignment horizontal="center" vertical="center"/>
      <protection locked="0"/>
    </xf>
    <xf numFmtId="0" fontId="17" fillId="11" borderId="6" xfId="0" applyFont="1" applyFill="1" applyBorder="1" applyAlignment="1" applyProtection="1">
      <alignment horizontal="center" vertical="center" wrapText="1" shrinkToFit="1"/>
      <protection locked="0"/>
    </xf>
    <xf numFmtId="0" fontId="17" fillId="11" borderId="7" xfId="0" applyFont="1" applyFill="1" applyBorder="1" applyAlignment="1" applyProtection="1">
      <alignment horizontal="center" vertical="center" shrinkToFit="1"/>
      <protection locked="0"/>
    </xf>
    <xf numFmtId="38" fontId="17" fillId="11" borderId="137" xfId="1" applyFont="1" applyFill="1" applyBorder="1" applyAlignment="1" applyProtection="1">
      <alignment horizontal="center" vertical="center"/>
    </xf>
    <xf numFmtId="38" fontId="17" fillId="11" borderId="136" xfId="1" applyFont="1" applyFill="1" applyBorder="1" applyAlignment="1" applyProtection="1">
      <alignment horizontal="center" vertical="center"/>
    </xf>
    <xf numFmtId="0" fontId="6" fillId="0" borderId="0" xfId="0" applyFont="1" applyAlignment="1">
      <alignment horizontal="right"/>
    </xf>
    <xf numFmtId="38" fontId="6" fillId="0" borderId="0" xfId="2" applyFont="1" applyBorder="1" applyAlignment="1">
      <alignment horizontal="center"/>
    </xf>
    <xf numFmtId="38" fontId="6" fillId="3" borderId="0" xfId="2" applyFont="1" applyFill="1" applyBorder="1" applyAlignment="1"/>
    <xf numFmtId="0" fontId="13" fillId="0" borderId="8" xfId="0" applyFont="1" applyBorder="1" applyAlignment="1">
      <alignment horizontal="left" shrinkToFit="1"/>
    </xf>
    <xf numFmtId="0" fontId="13" fillId="0" borderId="0" xfId="0" applyFont="1" applyAlignment="1">
      <alignment horizontal="left" shrinkToFit="1"/>
    </xf>
    <xf numFmtId="0" fontId="13" fillId="0" borderId="0" xfId="0" applyFont="1" applyAlignment="1">
      <alignment horizontal="left" vertical="top" wrapText="1"/>
    </xf>
    <xf numFmtId="38" fontId="6" fillId="0" borderId="0" xfId="2" applyFont="1" applyBorder="1" applyAlignment="1">
      <alignment horizontal="right"/>
    </xf>
    <xf numFmtId="0" fontId="13" fillId="0" borderId="0" xfId="0" applyFont="1" applyAlignment="1">
      <alignment horizontal="center" wrapText="1" shrinkToFit="1"/>
    </xf>
    <xf numFmtId="0" fontId="13" fillId="0" borderId="0" xfId="0" applyFont="1" applyAlignment="1">
      <alignment horizontal="center" shrinkToFit="1"/>
    </xf>
    <xf numFmtId="38" fontId="6" fillId="0" borderId="0" xfId="2" applyFont="1" applyFill="1" applyBorder="1" applyAlignment="1">
      <alignment horizontal="right" wrapText="1"/>
    </xf>
    <xf numFmtId="38" fontId="6" fillId="0" borderId="0" xfId="2" applyFont="1" applyFill="1" applyBorder="1" applyAlignment="1">
      <alignment horizontal="right"/>
    </xf>
    <xf numFmtId="0" fontId="6" fillId="0" borderId="13" xfId="0" applyFont="1" applyBorder="1" applyAlignment="1">
      <alignment horizontal="center"/>
    </xf>
    <xf numFmtId="0" fontId="6" fillId="0" borderId="0" xfId="0" applyFont="1" applyAlignment="1">
      <alignment horizontal="left"/>
    </xf>
    <xf numFmtId="0" fontId="7" fillId="0" borderId="0" xfId="0" applyFont="1" applyAlignment="1">
      <alignment horizontal="left" vertical="center" wrapText="1"/>
    </xf>
    <xf numFmtId="0" fontId="6" fillId="0" borderId="0" xfId="0" applyFont="1" applyAlignment="1">
      <alignment horizontal="left" wrapText="1"/>
    </xf>
    <xf numFmtId="0" fontId="12" fillId="0" borderId="0" xfId="0" applyFont="1" applyAlignment="1">
      <alignment horizontal="center"/>
    </xf>
    <xf numFmtId="0" fontId="6" fillId="0" borderId="13" xfId="0" applyFont="1" applyBorder="1" applyAlignment="1">
      <alignment horizontal="left" shrinkToFit="1"/>
    </xf>
    <xf numFmtId="0" fontId="6" fillId="2" borderId="13" xfId="0" applyFont="1" applyFill="1" applyBorder="1" applyAlignment="1">
      <alignment horizontal="center"/>
    </xf>
    <xf numFmtId="38" fontId="6" fillId="0" borderId="0" xfId="2" applyFont="1" applyBorder="1" applyAlignment="1">
      <alignment horizontal="right" wrapText="1"/>
    </xf>
    <xf numFmtId="0" fontId="13" fillId="0" borderId="0" xfId="0" applyFont="1" applyAlignment="1">
      <alignment horizontal="left" vertical="top"/>
    </xf>
    <xf numFmtId="0" fontId="6" fillId="0" borderId="8" xfId="0" applyFont="1" applyBorder="1" applyAlignment="1">
      <alignment horizontal="center" shrinkToFit="1"/>
    </xf>
    <xf numFmtId="0" fontId="6" fillId="0" borderId="0" xfId="0" applyFont="1" applyAlignment="1">
      <alignment horizontal="center" shrinkToFit="1"/>
    </xf>
    <xf numFmtId="38" fontId="13" fillId="2" borderId="0" xfId="6" applyFont="1" applyFill="1" applyBorder="1" applyAlignment="1">
      <alignment horizontal="center" shrinkToFit="1"/>
    </xf>
    <xf numFmtId="0" fontId="16" fillId="0" borderId="0" xfId="0" applyFont="1" applyAlignment="1">
      <alignment horizontal="center"/>
    </xf>
    <xf numFmtId="38" fontId="6" fillId="3" borderId="0" xfId="0" applyNumberFormat="1" applyFont="1" applyFill="1" applyAlignment="1">
      <alignment horizontal="right"/>
    </xf>
    <xf numFmtId="0" fontId="6" fillId="3" borderId="0" xfId="0" applyFont="1" applyFill="1" applyAlignment="1">
      <alignment horizontal="right"/>
    </xf>
    <xf numFmtId="0" fontId="7" fillId="0" borderId="8" xfId="0" applyFont="1" applyBorder="1" applyAlignment="1">
      <alignment horizontal="left" vertical="top"/>
    </xf>
    <xf numFmtId="0" fontId="7" fillId="0" borderId="4" xfId="0" applyFont="1" applyBorder="1" applyAlignment="1">
      <alignment horizontal="left" vertical="top"/>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34" fillId="0" borderId="13" xfId="0" applyFont="1" applyBorder="1" applyAlignment="1">
      <alignment horizontal="center" vertical="center"/>
    </xf>
    <xf numFmtId="0" fontId="34" fillId="0" borderId="15"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8" xfId="0" applyFont="1" applyBorder="1" applyAlignment="1">
      <alignment horizontal="left" vertical="top" wrapText="1"/>
    </xf>
    <xf numFmtId="0" fontId="7" fillId="0" borderId="4" xfId="0" applyFont="1" applyBorder="1" applyAlignment="1">
      <alignment horizontal="left" vertical="top"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7" fillId="0" borderId="11" xfId="3" applyFont="1" applyBorder="1" applyAlignment="1">
      <alignment horizontal="center" vertical="center"/>
    </xf>
    <xf numFmtId="0" fontId="7" fillId="0" borderId="11" xfId="0" applyFont="1" applyBorder="1" applyAlignment="1">
      <alignment horizont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34" fillId="5" borderId="15" xfId="0" applyFont="1" applyFill="1" applyBorder="1" applyAlignment="1">
      <alignment horizontal="center"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7" fillId="0" borderId="1" xfId="0" applyFont="1" applyBorder="1" applyAlignment="1">
      <alignment horizontal="left" vertical="top"/>
    </xf>
    <xf numFmtId="0" fontId="34" fillId="5" borderId="13"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left" vertical="top" wrapText="1"/>
    </xf>
    <xf numFmtId="0" fontId="7" fillId="0" borderId="14" xfId="0" applyFont="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2" xfId="0" applyFont="1" applyFill="1" applyBorder="1" applyAlignment="1">
      <alignment horizontal="center" vertical="center"/>
    </xf>
    <xf numFmtId="0" fontId="7" fillId="0" borderId="0" xfId="0" applyFont="1" applyAlignment="1">
      <alignment vertical="center"/>
    </xf>
    <xf numFmtId="0" fontId="26" fillId="0" borderId="1" xfId="0" applyFont="1" applyBorder="1" applyAlignment="1">
      <alignment horizontal="center" vertical="center" wrapText="1"/>
    </xf>
    <xf numFmtId="0" fontId="7" fillId="0" borderId="0" xfId="0" applyFont="1" applyAlignment="1">
      <alignment horizontal="center" vertical="center"/>
    </xf>
    <xf numFmtId="0" fontId="6" fillId="0" borderId="8" xfId="0" applyFont="1" applyBorder="1" applyAlignment="1">
      <alignment horizontal="center" vertical="center" wrapText="1"/>
    </xf>
    <xf numFmtId="0" fontId="12" fillId="0" borderId="0" xfId="0" applyFont="1" applyAlignment="1">
      <alignment horizontal="left" vertical="center" shrinkToFit="1"/>
    </xf>
    <xf numFmtId="0" fontId="22" fillId="0" borderId="0" xfId="0" applyFont="1" applyAlignment="1">
      <alignment horizontal="left" vertical="center" shrinkToFit="1"/>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12" xfId="3" applyFont="1" applyBorder="1" applyAlignment="1">
      <alignment horizontal="center" vertical="center"/>
    </xf>
    <xf numFmtId="0" fontId="72" fillId="0" borderId="15" xfId="0" applyFont="1" applyBorder="1" applyAlignment="1">
      <alignment horizontal="center" vertical="center"/>
    </xf>
    <xf numFmtId="0" fontId="39" fillId="0" borderId="8"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2" xfId="0" applyFont="1" applyBorder="1" applyAlignment="1">
      <alignment horizontal="center" vertical="center" wrapText="1"/>
    </xf>
    <xf numFmtId="0" fontId="72" fillId="0" borderId="8" xfId="0" applyFont="1" applyBorder="1" applyAlignment="1">
      <alignment horizontal="left" vertical="top" wrapText="1"/>
    </xf>
    <xf numFmtId="0" fontId="72" fillId="0" borderId="4" xfId="0" applyFont="1" applyBorder="1" applyAlignment="1">
      <alignment horizontal="left" vertical="top" wrapText="1"/>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72" fillId="0" borderId="8" xfId="0" applyFont="1" applyBorder="1" applyAlignment="1">
      <alignment horizontal="left" vertical="top"/>
    </xf>
    <xf numFmtId="0" fontId="72" fillId="0" borderId="4" xfId="0" applyFont="1" applyBorder="1" applyAlignment="1">
      <alignment horizontal="left" vertical="top"/>
    </xf>
    <xf numFmtId="0" fontId="72" fillId="13" borderId="13" xfId="0" applyFont="1" applyFill="1" applyBorder="1" applyAlignment="1">
      <alignment horizontal="center" vertical="center"/>
    </xf>
    <xf numFmtId="0" fontId="72" fillId="0" borderId="147" xfId="0" applyFont="1" applyBorder="1" applyAlignment="1">
      <alignment horizontal="center" vertical="center"/>
    </xf>
    <xf numFmtId="0" fontId="72" fillId="0" borderId="120" xfId="0" applyFont="1" applyBorder="1" applyAlignment="1">
      <alignment horizontal="center" vertical="center"/>
    </xf>
    <xf numFmtId="0" fontId="72" fillId="0" borderId="150" xfId="0" applyFont="1" applyBorder="1" applyAlignment="1">
      <alignment horizontal="center" vertical="center"/>
    </xf>
    <xf numFmtId="0" fontId="72" fillId="0" borderId="151" xfId="0" applyFont="1" applyBorder="1" applyAlignment="1">
      <alignment horizontal="center" vertical="center"/>
    </xf>
    <xf numFmtId="0" fontId="70" fillId="0" borderId="120" xfId="0" applyFont="1" applyBorder="1" applyAlignment="1">
      <alignment horizontal="center" vertical="center" wrapText="1"/>
    </xf>
    <xf numFmtId="0" fontId="70" fillId="0" borderId="151" xfId="0" applyFont="1" applyBorder="1" applyAlignment="1">
      <alignment horizontal="center" vertical="center" wrapText="1"/>
    </xf>
    <xf numFmtId="0" fontId="40" fillId="0" borderId="0" xfId="0" applyFont="1" applyAlignment="1">
      <alignment horizontal="lef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0" xfId="0" applyFont="1" applyBorder="1" applyAlignment="1">
      <alignment horizontal="center" vertical="center" wrapText="1"/>
    </xf>
    <xf numFmtId="0" fontId="72" fillId="0" borderId="11" xfId="0" applyFont="1" applyBorder="1" applyAlignment="1" applyProtection="1">
      <alignment horizontal="center" vertical="center"/>
      <protection locked="0"/>
    </xf>
    <xf numFmtId="0" fontId="72" fillId="0" borderId="6" xfId="0" applyFont="1" applyBorder="1" applyAlignment="1" applyProtection="1">
      <alignment horizontal="center" vertical="center"/>
      <protection locked="0"/>
    </xf>
    <xf numFmtId="0" fontId="72" fillId="0" borderId="6" xfId="0" applyFont="1" applyBorder="1" applyAlignment="1" applyProtection="1">
      <alignment horizontal="left" vertical="center" wrapText="1"/>
      <protection locked="0"/>
    </xf>
    <xf numFmtId="0" fontId="72" fillId="0" borderId="5" xfId="0" applyFont="1" applyBorder="1" applyAlignment="1" applyProtection="1">
      <alignment horizontal="left" vertical="center" wrapText="1"/>
      <protection locked="0"/>
    </xf>
    <xf numFmtId="184" fontId="78" fillId="0" borderId="11" xfId="0" applyNumberFormat="1" applyFont="1" applyBorder="1" applyAlignment="1" applyProtection="1">
      <alignment horizontal="center" vertical="center" shrinkToFit="1"/>
      <protection locked="0"/>
    </xf>
    <xf numFmtId="0" fontId="72" fillId="0" borderId="11" xfId="0" applyFont="1" applyBorder="1" applyAlignment="1" applyProtection="1">
      <alignment horizontal="center" vertical="center" wrapText="1"/>
      <protection locked="0"/>
    </xf>
    <xf numFmtId="0" fontId="72" fillId="0" borderId="6"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72" fillId="0" borderId="6" xfId="0" applyFont="1" applyBorder="1" applyAlignment="1">
      <alignment horizontal="center" vertical="center" wrapText="1"/>
    </xf>
    <xf numFmtId="0" fontId="72" fillId="0" borderId="7" xfId="0" applyFont="1" applyBorder="1" applyAlignment="1">
      <alignment horizontal="center" vertical="center" wrapText="1"/>
    </xf>
    <xf numFmtId="0" fontId="72" fillId="0" borderId="5" xfId="0" applyFont="1" applyBorder="1" applyAlignment="1">
      <alignment horizontal="center" vertical="center" wrapText="1"/>
    </xf>
    <xf numFmtId="0" fontId="72" fillId="0" borderId="1" xfId="0" applyFont="1" applyBorder="1" applyAlignment="1">
      <alignment horizontal="center" vertical="center"/>
    </xf>
    <xf numFmtId="0" fontId="72" fillId="0" borderId="2" xfId="0" applyFont="1" applyBorder="1" applyAlignment="1">
      <alignment horizontal="center" vertical="center"/>
    </xf>
    <xf numFmtId="0" fontId="72" fillId="0" borderId="4" xfId="0" applyFont="1" applyBorder="1" applyAlignment="1">
      <alignment horizontal="center" vertical="center"/>
    </xf>
    <xf numFmtId="0" fontId="72" fillId="0" borderId="13" xfId="0" applyFont="1" applyBorder="1" applyAlignment="1">
      <alignment horizontal="center" vertical="center"/>
    </xf>
    <xf numFmtId="0" fontId="72" fillId="0" borderId="1" xfId="3" applyFont="1" applyBorder="1" applyAlignment="1">
      <alignment horizontal="center" vertical="center"/>
    </xf>
    <xf numFmtId="0" fontId="72" fillId="0" borderId="2" xfId="3" applyFont="1" applyBorder="1" applyAlignment="1">
      <alignment horizontal="center" vertical="center"/>
    </xf>
    <xf numFmtId="0" fontId="72" fillId="0" borderId="4" xfId="3" applyFont="1" applyBorder="1" applyAlignment="1">
      <alignment horizontal="center" vertical="center"/>
    </xf>
    <xf numFmtId="0" fontId="72" fillId="0" borderId="13" xfId="3" applyFont="1" applyBorder="1" applyAlignment="1">
      <alignment horizontal="center" vertical="center"/>
    </xf>
    <xf numFmtId="0" fontId="72" fillId="0" borderId="11" xfId="0" applyFont="1" applyBorder="1" applyAlignment="1">
      <alignment horizontal="center" wrapText="1"/>
    </xf>
    <xf numFmtId="0" fontId="72" fillId="0" borderId="3" xfId="0" applyFont="1" applyBorder="1" applyAlignment="1">
      <alignment horizontal="center" vertical="center"/>
    </xf>
    <xf numFmtId="0" fontId="72" fillId="0" borderId="9" xfId="0" applyFont="1" applyBorder="1" applyAlignment="1">
      <alignment horizontal="center" vertical="center"/>
    </xf>
    <xf numFmtId="0" fontId="39" fillId="0" borderId="12" xfId="0" applyFont="1" applyBorder="1" applyAlignment="1">
      <alignment horizontal="center" vertical="center"/>
    </xf>
    <xf numFmtId="0" fontId="72" fillId="0" borderId="11" xfId="0" applyFont="1" applyBorder="1" applyAlignment="1">
      <alignment horizontal="center" vertical="center" wrapText="1"/>
    </xf>
    <xf numFmtId="0" fontId="40" fillId="0" borderId="14"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75" fillId="0" borderId="139" xfId="0" applyFont="1" applyBorder="1" applyAlignment="1">
      <alignment horizontal="center" vertical="center"/>
    </xf>
    <xf numFmtId="0" fontId="75" fillId="0" borderId="140" xfId="0" applyFont="1" applyBorder="1" applyAlignment="1">
      <alignment horizontal="center" vertical="center"/>
    </xf>
    <xf numFmtId="0" fontId="74" fillId="0" borderId="0" xfId="3" applyFont="1" applyAlignment="1">
      <alignment horizontal="left"/>
    </xf>
    <xf numFmtId="0" fontId="72" fillId="0" borderId="11"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39" fillId="0" borderId="0" xfId="0" applyFont="1" applyAlignment="1">
      <alignment horizontal="left"/>
    </xf>
    <xf numFmtId="0" fontId="73" fillId="0" borderId="0" xfId="0" applyFont="1" applyAlignment="1">
      <alignment horizontal="center"/>
    </xf>
    <xf numFmtId="0" fontId="3" fillId="0" borderId="0" xfId="0" applyFont="1" applyAlignment="1">
      <alignment horizontal="left"/>
    </xf>
    <xf numFmtId="0" fontId="7" fillId="0" borderId="139" xfId="0" applyFont="1" applyBorder="1" applyAlignment="1">
      <alignment horizontal="center" vertical="center"/>
    </xf>
    <xf numFmtId="0" fontId="7" fillId="0" borderId="140" xfId="0" applyFont="1" applyBorder="1" applyAlignment="1">
      <alignment horizontal="center" vertical="center"/>
    </xf>
    <xf numFmtId="0" fontId="40" fillId="0" borderId="13" xfId="0" applyFont="1" applyBorder="1" applyAlignment="1">
      <alignment horizontal="left" vertical="center"/>
    </xf>
    <xf numFmtId="0" fontId="90" fillId="0" borderId="6" xfId="3" applyFont="1" applyBorder="1" applyAlignment="1">
      <alignment horizontal="center" vertical="center"/>
    </xf>
    <xf numFmtId="0" fontId="90" fillId="0" borderId="145" xfId="3" applyFont="1" applyBorder="1" applyAlignment="1">
      <alignment horizontal="center" vertical="center"/>
    </xf>
    <xf numFmtId="0" fontId="39" fillId="0" borderId="0" xfId="0" applyFont="1" applyAlignment="1">
      <alignment horizontal="left" vertical="top" wrapText="1"/>
    </xf>
    <xf numFmtId="0" fontId="72" fillId="0" borderId="156" xfId="0" applyFont="1" applyBorder="1" applyAlignment="1">
      <alignment horizontal="center" vertical="center"/>
    </xf>
    <xf numFmtId="0" fontId="72" fillId="0" borderId="157" xfId="0" applyFont="1" applyBorder="1" applyAlignment="1">
      <alignment horizontal="center" vertical="center"/>
    </xf>
    <xf numFmtId="0" fontId="72" fillId="0" borderId="23" xfId="0" applyFont="1" applyBorder="1" applyAlignment="1">
      <alignment horizontal="center" vertical="center"/>
    </xf>
    <xf numFmtId="0" fontId="72" fillId="0" borderId="158" xfId="0" applyFont="1" applyBorder="1" applyAlignment="1">
      <alignment horizontal="center" vertical="center"/>
    </xf>
    <xf numFmtId="0" fontId="72" fillId="0" borderId="159" xfId="0" applyFont="1" applyBorder="1" applyAlignment="1">
      <alignment horizontal="center" vertical="center"/>
    </xf>
    <xf numFmtId="0" fontId="70" fillId="0" borderId="11" xfId="0" applyFont="1" applyBorder="1" applyAlignment="1">
      <alignment horizontal="center" vertical="center" wrapText="1"/>
    </xf>
    <xf numFmtId="0" fontId="77" fillId="0" borderId="1"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87" xfId="0" applyFont="1" applyBorder="1" applyAlignment="1">
      <alignment horizontal="center" vertical="center" wrapText="1"/>
    </xf>
    <xf numFmtId="0" fontId="77" fillId="0" borderId="119" xfId="0" applyFont="1" applyBorder="1" applyAlignment="1">
      <alignment horizontal="center" vertical="center" wrapText="1"/>
    </xf>
    <xf numFmtId="0" fontId="72" fillId="0" borderId="6" xfId="0" applyFont="1" applyBorder="1" applyAlignment="1">
      <alignment horizontal="center" vertical="center"/>
    </xf>
    <xf numFmtId="0" fontId="72" fillId="0" borderId="145" xfId="0" applyFont="1" applyBorder="1" applyAlignment="1">
      <alignment horizontal="center" vertical="center"/>
    </xf>
    <xf numFmtId="184" fontId="3" fillId="0" borderId="1" xfId="0" applyNumberFormat="1" applyFont="1" applyBorder="1" applyAlignment="1" applyProtection="1">
      <alignment horizontal="center" vertical="center"/>
      <protection locked="0"/>
    </xf>
    <xf numFmtId="184" fontId="3" fillId="0" borderId="8" xfId="0" applyNumberFormat="1" applyFont="1" applyBorder="1" applyAlignment="1" applyProtection="1">
      <alignment horizontal="center" vertical="center"/>
      <protection locked="0"/>
    </xf>
    <xf numFmtId="184" fontId="3" fillId="0" borderId="4" xfId="0" applyNumberFormat="1" applyFont="1" applyBorder="1" applyAlignment="1" applyProtection="1">
      <alignment horizontal="center" vertical="center"/>
      <protection locked="0"/>
    </xf>
    <xf numFmtId="0" fontId="72" fillId="0" borderId="1" xfId="0" applyFont="1" applyBorder="1" applyAlignment="1" applyProtection="1">
      <alignment horizontal="center" vertical="center" wrapText="1"/>
      <protection locked="0"/>
    </xf>
    <xf numFmtId="0" fontId="72" fillId="0" borderId="3" xfId="0" applyFont="1" applyBorder="1" applyAlignment="1" applyProtection="1">
      <alignment horizontal="center" vertical="center" wrapText="1"/>
      <protection locked="0"/>
    </xf>
    <xf numFmtId="0" fontId="72" fillId="0" borderId="8" xfId="0" applyFont="1" applyBorder="1" applyAlignment="1" applyProtection="1">
      <alignment horizontal="center" vertical="center" wrapText="1"/>
      <protection locked="0"/>
    </xf>
    <xf numFmtId="0" fontId="72" fillId="0" borderId="9"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72" fillId="0" borderId="12" xfId="0" applyFont="1" applyBorder="1" applyAlignment="1" applyProtection="1">
      <alignment horizontal="center" vertical="center" wrapText="1"/>
      <protection locked="0"/>
    </xf>
    <xf numFmtId="0" fontId="72" fillId="0" borderId="7"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protection locked="0"/>
    </xf>
    <xf numFmtId="0" fontId="88" fillId="0" borderId="139" xfId="0" applyFont="1" applyBorder="1" applyAlignment="1">
      <alignment horizontal="center" vertical="center"/>
    </xf>
    <xf numFmtId="0" fontId="88" fillId="0" borderId="140" xfId="0" applyFont="1" applyBorder="1" applyAlignment="1">
      <alignment horizontal="center" vertical="center"/>
    </xf>
    <xf numFmtId="0" fontId="89" fillId="0" borderId="139" xfId="0" applyFont="1" applyBorder="1" applyAlignment="1">
      <alignment horizontal="center" vertical="center"/>
    </xf>
    <xf numFmtId="0" fontId="89" fillId="0" borderId="140" xfId="0" applyFont="1" applyBorder="1" applyAlignment="1">
      <alignment horizontal="center" vertical="center"/>
    </xf>
    <xf numFmtId="0" fontId="72" fillId="0" borderId="139" xfId="0" applyFont="1" applyBorder="1" applyAlignment="1">
      <alignment horizontal="center" vertical="center"/>
    </xf>
    <xf numFmtId="0" fontId="72" fillId="0" borderId="140"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178" fontId="20" fillId="0" borderId="0" xfId="0" applyNumberFormat="1" applyFont="1" applyAlignment="1">
      <alignment horizontal="left" vertical="center" wrapText="1"/>
    </xf>
    <xf numFmtId="0" fontId="31" fillId="0" borderId="0" xfId="0" applyFont="1" applyAlignment="1">
      <alignment horizontal="left" wrapText="1"/>
    </xf>
    <xf numFmtId="0" fontId="20" fillId="0" borderId="65" xfId="0" applyFont="1" applyBorder="1" applyAlignment="1">
      <alignment horizontal="center" vertical="center" wrapText="1"/>
    </xf>
    <xf numFmtId="0" fontId="20" fillId="0" borderId="69" xfId="0" applyFont="1" applyBorder="1" applyAlignment="1">
      <alignment horizontal="center" vertical="center" wrapText="1"/>
    </xf>
    <xf numFmtId="0" fontId="32" fillId="0" borderId="76"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69" xfId="0" applyFont="1" applyBorder="1" applyAlignment="1">
      <alignment horizontal="center" vertical="center" wrapText="1"/>
    </xf>
    <xf numFmtId="0" fontId="32" fillId="0" borderId="69" xfId="0" applyFont="1" applyBorder="1" applyAlignment="1">
      <alignment horizontal="center" vertical="center" wrapText="1"/>
    </xf>
    <xf numFmtId="0" fontId="20" fillId="0" borderId="66" xfId="0" applyFont="1" applyBorder="1" applyAlignment="1">
      <alignment horizontal="left" vertical="center" wrapText="1"/>
    </xf>
    <xf numFmtId="0" fontId="31" fillId="0" borderId="67" xfId="0" applyFont="1" applyBorder="1" applyAlignment="1">
      <alignment horizontal="left" wrapText="1"/>
    </xf>
    <xf numFmtId="0" fontId="31" fillId="0" borderId="81" xfId="0" applyFont="1" applyBorder="1" applyAlignment="1">
      <alignment horizontal="left" wrapText="1"/>
    </xf>
    <xf numFmtId="0" fontId="20" fillId="0" borderId="68" xfId="0" applyFont="1" applyBorder="1" applyAlignment="1">
      <alignment horizontal="center" vertical="center" wrapText="1"/>
    </xf>
    <xf numFmtId="0" fontId="20" fillId="0" borderId="72" xfId="0" applyFont="1" applyBorder="1" applyAlignment="1">
      <alignment horizontal="center" vertical="center" wrapText="1"/>
    </xf>
    <xf numFmtId="0" fontId="31" fillId="0" borderId="72" xfId="0" applyFont="1" applyBorder="1" applyAlignment="1">
      <alignment horizontal="center" vertical="center" wrapText="1"/>
    </xf>
    <xf numFmtId="0" fontId="31" fillId="0" borderId="75" xfId="0" applyFont="1" applyBorder="1" applyAlignment="1">
      <alignment horizontal="center" vertical="center" wrapText="1"/>
    </xf>
    <xf numFmtId="0" fontId="32" fillId="0" borderId="79" xfId="0" applyFont="1" applyBorder="1" applyAlignment="1">
      <alignment horizontal="center" vertical="center" wrapText="1"/>
    </xf>
    <xf numFmtId="0" fontId="20"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3"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0" xfId="0" applyFont="1" applyAlignment="1">
      <alignment horizontal="center" vertical="center" wrapText="1"/>
    </xf>
    <xf numFmtId="0" fontId="20" fillId="0" borderId="74" xfId="0" applyFont="1" applyBorder="1" applyAlignment="1">
      <alignment vertical="center" wrapText="1"/>
    </xf>
    <xf numFmtId="0" fontId="32" fillId="0" borderId="77" xfId="0" applyFont="1" applyBorder="1" applyAlignment="1">
      <alignment vertical="center" wrapText="1"/>
    </xf>
    <xf numFmtId="0" fontId="20" fillId="0" borderId="1" xfId="0" applyFont="1" applyBorder="1" applyAlignment="1">
      <alignment vertical="center" wrapText="1"/>
    </xf>
    <xf numFmtId="0" fontId="32" fillId="0" borderId="78" xfId="0" applyFont="1" applyBorder="1" applyAlignment="1">
      <alignment vertical="center" wrapText="1"/>
    </xf>
    <xf numFmtId="0" fontId="6" fillId="0" borderId="13" xfId="0" applyFont="1" applyBorder="1" applyAlignment="1" applyProtection="1">
      <alignment horizontal="center"/>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0" fontId="23" fillId="0" borderId="14" xfId="0" applyFont="1" applyBorder="1" applyAlignment="1">
      <alignment horizontal="right"/>
    </xf>
    <xf numFmtId="0" fontId="23" fillId="0" borderId="15" xfId="0" applyFont="1" applyBorder="1" applyAlignment="1">
      <alignment horizontal="right"/>
    </xf>
    <xf numFmtId="38" fontId="23" fillId="0" borderId="14" xfId="1" applyFont="1" applyFill="1" applyBorder="1" applyAlignment="1" applyProtection="1">
      <alignment horizontal="right"/>
    </xf>
    <xf numFmtId="38" fontId="23" fillId="0" borderId="15" xfId="1" applyFont="1" applyFill="1" applyBorder="1" applyAlignment="1" applyProtection="1">
      <alignment horizontal="right"/>
    </xf>
    <xf numFmtId="38" fontId="23" fillId="0" borderId="14" xfId="0" applyNumberFormat="1" applyFont="1" applyBorder="1" applyAlignment="1">
      <alignment horizontal="right"/>
    </xf>
    <xf numFmtId="38" fontId="23" fillId="0" borderId="15" xfId="0" applyNumberFormat="1" applyFont="1" applyBorder="1" applyAlignment="1">
      <alignment horizontal="right"/>
    </xf>
    <xf numFmtId="40" fontId="23" fillId="0" borderId="15" xfId="1" applyNumberFormat="1" applyFont="1" applyFill="1" applyBorder="1" applyAlignment="1" applyProtection="1">
      <alignment horizontal="right"/>
    </xf>
    <xf numFmtId="0" fontId="6" fillId="0" borderId="14" xfId="0" applyFont="1" applyBorder="1" applyAlignment="1">
      <alignment horizontal="right"/>
    </xf>
    <xf numFmtId="0" fontId="6" fillId="0" borderId="15" xfId="0" applyFont="1" applyBorder="1" applyAlignment="1">
      <alignment horizontal="right"/>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wrapText="1"/>
    </xf>
    <xf numFmtId="0" fontId="10" fillId="0" borderId="0" xfId="0" applyFont="1" applyAlignment="1">
      <alignment wrapText="1"/>
    </xf>
    <xf numFmtId="38" fontId="6" fillId="0" borderId="14" xfId="0" applyNumberFormat="1" applyFont="1" applyBorder="1" applyAlignment="1" applyProtection="1">
      <alignment horizontal="right"/>
      <protection locked="0"/>
    </xf>
    <xf numFmtId="38" fontId="6" fillId="0" borderId="15" xfId="0" applyNumberFormat="1" applyFont="1" applyBorder="1" applyAlignment="1" applyProtection="1">
      <alignment horizontal="right"/>
      <protection locked="0"/>
    </xf>
    <xf numFmtId="176" fontId="6" fillId="0" borderId="14" xfId="1" applyNumberFormat="1" applyFont="1" applyFill="1" applyBorder="1" applyAlignment="1" applyProtection="1">
      <alignment horizontal="right"/>
      <protection locked="0"/>
    </xf>
    <xf numFmtId="176" fontId="6" fillId="0" borderId="15" xfId="1" applyNumberFormat="1" applyFont="1" applyFill="1" applyBorder="1" applyAlignment="1" applyProtection="1">
      <alignment horizontal="right"/>
      <protection locked="0"/>
    </xf>
    <xf numFmtId="40" fontId="23" fillId="0" borderId="15" xfId="1" applyNumberFormat="1" applyFont="1" applyFill="1" applyBorder="1" applyAlignment="1" applyProtection="1"/>
    <xf numFmtId="38" fontId="23" fillId="0" borderId="15" xfId="1" applyFont="1" applyFill="1" applyBorder="1" applyAlignment="1" applyProtection="1"/>
    <xf numFmtId="0" fontId="6" fillId="0" borderId="1" xfId="0" applyFont="1" applyBorder="1" applyAlignment="1">
      <alignment horizontal="right"/>
    </xf>
    <xf numFmtId="0" fontId="6" fillId="0" borderId="2" xfId="0" applyFont="1" applyBorder="1" applyAlignment="1">
      <alignment horizontal="right"/>
    </xf>
    <xf numFmtId="0" fontId="6" fillId="0" borderId="58" xfId="0" applyFont="1" applyBorder="1" applyAlignment="1">
      <alignment horizontal="left"/>
    </xf>
    <xf numFmtId="0" fontId="6" fillId="0" borderId="82" xfId="0" applyFont="1" applyBorder="1" applyAlignment="1">
      <alignment horizontal="left"/>
    </xf>
    <xf numFmtId="0" fontId="6" fillId="0" borderId="59" xfId="0" applyFont="1" applyBorder="1" applyAlignment="1">
      <alignment horizontal="left"/>
    </xf>
    <xf numFmtId="0" fontId="6" fillId="0" borderId="58" xfId="0" applyFont="1" applyBorder="1" applyAlignment="1" applyProtection="1">
      <alignment horizontal="right"/>
      <protection locked="0"/>
    </xf>
    <xf numFmtId="0" fontId="6" fillId="0" borderId="82" xfId="0" applyFont="1" applyBorder="1" applyAlignment="1" applyProtection="1">
      <alignment horizontal="right"/>
      <protection locked="0"/>
    </xf>
    <xf numFmtId="0" fontId="6" fillId="0" borderId="82" xfId="0" applyFont="1" applyBorder="1" applyAlignment="1">
      <alignment horizontal="right"/>
    </xf>
    <xf numFmtId="176" fontId="6" fillId="4" borderId="15" xfId="1" applyNumberFormat="1" applyFont="1" applyFill="1" applyBorder="1" applyAlignment="1"/>
    <xf numFmtId="179" fontId="6" fillId="4" borderId="15" xfId="1" applyNumberFormat="1" applyFont="1" applyFill="1" applyBorder="1" applyAlignment="1"/>
    <xf numFmtId="0" fontId="24" fillId="0" borderId="0" xfId="0" applyFont="1" applyAlignment="1">
      <alignment horizontal="left" wrapText="1"/>
    </xf>
    <xf numFmtId="0" fontId="10" fillId="0" borderId="14" xfId="0" applyFont="1" applyBorder="1" applyAlignment="1">
      <alignment wrapText="1"/>
    </xf>
    <xf numFmtId="0" fontId="10" fillId="0" borderId="15" xfId="0" applyFont="1" applyBorder="1" applyAlignment="1">
      <alignment wrapText="1"/>
    </xf>
    <xf numFmtId="0" fontId="10" fillId="0" borderId="10" xfId="0" applyFont="1" applyBorder="1" applyAlignment="1">
      <alignment wrapText="1"/>
    </xf>
    <xf numFmtId="0" fontId="6" fillId="0" borderId="1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top" wrapText="1"/>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0" xfId="0" applyFont="1" applyAlignment="1">
      <alignment horizontal="left" vertical="top"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6" fillId="0" borderId="29" xfId="0" applyFont="1" applyBorder="1" applyAlignment="1">
      <alignment horizontal="center" wrapText="1"/>
    </xf>
    <xf numFmtId="0" fontId="6" fillId="0" borderId="30" xfId="0" applyFont="1" applyBorder="1" applyAlignment="1">
      <alignment horizontal="center" wrapText="1"/>
    </xf>
    <xf numFmtId="0" fontId="6" fillId="0" borderId="31" xfId="0" applyFont="1" applyBorder="1" applyAlignment="1">
      <alignment horizontal="center" wrapText="1"/>
    </xf>
    <xf numFmtId="0" fontId="7" fillId="0" borderId="9" xfId="0" applyFont="1" applyBorder="1" applyAlignment="1">
      <alignment horizontal="left" vertical="center" wrapText="1"/>
    </xf>
    <xf numFmtId="0" fontId="6" fillId="0" borderId="4" xfId="0" applyFont="1" applyBorder="1" applyAlignment="1">
      <alignment wrapText="1"/>
    </xf>
    <xf numFmtId="0" fontId="6" fillId="0" borderId="12" xfId="0" applyFont="1" applyBorder="1" applyAlignment="1">
      <alignment wrapText="1"/>
    </xf>
    <xf numFmtId="0" fontId="9"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2" xfId="0" applyFont="1" applyBorder="1" applyAlignment="1">
      <alignment horizontal="center" wrapText="1"/>
    </xf>
    <xf numFmtId="0" fontId="6" fillId="0" borderId="43" xfId="0" applyFont="1" applyBorder="1" applyAlignment="1">
      <alignment horizontal="center" wrapText="1"/>
    </xf>
    <xf numFmtId="0" fontId="6" fillId="0" borderId="44" xfId="0" applyFont="1" applyBorder="1" applyAlignment="1">
      <alignment horizont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wrapText="1"/>
    </xf>
    <xf numFmtId="0" fontId="6" fillId="0" borderId="28" xfId="0" applyFont="1" applyBorder="1" applyAlignment="1">
      <alignment wrapText="1"/>
    </xf>
    <xf numFmtId="0" fontId="6" fillId="0" borderId="34" xfId="0" applyFont="1" applyBorder="1" applyAlignment="1">
      <alignment horizontal="center" wrapText="1"/>
    </xf>
    <xf numFmtId="0" fontId="6" fillId="0" borderId="35" xfId="0" applyFont="1" applyBorder="1" applyAlignment="1">
      <alignment horizontal="center" wrapText="1"/>
    </xf>
    <xf numFmtId="0" fontId="6" fillId="0" borderId="36" xfId="0" applyFont="1" applyBorder="1" applyAlignment="1">
      <alignment horizontal="center" wrapText="1"/>
    </xf>
    <xf numFmtId="0" fontId="6" fillId="0" borderId="0" xfId="0" applyFont="1" applyAlignment="1">
      <alignment horizontal="right" vertical="center"/>
    </xf>
    <xf numFmtId="0" fontId="6" fillId="0" borderId="9" xfId="0" applyFont="1" applyBorder="1" applyAlignment="1">
      <alignment horizontal="right" vertical="center"/>
    </xf>
    <xf numFmtId="38" fontId="23" fillId="0" borderId="0" xfId="1" applyFont="1" applyFill="1" applyBorder="1" applyAlignment="1" applyProtection="1"/>
    <xf numFmtId="0" fontId="6" fillId="0" borderId="8" xfId="0" applyFont="1" applyBorder="1" applyAlignment="1">
      <alignment horizontal="left" wrapText="1"/>
    </xf>
    <xf numFmtId="0" fontId="6" fillId="0" borderId="9" xfId="0" applyFont="1" applyBorder="1" applyAlignment="1">
      <alignment horizontal="left" wrapText="1"/>
    </xf>
    <xf numFmtId="0" fontId="13" fillId="0" borderId="8" xfId="0" applyFont="1" applyBorder="1" applyAlignment="1">
      <alignment horizontal="center" wrapText="1" shrinkToFit="1"/>
    </xf>
    <xf numFmtId="38" fontId="6" fillId="0" borderId="0" xfId="1" applyFont="1" applyBorder="1" applyAlignment="1" applyProtection="1">
      <alignment horizontal="center" wrapText="1"/>
    </xf>
    <xf numFmtId="38" fontId="6" fillId="0" borderId="0" xfId="1" applyFont="1" applyBorder="1" applyAlignment="1" applyProtection="1">
      <alignment horizontal="center"/>
    </xf>
    <xf numFmtId="38" fontId="23" fillId="0" borderId="0" xfId="1" applyFont="1" applyBorder="1" applyAlignment="1" applyProtection="1">
      <alignment horizontal="center"/>
    </xf>
    <xf numFmtId="0" fontId="13" fillId="0" borderId="8" xfId="0" applyFont="1" applyBorder="1" applyAlignment="1">
      <alignment horizontal="center" shrinkToFit="1"/>
    </xf>
    <xf numFmtId="0" fontId="13" fillId="0" borderId="8" xfId="0" applyFont="1" applyBorder="1" applyAlignment="1">
      <alignment horizontal="center" wrapText="1"/>
    </xf>
    <xf numFmtId="0" fontId="13" fillId="0" borderId="0" xfId="0" applyFont="1" applyAlignment="1">
      <alignment horizontal="center" wrapText="1"/>
    </xf>
    <xf numFmtId="38" fontId="6" fillId="0" borderId="0" xfId="1" applyFont="1" applyBorder="1" applyAlignment="1" applyProtection="1">
      <alignment horizontal="center" vertical="center"/>
    </xf>
    <xf numFmtId="0" fontId="6" fillId="0" borderId="0" xfId="0" applyFont="1" applyAlignment="1">
      <alignment vertical="center"/>
    </xf>
    <xf numFmtId="38" fontId="23" fillId="0" borderId="0" xfId="1" applyFont="1" applyBorder="1" applyAlignment="1" applyProtection="1">
      <alignment horizontal="center" vertical="center"/>
    </xf>
    <xf numFmtId="0" fontId="13" fillId="0" borderId="8" xfId="0" applyFont="1" applyBorder="1" applyAlignment="1">
      <alignment horizontal="left" wrapText="1" shrinkToFit="1"/>
    </xf>
    <xf numFmtId="0" fontId="13" fillId="0" borderId="0" xfId="0" applyFont="1" applyAlignment="1">
      <alignment horizontal="left" wrapText="1" shrinkToFit="1"/>
    </xf>
    <xf numFmtId="0" fontId="13" fillId="0" borderId="9" xfId="0" applyFont="1" applyBorder="1" applyAlignment="1">
      <alignment horizontal="left" wrapText="1" shrinkToFit="1"/>
    </xf>
    <xf numFmtId="38" fontId="6" fillId="0" borderId="0" xfId="1" applyFont="1" applyBorder="1" applyAlignment="1">
      <alignment horizontal="center" vertical="center"/>
    </xf>
    <xf numFmtId="38" fontId="23" fillId="0" borderId="0" xfId="1" applyFont="1" applyBorder="1" applyAlignment="1" applyProtection="1">
      <alignment horizontal="center" vertical="center" shrinkToFit="1"/>
    </xf>
    <xf numFmtId="38" fontId="23" fillId="0" borderId="0" xfId="1" applyFont="1" applyFill="1" applyBorder="1" applyAlignment="1" applyProtection="1">
      <alignment horizontal="center"/>
    </xf>
    <xf numFmtId="38" fontId="23" fillId="0" borderId="0" xfId="1" applyFont="1" applyFill="1" applyBorder="1" applyAlignment="1" applyProtection="1">
      <alignment horizontal="center" vertical="center"/>
    </xf>
    <xf numFmtId="38" fontId="6" fillId="0" borderId="11" xfId="7" applyFont="1" applyFill="1" applyBorder="1" applyAlignment="1" applyProtection="1">
      <alignment horizontal="center"/>
    </xf>
    <xf numFmtId="38" fontId="23" fillId="0" borderId="0" xfId="0" applyNumberFormat="1" applyFont="1" applyAlignment="1">
      <alignment horizontal="center"/>
    </xf>
    <xf numFmtId="0" fontId="23" fillId="0" borderId="0" xfId="0" applyFont="1" applyAlignment="1">
      <alignment horizontal="center"/>
    </xf>
    <xf numFmtId="38" fontId="23" fillId="0" borderId="0" xfId="1" applyFont="1" applyFill="1" applyBorder="1" applyAlignment="1" applyProtection="1">
      <alignment vertical="center"/>
    </xf>
    <xf numFmtId="0" fontId="23" fillId="0" borderId="0" xfId="0" applyFont="1" applyAlignment="1">
      <alignment horizontal="center" vertical="center"/>
    </xf>
    <xf numFmtId="0" fontId="23" fillId="0" borderId="0" xfId="0" applyFont="1" applyAlignment="1">
      <alignment horizontal="right"/>
    </xf>
    <xf numFmtId="0" fontId="8" fillId="0" borderId="0" xfId="0" applyFont="1" applyAlignment="1">
      <alignment horizontal="distributed"/>
    </xf>
    <xf numFmtId="0" fontId="13" fillId="0" borderId="0" xfId="0" applyFont="1" applyAlignment="1">
      <alignment vertical="center" wrapText="1"/>
    </xf>
    <xf numFmtId="0" fontId="13" fillId="0" borderId="9" xfId="0" applyFont="1" applyBorder="1" applyAlignment="1">
      <alignment vertical="center" wrapText="1"/>
    </xf>
    <xf numFmtId="0" fontId="6" fillId="0" borderId="0" xfId="0" applyFont="1" applyAlignment="1">
      <alignment horizontal="center"/>
    </xf>
    <xf numFmtId="0" fontId="6" fillId="0" borderId="9" xfId="0" applyFont="1" applyBorder="1" applyAlignment="1">
      <alignment horizontal="center"/>
    </xf>
    <xf numFmtId="38" fontId="23" fillId="0" borderId="0" xfId="7" applyFont="1" applyFill="1" applyBorder="1" applyAlignment="1" applyProtection="1"/>
    <xf numFmtId="0" fontId="6" fillId="0" borderId="0" xfId="0" applyFont="1" applyAlignment="1">
      <alignment horizontal="distributed"/>
    </xf>
    <xf numFmtId="0" fontId="7" fillId="0" borderId="0" xfId="0" applyFont="1" applyAlignment="1">
      <alignment horizontal="left"/>
    </xf>
    <xf numFmtId="38" fontId="6" fillId="0" borderId="0" xfId="1" applyFont="1" applyFill="1" applyBorder="1" applyAlignment="1" applyProtection="1">
      <alignment horizontal="center"/>
      <protection locked="0"/>
    </xf>
    <xf numFmtId="38" fontId="6" fillId="0" borderId="0" xfId="1" applyFont="1" applyFill="1" applyBorder="1" applyAlignment="1" applyProtection="1"/>
    <xf numFmtId="0" fontId="9" fillId="0" borderId="0" xfId="0" applyFont="1" applyAlignment="1">
      <alignment horizontal="left" vertical="center"/>
    </xf>
    <xf numFmtId="38" fontId="23" fillId="0" borderId="0" xfId="1" applyFont="1" applyFill="1" applyBorder="1" applyAlignment="1" applyProtection="1">
      <alignment horizontal="right"/>
    </xf>
    <xf numFmtId="0" fontId="9" fillId="0" borderId="53" xfId="0" applyFont="1" applyBorder="1" applyAlignment="1">
      <alignment vertical="center" wrapText="1"/>
    </xf>
    <xf numFmtId="0" fontId="18" fillId="0" borderId="54" xfId="0" applyFont="1" applyBorder="1" applyAlignment="1">
      <alignmen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10" fillId="0" borderId="54" xfId="0" applyFont="1" applyBorder="1" applyAlignment="1">
      <alignment vertical="center" wrapText="1"/>
    </xf>
    <xf numFmtId="0" fontId="7" fillId="0" borderId="53" xfId="0" applyFont="1" applyBorder="1" applyAlignment="1">
      <alignment horizontal="left" wrapText="1"/>
    </xf>
    <xf numFmtId="0" fontId="7" fillId="0" borderId="54" xfId="0" applyFont="1" applyBorder="1" applyAlignment="1">
      <alignment horizontal="left" wrapText="1"/>
    </xf>
    <xf numFmtId="0" fontId="7" fillId="0" borderId="55" xfId="0" applyFont="1" applyBorder="1" applyAlignment="1">
      <alignment horizontal="left" wrapText="1"/>
    </xf>
    <xf numFmtId="0" fontId="7" fillId="0" borderId="8" xfId="0" applyFont="1" applyBorder="1" applyAlignment="1">
      <alignment horizontal="left" wrapText="1"/>
    </xf>
    <xf numFmtId="0" fontId="7" fillId="0" borderId="0" xfId="0" applyFont="1" applyAlignment="1">
      <alignment horizontal="left" wrapText="1"/>
    </xf>
    <xf numFmtId="0" fontId="7" fillId="0" borderId="9" xfId="0" applyFont="1" applyBorder="1" applyAlignment="1">
      <alignment horizontal="left" wrapText="1"/>
    </xf>
    <xf numFmtId="0" fontId="18" fillId="0" borderId="0" xfId="0" applyFont="1" applyAlignment="1">
      <alignment horizontal="right" vertical="center" wrapText="1"/>
    </xf>
    <xf numFmtId="0" fontId="10" fillId="0" borderId="0" xfId="0" applyFont="1" applyAlignment="1">
      <alignment horizontal="righ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19" fillId="0" borderId="2" xfId="0" applyFont="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9" fillId="0" borderId="11" xfId="0" applyFont="1" applyBorder="1" applyAlignment="1">
      <alignment horizontal="center" vertical="center" wrapText="1"/>
    </xf>
    <xf numFmtId="38" fontId="23" fillId="0" borderId="0" xfId="2" applyFont="1" applyFill="1" applyBorder="1" applyAlignment="1" applyProtection="1">
      <alignment horizontal="right"/>
    </xf>
    <xf numFmtId="38" fontId="23" fillId="15" borderId="0" xfId="2" applyFont="1" applyFill="1" applyBorder="1" applyAlignment="1" applyProtection="1">
      <alignment horizontal="right"/>
    </xf>
    <xf numFmtId="38" fontId="6" fillId="0" borderId="0" xfId="2" applyFont="1" applyFill="1" applyBorder="1" applyAlignment="1" applyProtection="1">
      <alignment shrinkToFit="1"/>
    </xf>
    <xf numFmtId="38" fontId="23" fillId="0" borderId="0" xfId="2" applyFont="1" applyFill="1" applyBorder="1" applyAlignment="1" applyProtection="1">
      <alignment vertical="center"/>
    </xf>
    <xf numFmtId="38" fontId="23" fillId="0" borderId="0" xfId="2" applyFont="1" applyFill="1" applyBorder="1" applyAlignment="1" applyProtection="1"/>
    <xf numFmtId="38" fontId="6" fillId="0" borderId="0" xfId="2" applyFont="1" applyBorder="1" applyAlignment="1" applyProtection="1">
      <alignment horizontal="center"/>
    </xf>
    <xf numFmtId="38" fontId="23" fillId="0" borderId="0" xfId="2" applyFont="1" applyBorder="1" applyAlignment="1" applyProtection="1">
      <alignment horizontal="center" vertical="center"/>
    </xf>
    <xf numFmtId="38" fontId="6" fillId="0" borderId="0" xfId="2" applyFont="1" applyFill="1" applyBorder="1" applyAlignment="1" applyProtection="1">
      <alignment horizontal="center"/>
      <protection locked="0"/>
    </xf>
    <xf numFmtId="38" fontId="6" fillId="3" borderId="0" xfId="2" applyFont="1" applyFill="1" applyBorder="1" applyAlignment="1" applyProtection="1">
      <alignment horizontal="center"/>
    </xf>
    <xf numFmtId="38" fontId="23" fillId="0" borderId="0" xfId="2" applyFont="1" applyBorder="1" applyAlignment="1" applyProtection="1">
      <alignment horizontal="center"/>
    </xf>
    <xf numFmtId="38" fontId="39" fillId="0" borderId="0" xfId="2" applyFont="1" applyBorder="1" applyAlignment="1" applyProtection="1">
      <alignment horizontal="center" vertical="center"/>
    </xf>
    <xf numFmtId="0" fontId="39" fillId="0" borderId="0" xfId="0" applyFont="1" applyAlignment="1">
      <alignment vertical="center"/>
    </xf>
    <xf numFmtId="38" fontId="85" fillId="0" borderId="0" xfId="2" applyFont="1" applyBorder="1" applyAlignment="1" applyProtection="1">
      <alignment horizontal="center"/>
    </xf>
    <xf numFmtId="38" fontId="85" fillId="0" borderId="0" xfId="2" applyFont="1" applyFill="1" applyBorder="1" applyAlignment="1" applyProtection="1">
      <alignment vertical="center"/>
    </xf>
    <xf numFmtId="0" fontId="39" fillId="0" borderId="0" xfId="0" applyFont="1" applyAlignment="1">
      <alignment horizontal="left" vertical="center"/>
    </xf>
    <xf numFmtId="0" fontId="39" fillId="0" borderId="9" xfId="0" applyFont="1" applyBorder="1" applyAlignment="1">
      <alignment horizontal="left" vertical="center"/>
    </xf>
    <xf numFmtId="0" fontId="72" fillId="0" borderId="0" xfId="0" applyFont="1" applyAlignment="1">
      <alignment vertical="center"/>
    </xf>
    <xf numFmtId="38" fontId="6" fillId="3" borderId="0" xfId="2" applyFont="1" applyFill="1" applyBorder="1" applyAlignment="1" applyProtection="1">
      <alignment horizontal="center" vertical="center"/>
    </xf>
    <xf numFmtId="38" fontId="23" fillId="0" borderId="0" xfId="2" applyFont="1" applyFill="1" applyBorder="1" applyAlignment="1" applyProtection="1">
      <alignment horizontal="center" vertical="center"/>
    </xf>
    <xf numFmtId="38" fontId="23" fillId="0" borderId="0" xfId="2" applyFont="1" applyFill="1" applyBorder="1" applyAlignment="1" applyProtection="1">
      <alignment horizontal="center"/>
    </xf>
    <xf numFmtId="38" fontId="6" fillId="3" borderId="0" xfId="2" applyFont="1" applyFill="1" applyBorder="1" applyAlignment="1" applyProtection="1">
      <alignment horizontal="center" wrapText="1"/>
    </xf>
    <xf numFmtId="0" fontId="39" fillId="0" borderId="14" xfId="0" applyFont="1" applyBorder="1" applyAlignment="1" applyProtection="1">
      <alignment horizontal="right"/>
      <protection locked="0"/>
    </xf>
    <xf numFmtId="0" fontId="39" fillId="0" borderId="15" xfId="0" applyFont="1" applyBorder="1" applyAlignment="1" applyProtection="1">
      <alignment horizontal="right"/>
      <protection locked="0"/>
    </xf>
    <xf numFmtId="0" fontId="39" fillId="0" borderId="15" xfId="0" applyFont="1" applyBorder="1" applyAlignment="1">
      <alignment horizontal="right"/>
    </xf>
    <xf numFmtId="0" fontId="9" fillId="0" borderId="0" xfId="0" applyFont="1" applyAlignment="1">
      <alignment horizontal="left" vertical="top" wrapText="1"/>
    </xf>
    <xf numFmtId="0" fontId="70" fillId="0" borderId="0" xfId="0" applyFont="1" applyAlignment="1">
      <alignment horizontal="left" vertical="top" wrapText="1"/>
    </xf>
    <xf numFmtId="176" fontId="6" fillId="0" borderId="14" xfId="2" applyNumberFormat="1" applyFont="1" applyFill="1" applyBorder="1" applyAlignment="1" applyProtection="1">
      <alignment horizontal="right"/>
      <protection locked="0"/>
    </xf>
    <xf numFmtId="176" fontId="6" fillId="0" borderId="15" xfId="2" applyNumberFormat="1" applyFont="1" applyFill="1" applyBorder="1" applyAlignment="1" applyProtection="1">
      <alignment horizontal="right"/>
      <protection locked="0"/>
    </xf>
    <xf numFmtId="176" fontId="6" fillId="4" borderId="15" xfId="2" applyNumberFormat="1" applyFont="1" applyFill="1" applyBorder="1" applyAlignment="1"/>
    <xf numFmtId="179" fontId="6" fillId="4" borderId="15" xfId="2" applyNumberFormat="1" applyFont="1" applyFill="1" applyBorder="1" applyAlignment="1"/>
    <xf numFmtId="0" fontId="39" fillId="0" borderId="14" xfId="0" applyFont="1" applyBorder="1" applyAlignment="1">
      <alignment horizontal="center"/>
    </xf>
    <xf numFmtId="0" fontId="39" fillId="0" borderId="15" xfId="0" applyFont="1" applyBorder="1" applyAlignment="1">
      <alignment horizontal="center"/>
    </xf>
    <xf numFmtId="0" fontId="39" fillId="0" borderId="10" xfId="0" applyFont="1" applyBorder="1" applyAlignment="1">
      <alignment horizontal="center"/>
    </xf>
    <xf numFmtId="40" fontId="23" fillId="0" borderId="15" xfId="2" applyNumberFormat="1" applyFont="1" applyFill="1" applyBorder="1" applyAlignment="1" applyProtection="1">
      <alignment horizontal="right"/>
    </xf>
    <xf numFmtId="38" fontId="6" fillId="0" borderId="14" xfId="0" applyNumberFormat="1" applyFont="1" applyBorder="1" applyAlignment="1" applyProtection="1">
      <alignment horizontal="right" vertical="center"/>
      <protection locked="0"/>
    </xf>
    <xf numFmtId="38" fontId="6" fillId="0" borderId="15" xfId="0" applyNumberFormat="1" applyFont="1" applyBorder="1" applyAlignment="1" applyProtection="1">
      <alignment horizontal="right" vertical="center"/>
      <protection locked="0"/>
    </xf>
    <xf numFmtId="40" fontId="23" fillId="0" borderId="15" xfId="2" applyNumberFormat="1" applyFont="1" applyFill="1" applyBorder="1" applyAlignment="1" applyProtection="1"/>
    <xf numFmtId="38" fontId="23" fillId="0" borderId="15" xfId="2" applyFont="1" applyFill="1" applyBorder="1" applyAlignment="1" applyProtection="1"/>
    <xf numFmtId="38" fontId="23" fillId="0" borderId="14" xfId="2" applyFont="1" applyFill="1" applyBorder="1" applyAlignment="1" applyProtection="1">
      <alignment horizontal="right"/>
    </xf>
    <xf numFmtId="38" fontId="23" fillId="0" borderId="15" xfId="2" applyFont="1" applyFill="1" applyBorder="1" applyAlignment="1" applyProtection="1">
      <alignment horizontal="right"/>
    </xf>
    <xf numFmtId="0" fontId="6" fillId="5" borderId="14" xfId="0" applyFont="1" applyFill="1" applyBorder="1" applyAlignment="1">
      <alignment horizontal="right"/>
    </xf>
    <xf numFmtId="0" fontId="6" fillId="5" borderId="15" xfId="0" applyFont="1" applyFill="1" applyBorder="1" applyAlignment="1">
      <alignment horizontal="right"/>
    </xf>
    <xf numFmtId="0" fontId="39" fillId="0" borderId="0" xfId="0" applyFont="1" applyAlignment="1">
      <alignment horizontal="distributed"/>
    </xf>
    <xf numFmtId="38" fontId="39" fillId="0" borderId="0" xfId="2" applyFont="1" applyFill="1" applyBorder="1" applyAlignment="1" applyProtection="1">
      <alignment shrinkToFit="1"/>
    </xf>
    <xf numFmtId="0" fontId="70" fillId="0" borderId="0" xfId="0" applyFont="1" applyAlignment="1">
      <alignment horizontal="left" vertical="center" wrapText="1"/>
    </xf>
    <xf numFmtId="0" fontId="70" fillId="0" borderId="0" xfId="0" applyFont="1" applyAlignment="1">
      <alignment horizontal="left" vertical="center"/>
    </xf>
    <xf numFmtId="38" fontId="39" fillId="0" borderId="0" xfId="2" applyFont="1" applyBorder="1" applyAlignment="1" applyProtection="1">
      <alignment horizontal="center"/>
    </xf>
    <xf numFmtId="0" fontId="13" fillId="16" borderId="0" xfId="0" applyFont="1" applyFill="1" applyAlignment="1">
      <alignment vertical="center" wrapText="1"/>
    </xf>
    <xf numFmtId="0" fontId="13" fillId="16" borderId="9" xfId="0" applyFont="1" applyFill="1" applyBorder="1" applyAlignment="1">
      <alignment vertical="center" wrapText="1"/>
    </xf>
    <xf numFmtId="38" fontId="23" fillId="16" borderId="0" xfId="2" applyFont="1" applyFill="1" applyBorder="1" applyAlignment="1" applyProtection="1"/>
    <xf numFmtId="38" fontId="6" fillId="16" borderId="0" xfId="2" applyFont="1" applyFill="1" applyBorder="1" applyAlignment="1" applyProtection="1">
      <alignment horizontal="center"/>
    </xf>
    <xf numFmtId="0" fontId="7" fillId="16" borderId="0" xfId="0" applyFont="1" applyFill="1" applyAlignment="1">
      <alignment horizontal="left"/>
    </xf>
    <xf numFmtId="38" fontId="6" fillId="16" borderId="0" xfId="2" applyFont="1" applyFill="1" applyBorder="1" applyAlignment="1" applyProtection="1">
      <alignment horizontal="center"/>
      <protection locked="0"/>
    </xf>
    <xf numFmtId="0" fontId="8" fillId="16" borderId="0" xfId="0" applyFont="1" applyFill="1" applyAlignment="1">
      <alignment horizontal="distributed"/>
    </xf>
    <xf numFmtId="0" fontId="6" fillId="16" borderId="0" xfId="0" applyFont="1" applyFill="1" applyAlignment="1">
      <alignment horizontal="right"/>
    </xf>
    <xf numFmtId="38" fontId="23" fillId="16" borderId="0" xfId="2" applyFont="1" applyFill="1" applyBorder="1" applyAlignment="1" applyProtection="1">
      <alignment horizontal="center"/>
    </xf>
    <xf numFmtId="38" fontId="23" fillId="0" borderId="0" xfId="7" applyFont="1" applyFill="1" applyBorder="1" applyAlignment="1" applyProtection="1">
      <alignmen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0" xfId="0" applyFont="1" applyBorder="1" applyAlignment="1">
      <alignment horizontal="right" vertical="center"/>
    </xf>
    <xf numFmtId="38" fontId="6" fillId="0" borderId="15" xfId="1" applyFont="1" applyBorder="1" applyAlignment="1">
      <alignment vertical="center"/>
    </xf>
    <xf numFmtId="38" fontId="6" fillId="0" borderId="0" xfId="1" applyFont="1" applyFill="1" applyBorder="1" applyAlignment="1">
      <alignment horizontal="center"/>
    </xf>
    <xf numFmtId="38" fontId="6" fillId="0" borderId="0" xfId="1" applyFont="1" applyBorder="1" applyAlignment="1">
      <alignment horizontal="right"/>
    </xf>
    <xf numFmtId="38" fontId="6" fillId="0" borderId="0" xfId="1" applyFont="1" applyBorder="1" applyAlignment="1"/>
    <xf numFmtId="38" fontId="6" fillId="0" borderId="0" xfId="1" applyFont="1" applyBorder="1" applyAlignment="1">
      <alignment horizontal="center"/>
    </xf>
    <xf numFmtId="0" fontId="6" fillId="0" borderId="0" xfId="0" applyFont="1" applyAlignment="1">
      <alignment horizontal="distributed" vertical="center"/>
    </xf>
    <xf numFmtId="38" fontId="6" fillId="0" borderId="0" xfId="1" applyFont="1" applyFill="1" applyBorder="1" applyAlignment="1">
      <alignment horizontal="right"/>
    </xf>
    <xf numFmtId="38" fontId="6" fillId="0" borderId="0" xfId="1" applyFont="1" applyFill="1" applyBorder="1" applyAlignment="1"/>
    <xf numFmtId="0" fontId="7" fillId="0" borderId="0" xfId="0" applyFont="1" applyAlignment="1">
      <alignmen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right"/>
    </xf>
    <xf numFmtId="0" fontId="6" fillId="0" borderId="12" xfId="0" applyFont="1" applyBorder="1" applyAlignment="1">
      <alignment horizontal="right"/>
    </xf>
    <xf numFmtId="38" fontId="6" fillId="0" borderId="0" xfId="1"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1" fillId="2" borderId="0" xfId="4" applyFont="1" applyFill="1" applyAlignment="1">
      <alignment horizontal="right" vertical="center"/>
    </xf>
    <xf numFmtId="0" fontId="21" fillId="2" borderId="0" xfId="8" applyFont="1" applyFill="1" applyAlignment="1">
      <alignment horizontal="right"/>
    </xf>
    <xf numFmtId="0" fontId="21" fillId="0" borderId="0" xfId="8" applyFont="1" applyAlignment="1">
      <alignment horizontal="left" vertical="center" shrinkToFit="1"/>
    </xf>
    <xf numFmtId="0" fontId="21" fillId="2" borderId="0" xfId="4" applyFont="1" applyFill="1" applyAlignment="1">
      <alignment horizontal="center" vertical="center"/>
    </xf>
    <xf numFmtId="0" fontId="21" fillId="0" borderId="0" xfId="4" applyFont="1" applyAlignment="1">
      <alignment horizontal="center" vertical="center"/>
    </xf>
    <xf numFmtId="0" fontId="21" fillId="0" borderId="0" xfId="8" applyFont="1" applyAlignment="1">
      <alignment horizontal="center"/>
    </xf>
    <xf numFmtId="0" fontId="21" fillId="0" borderId="0" xfId="4" applyFont="1" applyAlignment="1">
      <alignment horizontal="right" vertical="center"/>
    </xf>
    <xf numFmtId="0" fontId="16" fillId="0" borderId="0" xfId="4" applyFont="1" applyAlignment="1">
      <alignment horizontal="center" vertical="center"/>
    </xf>
    <xf numFmtId="0" fontId="16" fillId="0" borderId="0" xfId="8" applyFont="1" applyAlignment="1">
      <alignment horizontal="center"/>
    </xf>
    <xf numFmtId="0" fontId="16" fillId="0" borderId="0" xfId="8" applyFont="1" applyAlignment="1">
      <alignment horizontal="left" vertical="center" shrinkToFit="1"/>
    </xf>
    <xf numFmtId="0" fontId="16" fillId="0" borderId="0" xfId="4" applyFont="1" applyAlignment="1">
      <alignment horizontal="right" vertical="center"/>
    </xf>
    <xf numFmtId="0" fontId="10" fillId="0" borderId="0" xfId="0" applyFont="1" applyAlignment="1">
      <alignment horizontal="right"/>
    </xf>
    <xf numFmtId="0" fontId="10" fillId="12" borderId="0" xfId="0" applyFont="1" applyFill="1" applyAlignment="1">
      <alignment horizontal="right"/>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shrinkToFit="1"/>
      <protection locked="0"/>
    </xf>
    <xf numFmtId="0" fontId="17" fillId="0" borderId="11" xfId="0" applyFont="1" applyBorder="1" applyAlignment="1" applyProtection="1">
      <alignment horizontal="center" vertical="center"/>
      <protection locked="0"/>
    </xf>
    <xf numFmtId="0" fontId="6" fillId="0" borderId="13" xfId="0" applyFont="1" applyBorder="1" applyAlignment="1">
      <alignment horizontal="left"/>
    </xf>
    <xf numFmtId="184" fontId="78" fillId="0" borderId="1" xfId="0" applyNumberFormat="1" applyFont="1" applyBorder="1" applyAlignment="1" applyProtection="1">
      <alignment horizontal="center" vertical="center" shrinkToFit="1"/>
      <protection locked="0"/>
    </xf>
    <xf numFmtId="184" fontId="78" fillId="0" borderId="4" xfId="0" applyNumberFormat="1" applyFont="1" applyBorder="1" applyAlignment="1" applyProtection="1">
      <alignment horizontal="center" vertical="center" shrinkToFit="1"/>
      <protection locked="0"/>
    </xf>
    <xf numFmtId="0" fontId="7" fillId="0" borderId="14" xfId="0" applyFont="1" applyBorder="1" applyAlignment="1">
      <alignment horizontal="center"/>
    </xf>
    <xf numFmtId="0" fontId="7" fillId="0" borderId="15" xfId="0" applyFont="1" applyBorder="1" applyAlignment="1">
      <alignment horizontal="center"/>
    </xf>
    <xf numFmtId="0" fontId="7" fillId="0" borderId="10" xfId="0" applyFont="1" applyBorder="1" applyAlignment="1">
      <alignment horizontal="center"/>
    </xf>
    <xf numFmtId="0" fontId="31" fillId="0" borderId="0" xfId="0" applyFont="1" applyAlignment="1">
      <alignment horizontal="left" vertical="center" wrapText="1"/>
    </xf>
    <xf numFmtId="0" fontId="31" fillId="0" borderId="67" xfId="0" applyFont="1" applyBorder="1" applyAlignment="1">
      <alignment horizontal="left" vertical="center" wrapText="1"/>
    </xf>
    <xf numFmtId="0" fontId="31" fillId="0" borderId="81" xfId="0" applyFont="1" applyBorder="1" applyAlignment="1">
      <alignment horizontal="left" vertical="center" wrapText="1"/>
    </xf>
    <xf numFmtId="176" fontId="23" fillId="0" borderId="0" xfId="1" applyNumberFormat="1" applyFont="1" applyBorder="1" applyAlignment="1" applyProtection="1">
      <alignment horizontal="center" vertical="center" shrinkToFit="1"/>
    </xf>
    <xf numFmtId="181" fontId="47" fillId="0" borderId="14" xfId="4" applyNumberFormat="1" applyFont="1" applyBorder="1" applyAlignment="1">
      <alignment horizontal="left" vertical="center"/>
    </xf>
    <xf numFmtId="181" fontId="47" fillId="0" borderId="10" xfId="4" applyNumberFormat="1" applyFont="1" applyBorder="1" applyAlignment="1">
      <alignment horizontal="left" vertical="center"/>
    </xf>
    <xf numFmtId="181" fontId="45" fillId="9" borderId="114" xfId="4" applyNumberFormat="1" applyFont="1" applyFill="1" applyBorder="1" applyAlignment="1">
      <alignment horizontal="center" vertical="center" justifyLastLine="1"/>
    </xf>
    <xf numFmtId="181" fontId="45" fillId="9" borderId="112" xfId="4" applyNumberFormat="1" applyFont="1" applyFill="1" applyBorder="1" applyAlignment="1">
      <alignment horizontal="center" vertical="center" justifyLastLine="1"/>
    </xf>
    <xf numFmtId="181" fontId="45" fillId="9" borderId="116" xfId="4" applyNumberFormat="1" applyFont="1" applyFill="1" applyBorder="1" applyAlignment="1">
      <alignment horizontal="center" vertical="center" justifyLastLine="1"/>
    </xf>
    <xf numFmtId="181" fontId="45" fillId="9" borderId="115" xfId="4" applyNumberFormat="1" applyFont="1" applyFill="1" applyBorder="1" applyAlignment="1">
      <alignment horizontal="center" vertical="center" justifyLastLine="1"/>
    </xf>
    <xf numFmtId="181" fontId="45" fillId="9" borderId="4" xfId="4" applyNumberFormat="1" applyFont="1" applyFill="1" applyBorder="1" applyAlignment="1">
      <alignment horizontal="center" vertical="center" justifyLastLine="1"/>
    </xf>
    <xf numFmtId="181" fontId="45" fillId="9" borderId="111" xfId="4" applyNumberFormat="1" applyFont="1" applyFill="1" applyBorder="1" applyAlignment="1">
      <alignment horizontal="center" vertical="center" justifyLastLine="1"/>
    </xf>
    <xf numFmtId="181" fontId="45" fillId="9" borderId="113" xfId="4" applyNumberFormat="1" applyFont="1" applyFill="1" applyBorder="1" applyAlignment="1">
      <alignment horizontal="center" vertical="center" justifyLastLine="1"/>
    </xf>
    <xf numFmtId="181" fontId="45" fillId="9" borderId="117" xfId="4" applyNumberFormat="1" applyFont="1" applyFill="1" applyBorder="1" applyAlignment="1">
      <alignment horizontal="center" vertical="center" shrinkToFit="1"/>
    </xf>
    <xf numFmtId="181" fontId="45" fillId="9" borderId="5" xfId="4" applyNumberFormat="1" applyFont="1" applyFill="1" applyBorder="1" applyAlignment="1">
      <alignment horizontal="center" vertical="center" shrinkToFit="1"/>
    </xf>
    <xf numFmtId="57" fontId="62" fillId="0" borderId="119" xfId="4" applyNumberFormat="1" applyFont="1" applyBorder="1" applyAlignment="1">
      <alignment horizontal="center" vertical="center" wrapText="1"/>
    </xf>
    <xf numFmtId="57" fontId="62" fillId="0" borderId="119" xfId="4" applyNumberFormat="1" applyFont="1" applyBorder="1" applyAlignment="1">
      <alignment horizontal="center" vertical="center"/>
    </xf>
    <xf numFmtId="181" fontId="62" fillId="0" borderId="119" xfId="4" applyNumberFormat="1" applyFont="1" applyBorder="1" applyAlignment="1">
      <alignment horizontal="center" vertical="center" wrapText="1"/>
    </xf>
    <xf numFmtId="181" fontId="62" fillId="0" borderId="119" xfId="4" applyNumberFormat="1" applyFont="1" applyBorder="1" applyAlignment="1">
      <alignment horizontal="center" vertical="center"/>
    </xf>
    <xf numFmtId="181" fontId="45" fillId="9" borderId="117" xfId="4" applyNumberFormat="1" applyFont="1" applyFill="1" applyBorder="1" applyAlignment="1">
      <alignment horizontal="distributed" vertical="center" wrapText="1" shrinkToFit="1"/>
    </xf>
    <xf numFmtId="181" fontId="45" fillId="9" borderId="5" xfId="4" applyNumberFormat="1" applyFont="1" applyFill="1" applyBorder="1" applyAlignment="1">
      <alignment horizontal="distributed" vertical="center" shrinkToFit="1"/>
    </xf>
    <xf numFmtId="181" fontId="45" fillId="9" borderId="114" xfId="4" applyNumberFormat="1" applyFont="1" applyFill="1" applyBorder="1" applyAlignment="1">
      <alignment horizontal="distributed" vertical="center" justifyLastLine="1"/>
    </xf>
    <xf numFmtId="181" fontId="45" fillId="9" borderId="116" xfId="4" applyNumberFormat="1" applyFont="1" applyFill="1" applyBorder="1" applyAlignment="1">
      <alignment horizontal="distributed" vertical="center" justifyLastLine="1"/>
    </xf>
    <xf numFmtId="181" fontId="45" fillId="9" borderId="114" xfId="4" applyNumberFormat="1" applyFont="1" applyFill="1" applyBorder="1" applyAlignment="1">
      <alignment horizontal="distributed" vertical="center" wrapText="1" justifyLastLine="1"/>
    </xf>
    <xf numFmtId="181" fontId="45" fillId="9" borderId="117" xfId="4" applyNumberFormat="1" applyFont="1" applyFill="1" applyBorder="1" applyAlignment="1">
      <alignment horizontal="distributed" vertical="center" shrinkToFit="1"/>
    </xf>
    <xf numFmtId="181" fontId="45" fillId="9" borderId="117" xfId="4" applyNumberFormat="1" applyFont="1" applyFill="1" applyBorder="1" applyAlignment="1">
      <alignment horizontal="center" vertical="center" wrapText="1" shrinkToFit="1"/>
    </xf>
    <xf numFmtId="181" fontId="45" fillId="9" borderId="5" xfId="4" applyNumberFormat="1" applyFont="1" applyFill="1" applyBorder="1" applyAlignment="1">
      <alignment horizontal="center" vertical="center" wrapText="1" shrinkToFit="1"/>
    </xf>
    <xf numFmtId="181" fontId="45" fillId="0" borderId="0" xfId="4" applyNumberFormat="1" applyFont="1" applyAlignment="1">
      <alignment horizontal="center" vertical="center"/>
    </xf>
    <xf numFmtId="181" fontId="45" fillId="0" borderId="92" xfId="4" applyNumberFormat="1" applyFont="1" applyBorder="1" applyAlignment="1">
      <alignment horizontal="center" vertical="center" wrapText="1"/>
    </xf>
    <xf numFmtId="181" fontId="45" fillId="9" borderId="118" xfId="4" applyNumberFormat="1" applyFont="1" applyFill="1" applyBorder="1" applyAlignment="1">
      <alignment horizontal="center" vertical="center" wrapText="1"/>
    </xf>
    <xf numFmtId="181" fontId="45" fillId="9" borderId="107" xfId="4" applyNumberFormat="1" applyFont="1" applyFill="1" applyBorder="1" applyAlignment="1">
      <alignment horizontal="center" vertical="center" wrapText="1"/>
    </xf>
    <xf numFmtId="181" fontId="62" fillId="0" borderId="119" xfId="4" quotePrefix="1" applyNumberFormat="1" applyFont="1" applyBorder="1" applyAlignment="1">
      <alignment horizontal="center" vertical="center" wrapText="1"/>
    </xf>
    <xf numFmtId="181" fontId="45" fillId="9" borderId="112" xfId="4" applyNumberFormat="1" applyFont="1" applyFill="1" applyBorder="1" applyAlignment="1">
      <alignment horizontal="distributed" vertical="center" justifyLastLine="1"/>
    </xf>
    <xf numFmtId="0" fontId="6" fillId="0" borderId="3" xfId="0" applyFont="1" applyBorder="1" applyAlignment="1">
      <alignment horizontal="center"/>
    </xf>
    <xf numFmtId="0" fontId="6" fillId="0" borderId="12" xfId="0" applyFont="1" applyBorder="1" applyAlignment="1">
      <alignment horizontal="center"/>
    </xf>
    <xf numFmtId="38" fontId="6" fillId="0" borderId="0" xfId="1" applyFont="1" applyFill="1" applyBorder="1" applyAlignment="1">
      <alignment horizontal="left"/>
    </xf>
    <xf numFmtId="0" fontId="76" fillId="0" borderId="7" xfId="0" applyFont="1" applyBorder="1" applyAlignment="1"/>
    <xf numFmtId="0" fontId="76" fillId="0" borderId="5" xfId="0" applyFont="1" applyBorder="1" applyAlignment="1"/>
    <xf numFmtId="0" fontId="76" fillId="0" borderId="11" xfId="0" applyFont="1" applyBorder="1" applyAlignment="1"/>
    <xf numFmtId="0" fontId="9" fillId="0" borderId="0" xfId="0" applyFont="1" applyAlignment="1"/>
    <xf numFmtId="0" fontId="10" fillId="0" borderId="0" xfId="0" applyFont="1" applyAlignment="1"/>
    <xf numFmtId="40" fontId="23" fillId="0" borderId="15" xfId="0" applyNumberFormat="1" applyFont="1" applyBorder="1" applyAlignment="1"/>
    <xf numFmtId="38" fontId="23" fillId="0" borderId="15" xfId="0" applyNumberFormat="1" applyFont="1" applyBorder="1" applyAlignment="1"/>
    <xf numFmtId="38" fontId="23" fillId="0" borderId="14" xfId="0" applyNumberFormat="1" applyFont="1" applyBorder="1" applyAlignment="1"/>
    <xf numFmtId="176" fontId="6" fillId="4" borderId="15" xfId="0" applyNumberFormat="1" applyFont="1" applyFill="1" applyBorder="1" applyAlignment="1"/>
    <xf numFmtId="179" fontId="6" fillId="4" borderId="15" xfId="0" applyNumberFormat="1" applyFont="1" applyFill="1" applyBorder="1" applyAlignment="1"/>
    <xf numFmtId="0" fontId="6" fillId="0" borderId="15" xfId="0" applyFont="1" applyBorder="1" applyAlignment="1"/>
    <xf numFmtId="0" fontId="6" fillId="0" borderId="32" xfId="0" applyFont="1" applyBorder="1" applyAlignment="1"/>
    <xf numFmtId="0" fontId="6" fillId="0" borderId="30" xfId="0" applyFont="1" applyBorder="1" applyAlignment="1"/>
    <xf numFmtId="0" fontId="6" fillId="0" borderId="33" xfId="0" applyFont="1" applyBorder="1" applyAlignment="1"/>
    <xf numFmtId="0" fontId="6" fillId="0" borderId="38" xfId="0" applyFont="1" applyBorder="1" applyAlignment="1"/>
    <xf numFmtId="0" fontId="6" fillId="0" borderId="35" xfId="0" applyFont="1" applyBorder="1" applyAlignment="1"/>
    <xf numFmtId="0" fontId="6" fillId="0" borderId="39" xfId="0" applyFont="1" applyBorder="1" applyAlignment="1"/>
    <xf numFmtId="0" fontId="6" fillId="0" borderId="46" xfId="0" applyFont="1" applyBorder="1" applyAlignment="1"/>
    <xf numFmtId="0" fontId="6" fillId="0" borderId="43" xfId="0" applyFont="1" applyBorder="1" applyAlignment="1"/>
    <xf numFmtId="0" fontId="6" fillId="0" borderId="47" xfId="0" applyFont="1" applyBorder="1" applyAlignment="1"/>
    <xf numFmtId="0" fontId="9" fillId="0" borderId="9" xfId="0" applyFont="1" applyBorder="1" applyAlignment="1"/>
    <xf numFmtId="0" fontId="6" fillId="0" borderId="0" xfId="0" applyFont="1" applyAlignment="1"/>
    <xf numFmtId="178" fontId="6" fillId="0" borderId="54" xfId="0" applyNumberFormat="1" applyFont="1" applyBorder="1" applyAlignment="1"/>
    <xf numFmtId="178" fontId="6" fillId="0" borderId="56" xfId="0" applyNumberFormat="1" applyFont="1" applyBorder="1" applyAlignment="1"/>
    <xf numFmtId="178" fontId="6" fillId="0" borderId="56" xfId="0" applyNumberFormat="1" applyFont="1" applyBorder="1" applyAlignment="1" applyProtection="1">
      <protection locked="0"/>
    </xf>
    <xf numFmtId="0" fontId="6" fillId="5" borderId="32" xfId="0" applyFont="1" applyFill="1" applyBorder="1" applyAlignment="1"/>
    <xf numFmtId="0" fontId="6" fillId="5" borderId="30" xfId="0" applyFont="1" applyFill="1" applyBorder="1" applyAlignment="1"/>
    <xf numFmtId="0" fontId="6" fillId="5" borderId="33" xfId="0" applyFont="1" applyFill="1" applyBorder="1" applyAlignment="1"/>
    <xf numFmtId="0" fontId="6" fillId="5" borderId="38" xfId="0" applyFont="1" applyFill="1" applyBorder="1" applyAlignment="1"/>
    <xf numFmtId="0" fontId="6" fillId="5" borderId="35" xfId="0" applyFont="1" applyFill="1" applyBorder="1" applyAlignment="1"/>
    <xf numFmtId="0" fontId="6" fillId="5" borderId="39" xfId="0" applyFont="1" applyFill="1" applyBorder="1" applyAlignment="1"/>
    <xf numFmtId="0" fontId="6" fillId="5" borderId="46" xfId="0" applyFont="1" applyFill="1" applyBorder="1" applyAlignment="1"/>
    <xf numFmtId="0" fontId="6" fillId="5" borderId="43" xfId="0" applyFont="1" applyFill="1" applyBorder="1" applyAlignment="1"/>
    <xf numFmtId="0" fontId="6" fillId="5" borderId="47" xfId="0" applyFont="1" applyFill="1" applyBorder="1" applyAlignment="1"/>
    <xf numFmtId="0" fontId="10" fillId="0" borderId="2" xfId="0" applyFont="1" applyBorder="1" applyAlignment="1"/>
    <xf numFmtId="0" fontId="10" fillId="0" borderId="13" xfId="0" applyFont="1" applyBorder="1" applyAlignment="1"/>
  </cellXfs>
  <cellStyles count="13">
    <cellStyle name="桁区切り" xfId="1" builtinId="6"/>
    <cellStyle name="桁区切り 2" xfId="2" xr:uid="{00000000-0005-0000-0000-000001000000}"/>
    <cellStyle name="桁区切り 3" xfId="6" xr:uid="{00000000-0005-0000-0000-000002000000}"/>
    <cellStyle name="桁区切り 3 2" xfId="7" xr:uid="{00000000-0005-0000-0000-000003000000}"/>
    <cellStyle name="通貨" xfId="11" builtinId="7"/>
    <cellStyle name="標準" xfId="0" builtinId="0"/>
    <cellStyle name="標準 2" xfId="3" xr:uid="{00000000-0005-0000-0000-000006000000}"/>
    <cellStyle name="標準 2 2" xfId="10" xr:uid="{00000000-0005-0000-0000-000007000000}"/>
    <cellStyle name="標準 3" xfId="4" xr:uid="{00000000-0005-0000-0000-000008000000}"/>
    <cellStyle name="標準 3 2" xfId="8" xr:uid="{00000000-0005-0000-0000-000009000000}"/>
    <cellStyle name="標準 3 2 2" xfId="9" xr:uid="{00000000-0005-0000-0000-00000A000000}"/>
    <cellStyle name="標準_◎事業計画集計（070130）" xfId="12" xr:uid="{00000000-0005-0000-0000-00000B000000}"/>
    <cellStyle name="未定義" xfId="5" xr:uid="{00000000-0005-0000-0000-00000C000000}"/>
  </cellStyles>
  <dxfs count="138">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ont>
        <color theme="1" tint="0.14996795556505021"/>
      </font>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ont>
        <color theme="1" tint="0.14996795556505021"/>
      </font>
      <fill>
        <patternFill>
          <bgColor theme="1"/>
        </patternFill>
      </fill>
    </dxf>
    <dxf>
      <fill>
        <patternFill>
          <bgColor rgb="FFFFFF66"/>
        </patternFill>
      </fill>
    </dxf>
    <dxf>
      <font>
        <strike val="0"/>
        <color auto="1"/>
      </font>
      <fill>
        <patternFill>
          <bgColor rgb="FFFFFF66"/>
        </patternFill>
      </fill>
    </dxf>
    <dxf>
      <fill>
        <patternFill>
          <bgColor rgb="FFFFFF6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externalLinks/externalLink1.xml" Type="http://schemas.openxmlformats.org/officeDocument/2006/relationships/externalLink"/><Relationship Id="rId4" Target="worksheets/sheet4.xml" Type="http://schemas.openxmlformats.org/officeDocument/2006/relationships/worksheet"/><Relationship Id="rId40" Target="externalLinks/externalLink2.xml" Type="http://schemas.openxmlformats.org/officeDocument/2006/relationships/externalLink"/><Relationship Id="rId41" Target="externalLinks/externalLink3.xml" Type="http://schemas.openxmlformats.org/officeDocument/2006/relationships/externalLink"/><Relationship Id="rId42" Target="externalLinks/externalLink4.xml" Type="http://schemas.openxmlformats.org/officeDocument/2006/relationships/externalLink"/><Relationship Id="rId43" Target="externalLinks/externalLink5.xml" Type="http://schemas.openxmlformats.org/officeDocument/2006/relationships/externalLink"/><Relationship Id="rId44" Target="theme/theme1.xml" Type="http://schemas.openxmlformats.org/officeDocument/2006/relationships/theme"/><Relationship Id="rId45" Target="styles.xml" Type="http://schemas.openxmlformats.org/officeDocument/2006/relationships/styles"/><Relationship Id="rId46" Target="sharedStrings.xml" Type="http://schemas.openxmlformats.org/officeDocument/2006/relationships/sharedStrings"/><Relationship Id="rId47" Target="calcChain.xml" Type="http://schemas.openxmlformats.org/officeDocument/2006/relationships/calcChain"/><Relationship Id="rId48" Target="../customXml/item1.xml" Type="http://schemas.openxmlformats.org/officeDocument/2006/relationships/customXml"/><Relationship Id="rId49" Target="../customXml/item2.xml" Type="http://schemas.openxmlformats.org/officeDocument/2006/relationships/customXml"/><Relationship Id="rId5" Target="worksheets/sheet5.xml" Type="http://schemas.openxmlformats.org/officeDocument/2006/relationships/worksheet"/><Relationship Id="rId50"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9</xdr:col>
      <xdr:colOff>91109</xdr:colOff>
      <xdr:row>3</xdr:row>
      <xdr:rowOff>74544</xdr:rowOff>
    </xdr:from>
    <xdr:to>
      <xdr:col>12</xdr:col>
      <xdr:colOff>124239</xdr:colOff>
      <xdr:row>23</xdr:row>
      <xdr:rowOff>19050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5834684" y="617469"/>
          <a:ext cx="4948030" cy="337350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2</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業名がＢ５セルに１”選択事業”所要額、</a:t>
          </a:r>
          <a:r>
            <a:rPr kumimoji="1" lang="en-US" altLang="ja-JP" sz="1100"/>
            <a:t>15</a:t>
          </a:r>
          <a:r>
            <a:rPr kumimoji="1" lang="ja-JP" altLang="en-US" sz="1100"/>
            <a:t>列目以降に対象経費の記載項目が出力さ</a:t>
          </a:r>
          <a:endParaRPr kumimoji="1" lang="en-US" altLang="ja-JP" sz="1100"/>
        </a:p>
        <a:p>
          <a:r>
            <a:rPr kumimoji="1" lang="ja-JP" altLang="en-US" sz="1100"/>
            <a:t>　 れますので確認し、記載してください。</a:t>
          </a:r>
          <a:r>
            <a:rPr kumimoji="1" lang="ja-JP" altLang="ja-JP" sz="1100">
              <a:effectLst/>
              <a:latin typeface="+mn-lt"/>
              <a:ea typeface="+mn-ea"/>
              <a:cs typeface="+mn-cs"/>
            </a:rPr>
            <a:t>（研修事業により別紙</a:t>
          </a:r>
          <a:r>
            <a:rPr kumimoji="1" lang="en-US" altLang="ja-JP" sz="1100">
              <a:effectLst/>
              <a:latin typeface="+mn-lt"/>
              <a:ea typeface="+mn-ea"/>
              <a:cs typeface="+mn-cs"/>
            </a:rPr>
            <a:t>2</a:t>
          </a:r>
          <a:r>
            <a:rPr kumimoji="1" lang="ja-JP" altLang="ja-JP" sz="1100">
              <a:effectLst/>
              <a:latin typeface="+mn-lt"/>
              <a:ea typeface="+mn-ea"/>
              <a:cs typeface="+mn-cs"/>
            </a:rPr>
            <a:t>が複数のシートに分かれ</a:t>
          </a:r>
          <a:endParaRPr kumimoji="1" lang="en-US" altLang="ja-JP" sz="1100">
            <a:effectLst/>
            <a:latin typeface="+mn-lt"/>
            <a:ea typeface="+mn-ea"/>
            <a:cs typeface="+mn-cs"/>
          </a:endParaRPr>
        </a:p>
        <a:p>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ja-JP" altLang="ja-JP" sz="1100">
              <a:effectLst/>
              <a:latin typeface="+mn-lt"/>
              <a:ea typeface="+mn-ea"/>
              <a:cs typeface="+mn-cs"/>
            </a:rPr>
            <a:t>ている事業があります）</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a:t>
          </a:r>
          <a:endParaRPr kumimoji="1" lang="en-US" altLang="ja-JP" sz="1100"/>
        </a:p>
        <a:p>
          <a:pPr algn="l"/>
          <a:endParaRPr kumimoji="1" lang="en-US" altLang="ja-JP" sz="1100"/>
        </a:p>
        <a:p>
          <a:pPr algn="l"/>
          <a:r>
            <a:rPr kumimoji="1" lang="ja-JP" altLang="en-US" sz="1100"/>
            <a:t>④収入支出予算書抄本につきましては規定の様式はありません。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312964</xdr:colOff>
      <xdr:row>18</xdr:row>
      <xdr:rowOff>149677</xdr:rowOff>
    </xdr:from>
    <xdr:to>
      <xdr:col>9</xdr:col>
      <xdr:colOff>1319892</xdr:colOff>
      <xdr:row>22</xdr:row>
      <xdr:rowOff>272144</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bwMode="auto">
        <a:xfrm>
          <a:off x="10872107" y="6027963"/>
          <a:ext cx="4435928" cy="1592038"/>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・青色セルが入力必要箇所です。</a:t>
          </a:r>
          <a:endParaRPr kumimoji="1" lang="en-US" altLang="ja-JP" sz="1400"/>
        </a:p>
        <a:p>
          <a:pPr algn="l"/>
          <a:endParaRPr kumimoji="1" lang="en-US" altLang="ja-JP" sz="1400"/>
        </a:p>
        <a:p>
          <a:pPr algn="l"/>
          <a:r>
            <a:rPr kumimoji="1" lang="ja-JP" altLang="en-US" sz="1400"/>
            <a:t>・行が足りない場合は、挿入により適宜追加して下さい。</a:t>
          </a:r>
          <a:endParaRPr kumimoji="1" lang="en-US" altLang="ja-JP" sz="1400"/>
        </a:p>
        <a:p>
          <a:pPr algn="l"/>
          <a:endParaRPr kumimoji="1" lang="en-US" altLang="ja-JP" sz="1400"/>
        </a:p>
      </xdr:txBody>
    </xdr:sp>
    <xdr:clientData/>
  </xdr:twoCellAnchor>
  <xdr:twoCellAnchor>
    <xdr:from>
      <xdr:col>5</xdr:col>
      <xdr:colOff>1496788</xdr:colOff>
      <xdr:row>0</xdr:row>
      <xdr:rowOff>122464</xdr:rowOff>
    </xdr:from>
    <xdr:to>
      <xdr:col>10</xdr:col>
      <xdr:colOff>489857</xdr:colOff>
      <xdr:row>5</xdr:row>
      <xdr:rowOff>244928</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bwMode="auto">
        <a:xfrm>
          <a:off x="8626931" y="122464"/>
          <a:ext cx="7429497" cy="1279071"/>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eaLnBrk="1" fontAlgn="auto" latinLnBrk="0" hangingPunct="1"/>
          <a:r>
            <a:rPr kumimoji="1" lang="ja-JP" altLang="ja-JP" sz="1400">
              <a:effectLst/>
              <a:latin typeface="+mn-lt"/>
              <a:ea typeface="+mn-ea"/>
              <a:cs typeface="+mn-cs"/>
            </a:rPr>
            <a:t>・青色セルが入力必要箇所です。</a:t>
          </a:r>
          <a:endParaRPr lang="ja-JP" altLang="ja-JP" sz="1400">
            <a:effectLst/>
          </a:endParaRPr>
        </a:p>
        <a:p>
          <a:r>
            <a:rPr kumimoji="1" lang="ja-JP" altLang="ja-JP" sz="1400">
              <a:effectLst/>
              <a:latin typeface="+mn-lt"/>
              <a:ea typeface="+mn-ea"/>
              <a:cs typeface="+mn-cs"/>
            </a:rPr>
            <a:t>・黄色セルについては計算式が　入っているため記載不要。</a:t>
          </a:r>
          <a:endParaRPr lang="ja-JP" altLang="ja-JP" sz="1400">
            <a:effectLst/>
          </a:endParaRPr>
        </a:p>
        <a:p>
          <a:r>
            <a:rPr kumimoji="1" lang="ja-JP" altLang="ja-JP" sz="1400">
              <a:effectLst/>
              <a:latin typeface="+mn-lt"/>
              <a:ea typeface="+mn-ea"/>
              <a:cs typeface="+mn-cs"/>
            </a:rPr>
            <a:t>・オレンジセルについては”手入力して下さい</a:t>
          </a:r>
          <a:r>
            <a:rPr kumimoji="1" lang="en-US" altLang="ja-JP" sz="1400">
              <a:effectLst/>
              <a:latin typeface="+mn-lt"/>
              <a:ea typeface="+mn-ea"/>
              <a:cs typeface="+mn-cs"/>
            </a:rPr>
            <a:t>"</a:t>
          </a:r>
          <a:r>
            <a:rPr kumimoji="1" lang="ja-JP" altLang="ja-JP" sz="1400">
              <a:effectLst/>
              <a:latin typeface="+mn-lt"/>
              <a:ea typeface="+mn-ea"/>
              <a:cs typeface="+mn-cs"/>
            </a:rPr>
            <a:t>と記載の場合以外は記載不要。</a:t>
          </a:r>
          <a:endParaRPr kumimoji="1" lang="en-US" altLang="ja-JP" sz="1400">
            <a:effectLst/>
            <a:latin typeface="+mn-lt"/>
            <a:ea typeface="+mn-ea"/>
            <a:cs typeface="+mn-cs"/>
          </a:endParaRPr>
        </a:p>
        <a:p>
          <a:r>
            <a:rPr lang="ja-JP" altLang="en-US" sz="1400">
              <a:effectLst/>
            </a:rPr>
            <a:t>・灰色セルについては変更交付申請のときのみ記入すること。それ以外は斜線を引くこと。</a:t>
          </a:r>
          <a:endParaRPr lang="ja-JP" altLang="ja-JP" sz="1400">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47625</xdr:colOff>
      <xdr:row>117</xdr:row>
      <xdr:rowOff>19050</xdr:rowOff>
    </xdr:from>
    <xdr:to>
      <xdr:col>12</xdr:col>
      <xdr:colOff>171450</xdr:colOff>
      <xdr:row>120</xdr:row>
      <xdr:rowOff>104775</xdr:rowOff>
    </xdr:to>
    <xdr:sp macro="" textlink="">
      <xdr:nvSpPr>
        <xdr:cNvPr id="2" name="テキスト ボックス 1">
          <a:extLst>
            <a:ext uri="{FF2B5EF4-FFF2-40B4-BE49-F238E27FC236}">
              <a16:creationId xmlns:a16="http://schemas.microsoft.com/office/drawing/2014/main" id="{F7A06CDA-75C8-448C-A637-B952907ADAE3}"/>
            </a:ext>
          </a:extLst>
        </xdr:cNvPr>
        <xdr:cNvSpPr txBox="1"/>
      </xdr:nvSpPr>
      <xdr:spPr>
        <a:xfrm>
          <a:off x="2038350" y="23469600"/>
          <a:ext cx="150495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7</xdr:col>
      <xdr:colOff>19050</xdr:colOff>
      <xdr:row>123</xdr:row>
      <xdr:rowOff>95250</xdr:rowOff>
    </xdr:from>
    <xdr:to>
      <xdr:col>12</xdr:col>
      <xdr:colOff>142875</xdr:colOff>
      <xdr:row>126</xdr:row>
      <xdr:rowOff>180975</xdr:rowOff>
    </xdr:to>
    <xdr:sp macro="" textlink="">
      <xdr:nvSpPr>
        <xdr:cNvPr id="3" name="テキスト ボックス 2">
          <a:extLst>
            <a:ext uri="{FF2B5EF4-FFF2-40B4-BE49-F238E27FC236}">
              <a16:creationId xmlns:a16="http://schemas.microsoft.com/office/drawing/2014/main" id="{F1FBF520-EC4E-4D1F-BA58-4A021A668298}"/>
            </a:ext>
          </a:extLst>
        </xdr:cNvPr>
        <xdr:cNvSpPr txBox="1"/>
      </xdr:nvSpPr>
      <xdr:spPr>
        <a:xfrm>
          <a:off x="2009775" y="23469600"/>
          <a:ext cx="150495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438150</xdr:colOff>
      <xdr:row>0</xdr:row>
      <xdr:rowOff>66675</xdr:rowOff>
    </xdr:from>
    <xdr:to>
      <xdr:col>25</xdr:col>
      <xdr:colOff>171450</xdr:colOff>
      <xdr:row>3</xdr:row>
      <xdr:rowOff>0</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bwMode="auto">
        <a:xfrm>
          <a:off x="6867525" y="66675"/>
          <a:ext cx="3162300" cy="476250"/>
        </a:xfrm>
        <a:prstGeom prst="roundRect">
          <a:avLst/>
        </a:prstGeom>
        <a:noFill/>
        <a:ln w="571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190508</xdr:colOff>
      <xdr:row>2</xdr:row>
      <xdr:rowOff>157353</xdr:rowOff>
    </xdr:from>
    <xdr:to>
      <xdr:col>12</xdr:col>
      <xdr:colOff>323031</xdr:colOff>
      <xdr:row>18</xdr:row>
      <xdr:rowOff>33130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bwMode="auto">
        <a:xfrm>
          <a:off x="6062878" y="530070"/>
          <a:ext cx="5383696" cy="2658734"/>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4</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業名がＡ</a:t>
          </a:r>
          <a:r>
            <a:rPr kumimoji="1" lang="en-US" altLang="ja-JP" sz="1100"/>
            <a:t>5</a:t>
          </a:r>
          <a:r>
            <a:rPr kumimoji="1" lang="ja-JP" altLang="en-US" sz="1100"/>
            <a:t>セルに１”選択事業”所要額、</a:t>
          </a:r>
          <a:r>
            <a:rPr kumimoji="1" lang="en-US" altLang="ja-JP" sz="1100"/>
            <a:t>15</a:t>
          </a:r>
          <a:r>
            <a:rPr kumimoji="1" lang="ja-JP" altLang="en-US" sz="1100"/>
            <a:t>列目以降に対象経費の記載項目が出力さ</a:t>
          </a:r>
          <a:endParaRPr kumimoji="1" lang="en-US" altLang="ja-JP" sz="1100"/>
        </a:p>
        <a:p>
          <a:pPr algn="l"/>
          <a:r>
            <a:rPr kumimoji="1" lang="ja-JP" altLang="en-US" sz="1100"/>
            <a:t>　 れますので確認し、記載してください。</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を選択し、記載してください。（研修事業により別紙</a:t>
          </a:r>
          <a:r>
            <a:rPr kumimoji="1" lang="en-US" altLang="ja-JP" sz="1100"/>
            <a:t>2</a:t>
          </a:r>
          <a:r>
            <a:rPr kumimoji="1" lang="ja-JP" altLang="en-US" sz="1100"/>
            <a:t>が複数のシートに分かれている</a:t>
          </a:r>
          <a:endParaRPr kumimoji="1" lang="en-US" altLang="ja-JP" sz="1100"/>
        </a:p>
        <a:p>
          <a:pPr algn="l"/>
          <a:r>
            <a:rPr kumimoji="1" lang="en-US" altLang="ja-JP" sz="1100"/>
            <a:t>     </a:t>
          </a:r>
          <a:r>
            <a:rPr kumimoji="1" lang="ja-JP" altLang="en-US" sz="1100"/>
            <a:t>事業があります）</a:t>
          </a:r>
          <a:endParaRPr kumimoji="1" lang="en-US" altLang="ja-JP" sz="1100"/>
        </a:p>
        <a:p>
          <a:pPr algn="l"/>
          <a:endParaRPr kumimoji="1" lang="en-US" altLang="ja-JP" sz="1100"/>
        </a:p>
        <a:p>
          <a:pPr algn="l"/>
          <a:r>
            <a:rPr kumimoji="1" lang="ja-JP" altLang="en-US" sz="1100"/>
            <a:t>④収入支出決算書抄本につきましては規定の様式はありません。</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33617</xdr:colOff>
      <xdr:row>0</xdr:row>
      <xdr:rowOff>201706</xdr:rowOff>
    </xdr:from>
    <xdr:to>
      <xdr:col>11</xdr:col>
      <xdr:colOff>941294</xdr:colOff>
      <xdr:row>4</xdr:row>
      <xdr:rowOff>190500</xdr:rowOff>
    </xdr:to>
    <xdr:sp macro="" textlink="">
      <xdr:nvSpPr>
        <xdr:cNvPr id="4" name="角丸四角形 3">
          <a:extLst>
            <a:ext uri="{FF2B5EF4-FFF2-40B4-BE49-F238E27FC236}">
              <a16:creationId xmlns:a16="http://schemas.microsoft.com/office/drawing/2014/main" id="{00000000-0008-0000-1C00-000004000000}"/>
            </a:ext>
          </a:extLst>
        </xdr:cNvPr>
        <xdr:cNvSpPr/>
      </xdr:nvSpPr>
      <xdr:spPr bwMode="auto">
        <a:xfrm>
          <a:off x="6835588" y="201706"/>
          <a:ext cx="5838265" cy="9525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eaLnBrk="1" fontAlgn="auto" latinLnBrk="0" hangingPunct="1"/>
          <a:r>
            <a:rPr kumimoji="1" lang="ja-JP" altLang="ja-JP" sz="1400">
              <a:effectLst/>
              <a:latin typeface="+mn-lt"/>
              <a:ea typeface="+mn-ea"/>
              <a:cs typeface="+mn-cs"/>
            </a:rPr>
            <a:t>・青色セルが入力必要箇所です。</a:t>
          </a:r>
          <a:endParaRPr lang="ja-JP" altLang="ja-JP" sz="1400">
            <a:effectLst/>
          </a:endParaRPr>
        </a:p>
        <a:p>
          <a:r>
            <a:rPr kumimoji="1" lang="ja-JP" altLang="ja-JP" sz="1400">
              <a:effectLst/>
              <a:latin typeface="+mn-lt"/>
              <a:ea typeface="+mn-ea"/>
              <a:cs typeface="+mn-cs"/>
            </a:rPr>
            <a:t>・黄色セルについては計算式が　入っているため記載不要。</a:t>
          </a:r>
          <a:endParaRPr lang="ja-JP" altLang="ja-JP" sz="1400">
            <a:effectLst/>
          </a:endParaRPr>
        </a:p>
        <a:p>
          <a:r>
            <a:rPr kumimoji="1" lang="ja-JP" altLang="ja-JP" sz="1400">
              <a:effectLst/>
              <a:latin typeface="+mn-lt"/>
              <a:ea typeface="+mn-ea"/>
              <a:cs typeface="+mn-cs"/>
            </a:rPr>
            <a:t>・オレンジセルについては”手入力して下さい</a:t>
          </a:r>
          <a:r>
            <a:rPr kumimoji="1" lang="en-US" altLang="ja-JP" sz="1400">
              <a:effectLst/>
              <a:latin typeface="+mn-lt"/>
              <a:ea typeface="+mn-ea"/>
              <a:cs typeface="+mn-cs"/>
            </a:rPr>
            <a:t>"</a:t>
          </a:r>
          <a:r>
            <a:rPr kumimoji="1" lang="ja-JP" altLang="ja-JP" sz="1400">
              <a:effectLst/>
              <a:latin typeface="+mn-lt"/>
              <a:ea typeface="+mn-ea"/>
              <a:cs typeface="+mn-cs"/>
            </a:rPr>
            <a:t>と記載の場合以外は記載不要。</a:t>
          </a:r>
          <a:endParaRPr lang="ja-JP" altLang="ja-JP" sz="1400">
            <a:effectLst/>
          </a:endParaRPr>
        </a:p>
        <a:p>
          <a:pPr algn="l"/>
          <a:endParaRPr kumimoji="1" lang="ja-JP" altLang="en-US" sz="1100"/>
        </a:p>
      </xdr:txBody>
    </xdr:sp>
    <xdr:clientData/>
  </xdr:twoCellAnchor>
  <xdr:twoCellAnchor>
    <xdr:from>
      <xdr:col>6</xdr:col>
      <xdr:colOff>851647</xdr:colOff>
      <xdr:row>19</xdr:row>
      <xdr:rowOff>0</xdr:rowOff>
    </xdr:from>
    <xdr:to>
      <xdr:col>11</xdr:col>
      <xdr:colOff>356987</xdr:colOff>
      <xdr:row>26</xdr:row>
      <xdr:rowOff>134471</xdr:rowOff>
    </xdr:to>
    <xdr:sp macro="" textlink="">
      <xdr:nvSpPr>
        <xdr:cNvPr id="5" name="角丸四角形 4">
          <a:extLst>
            <a:ext uri="{FF2B5EF4-FFF2-40B4-BE49-F238E27FC236}">
              <a16:creationId xmlns:a16="http://schemas.microsoft.com/office/drawing/2014/main" id="{00000000-0008-0000-1C00-000005000000}"/>
            </a:ext>
          </a:extLst>
        </xdr:cNvPr>
        <xdr:cNvSpPr/>
      </xdr:nvSpPr>
      <xdr:spPr bwMode="auto">
        <a:xfrm>
          <a:off x="7653618" y="4885765"/>
          <a:ext cx="4435928" cy="154641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400"/>
            <a:t>・青色セルが入力必要箇所です。</a:t>
          </a:r>
          <a:endParaRPr kumimoji="1" lang="en-US" altLang="ja-JP" sz="1400"/>
        </a:p>
        <a:p>
          <a:pPr algn="l"/>
          <a:endParaRPr kumimoji="1" lang="en-US" altLang="ja-JP" sz="1400"/>
        </a:p>
        <a:p>
          <a:pPr algn="l"/>
          <a:r>
            <a:rPr kumimoji="1" lang="ja-JP" altLang="en-US" sz="1400"/>
            <a:t>・行が足りない場合は、挿入により適宜追加して下さい。</a:t>
          </a:r>
          <a:endParaRPr kumimoji="1" lang="en-US"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47625</xdr:colOff>
      <xdr:row>117</xdr:row>
      <xdr:rowOff>19050</xdr:rowOff>
    </xdr:from>
    <xdr:to>
      <xdr:col>12</xdr:col>
      <xdr:colOff>171450</xdr:colOff>
      <xdr:row>120</xdr:row>
      <xdr:rowOff>104775</xdr:rowOff>
    </xdr:to>
    <xdr:sp macro="" textlink="">
      <xdr:nvSpPr>
        <xdr:cNvPr id="2" name="テキスト ボックス 1">
          <a:extLst>
            <a:ext uri="{FF2B5EF4-FFF2-40B4-BE49-F238E27FC236}">
              <a16:creationId xmlns:a16="http://schemas.microsoft.com/office/drawing/2014/main" id="{DB19752D-B2F8-4408-B60A-BEC0D11D700A}"/>
            </a:ext>
          </a:extLst>
        </xdr:cNvPr>
        <xdr:cNvSpPr txBox="1"/>
      </xdr:nvSpPr>
      <xdr:spPr>
        <a:xfrm>
          <a:off x="2038350" y="23469600"/>
          <a:ext cx="150495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7</xdr:col>
      <xdr:colOff>19050</xdr:colOff>
      <xdr:row>123</xdr:row>
      <xdr:rowOff>95250</xdr:rowOff>
    </xdr:from>
    <xdr:to>
      <xdr:col>12</xdr:col>
      <xdr:colOff>142875</xdr:colOff>
      <xdr:row>126</xdr:row>
      <xdr:rowOff>180975</xdr:rowOff>
    </xdr:to>
    <xdr:sp macro="" textlink="">
      <xdr:nvSpPr>
        <xdr:cNvPr id="3" name="テキスト ボックス 2">
          <a:extLst>
            <a:ext uri="{FF2B5EF4-FFF2-40B4-BE49-F238E27FC236}">
              <a16:creationId xmlns:a16="http://schemas.microsoft.com/office/drawing/2014/main" id="{FE95A64A-F001-47BD-A3DE-2A8CD4E420E4}"/>
            </a:ext>
          </a:extLst>
        </xdr:cNvPr>
        <xdr:cNvSpPr txBox="1"/>
      </xdr:nvSpPr>
      <xdr:spPr>
        <a:xfrm>
          <a:off x="2009775" y="23469600"/>
          <a:ext cx="150495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MALFJ/Desktop/&#65330;&#65299;&#33256;&#24202;&#30740;&#20462;&#36027;&#31561;&#35036;&#21161;&#37329;&#65288;&#27503;&#31185;&#21307;&#24107;&#65289;/&#9745;%2001_&#21271;&#28023;&#36947;%20&#9678;/&#12304;&#21271;&#28023;&#36947;&#12305;&#20196;&#21644;&#65299;&#24180;&#24230;&#21307;&#30274;&#38306;&#20418;&#32773;&#30740;&#20462;&#36027;&#31561;&#35036;&#21161;&#37329;&#12539;&#33256;&#24202;&#30740;&#20462;&#36027;&#35036;&#21161;&#37329;&#65288;&#32207;&#25324;&#34920;&#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9（実績報告）"/>
      <sheetName val="Ｒ４（交付申請）"/>
      <sheetName val="財源区分"/>
      <sheetName val="施設一覧"/>
      <sheetName val="Sheet3"/>
    </sheetNames>
    <sheetDataSet>
      <sheetData sheetId="0">
        <row r="6">
          <cell r="B6" t="str">
            <v>北海道</v>
          </cell>
          <cell r="C6">
            <v>1</v>
          </cell>
        </row>
        <row r="7">
          <cell r="B7" t="str">
            <v>青森県</v>
          </cell>
          <cell r="C7">
            <v>2</v>
          </cell>
        </row>
        <row r="8">
          <cell r="B8" t="str">
            <v>岩手県</v>
          </cell>
          <cell r="C8">
            <v>3</v>
          </cell>
        </row>
        <row r="9">
          <cell r="B9" t="str">
            <v>宮城県</v>
          </cell>
          <cell r="C9">
            <v>4</v>
          </cell>
        </row>
        <row r="10">
          <cell r="B10" t="str">
            <v>秋田県</v>
          </cell>
          <cell r="C10">
            <v>5</v>
          </cell>
        </row>
        <row r="11">
          <cell r="B11" t="str">
            <v>山形県</v>
          </cell>
          <cell r="C11">
            <v>6</v>
          </cell>
        </row>
        <row r="12">
          <cell r="B12" t="str">
            <v>福島県</v>
          </cell>
          <cell r="C12">
            <v>7</v>
          </cell>
        </row>
        <row r="13">
          <cell r="B13" t="str">
            <v>茨城県</v>
          </cell>
          <cell r="C13">
            <v>8</v>
          </cell>
        </row>
        <row r="14">
          <cell r="B14" t="str">
            <v>栃木県</v>
          </cell>
          <cell r="C14">
            <v>9</v>
          </cell>
        </row>
        <row r="15">
          <cell r="B15" t="str">
            <v>群馬県</v>
          </cell>
          <cell r="C15">
            <v>10</v>
          </cell>
        </row>
        <row r="16">
          <cell r="B16" t="str">
            <v>埼玉県</v>
          </cell>
          <cell r="C16">
            <v>11</v>
          </cell>
        </row>
        <row r="17">
          <cell r="B17" t="str">
            <v>千葉県</v>
          </cell>
          <cell r="C17">
            <v>12</v>
          </cell>
        </row>
        <row r="18">
          <cell r="B18" t="str">
            <v>東京都</v>
          </cell>
          <cell r="C18">
            <v>13</v>
          </cell>
        </row>
        <row r="19">
          <cell r="B19" t="str">
            <v>神奈川県</v>
          </cell>
          <cell r="C19">
            <v>14</v>
          </cell>
        </row>
        <row r="20">
          <cell r="B20" t="str">
            <v>新潟県</v>
          </cell>
          <cell r="C20">
            <v>15</v>
          </cell>
        </row>
        <row r="21">
          <cell r="B21" t="str">
            <v>富山県</v>
          </cell>
          <cell r="C21">
            <v>16</v>
          </cell>
        </row>
        <row r="22">
          <cell r="B22" t="str">
            <v>石川県</v>
          </cell>
          <cell r="C22">
            <v>17</v>
          </cell>
        </row>
        <row r="23">
          <cell r="B23" t="str">
            <v>福井県</v>
          </cell>
          <cell r="C23">
            <v>18</v>
          </cell>
        </row>
        <row r="24">
          <cell r="B24" t="str">
            <v>山梨県</v>
          </cell>
          <cell r="C24">
            <v>19</v>
          </cell>
        </row>
        <row r="25">
          <cell r="B25" t="str">
            <v>長野県</v>
          </cell>
          <cell r="C25">
            <v>20</v>
          </cell>
        </row>
        <row r="26">
          <cell r="B26" t="str">
            <v>岐阜県</v>
          </cell>
          <cell r="C26">
            <v>21</v>
          </cell>
        </row>
        <row r="27">
          <cell r="B27" t="str">
            <v>静岡県</v>
          </cell>
          <cell r="C27">
            <v>22</v>
          </cell>
        </row>
        <row r="28">
          <cell r="B28" t="str">
            <v>愛知県</v>
          </cell>
          <cell r="C28">
            <v>23</v>
          </cell>
        </row>
        <row r="29">
          <cell r="B29" t="str">
            <v>三重県</v>
          </cell>
          <cell r="C29">
            <v>24</v>
          </cell>
        </row>
        <row r="30">
          <cell r="B30" t="str">
            <v>滋賀県</v>
          </cell>
          <cell r="C30">
            <v>25</v>
          </cell>
        </row>
        <row r="31">
          <cell r="B31" t="str">
            <v>京都府</v>
          </cell>
          <cell r="C31">
            <v>26</v>
          </cell>
        </row>
        <row r="32">
          <cell r="B32" t="str">
            <v>大阪府</v>
          </cell>
          <cell r="C32">
            <v>27</v>
          </cell>
        </row>
        <row r="33">
          <cell r="B33" t="str">
            <v>兵庫県</v>
          </cell>
          <cell r="C33">
            <v>28</v>
          </cell>
        </row>
        <row r="34">
          <cell r="B34" t="str">
            <v>奈良県</v>
          </cell>
          <cell r="C34">
            <v>29</v>
          </cell>
        </row>
        <row r="35">
          <cell r="B35" t="str">
            <v>和歌山県</v>
          </cell>
          <cell r="C35">
            <v>30</v>
          </cell>
        </row>
        <row r="36">
          <cell r="B36" t="str">
            <v>鳥取県</v>
          </cell>
          <cell r="C36">
            <v>31</v>
          </cell>
        </row>
        <row r="37">
          <cell r="B37" t="str">
            <v>島根県</v>
          </cell>
          <cell r="C37">
            <v>32</v>
          </cell>
        </row>
        <row r="38">
          <cell r="B38" t="str">
            <v>岡山県</v>
          </cell>
          <cell r="C38">
            <v>33</v>
          </cell>
        </row>
        <row r="39">
          <cell r="B39" t="str">
            <v>広島県</v>
          </cell>
          <cell r="C39">
            <v>34</v>
          </cell>
        </row>
        <row r="40">
          <cell r="B40" t="str">
            <v>山口県</v>
          </cell>
          <cell r="C40">
            <v>35</v>
          </cell>
        </row>
        <row r="41">
          <cell r="B41" t="str">
            <v>徳島県</v>
          </cell>
          <cell r="C41">
            <v>36</v>
          </cell>
        </row>
        <row r="42">
          <cell r="B42" t="str">
            <v>香川県</v>
          </cell>
          <cell r="C42">
            <v>37</v>
          </cell>
        </row>
        <row r="43">
          <cell r="B43" t="str">
            <v>愛媛県</v>
          </cell>
          <cell r="C43">
            <v>38</v>
          </cell>
        </row>
        <row r="44">
          <cell r="B44" t="str">
            <v>高知県</v>
          </cell>
          <cell r="C44">
            <v>39</v>
          </cell>
        </row>
        <row r="45">
          <cell r="B45" t="str">
            <v>福岡県</v>
          </cell>
          <cell r="C45">
            <v>40</v>
          </cell>
        </row>
        <row r="46">
          <cell r="B46" t="str">
            <v>佐賀県</v>
          </cell>
          <cell r="C46">
            <v>41</v>
          </cell>
        </row>
        <row r="47">
          <cell r="B47" t="str">
            <v>長崎県</v>
          </cell>
          <cell r="C47">
            <v>42</v>
          </cell>
        </row>
        <row r="48">
          <cell r="B48" t="str">
            <v>熊本県</v>
          </cell>
          <cell r="C48">
            <v>43</v>
          </cell>
        </row>
        <row r="49">
          <cell r="B49" t="str">
            <v>大分県</v>
          </cell>
          <cell r="C49">
            <v>44</v>
          </cell>
        </row>
        <row r="50">
          <cell r="B50" t="str">
            <v>宮崎県</v>
          </cell>
          <cell r="C50">
            <v>45</v>
          </cell>
        </row>
        <row r="51">
          <cell r="B51" t="str">
            <v>鹿児島県</v>
          </cell>
          <cell r="C51">
            <v>46</v>
          </cell>
        </row>
        <row r="52">
          <cell r="B52" t="str">
            <v>沖縄県</v>
          </cell>
          <cell r="C52">
            <v>47</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29（実績報告）"/>
      <sheetName val="Ｒ３（交付申請）"/>
      <sheetName val="CSV総括表"/>
      <sheetName val="示達依頼表＿都道府県分依頼表（本年分）"/>
      <sheetName val="財源区分"/>
      <sheetName val="施設一覧"/>
      <sheetName val="Sheet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実績報告）"/>
      <sheetName val="Ｒ３（交付申請）"/>
      <sheetName val="財源区分"/>
      <sheetName val="施設一覧"/>
      <sheetName val="Sheet1"/>
      <sheetName val="Sheet3"/>
    </sheetNames>
    <sheetDataSet>
      <sheetData sheetId="0"/>
      <sheetData sheetId="1"/>
      <sheetData sheetId="2"/>
      <sheetData sheetId="3"/>
      <sheetData sheetId="4">
        <row r="6">
          <cell r="B6" t="str">
            <v>北海道</v>
          </cell>
          <cell r="C6">
            <v>1</v>
          </cell>
        </row>
        <row r="7">
          <cell r="B7" t="str">
            <v>青森県</v>
          </cell>
          <cell r="C7">
            <v>2</v>
          </cell>
        </row>
        <row r="8">
          <cell r="B8" t="str">
            <v>岩手県</v>
          </cell>
          <cell r="C8">
            <v>3</v>
          </cell>
        </row>
        <row r="9">
          <cell r="B9" t="str">
            <v>宮城県</v>
          </cell>
          <cell r="C9">
            <v>4</v>
          </cell>
        </row>
        <row r="10">
          <cell r="B10" t="str">
            <v>秋田県</v>
          </cell>
          <cell r="C10">
            <v>5</v>
          </cell>
        </row>
        <row r="11">
          <cell r="B11" t="str">
            <v>山形県</v>
          </cell>
          <cell r="C11">
            <v>6</v>
          </cell>
        </row>
        <row r="12">
          <cell r="B12" t="str">
            <v>福島県</v>
          </cell>
          <cell r="C12">
            <v>7</v>
          </cell>
        </row>
        <row r="13">
          <cell r="B13" t="str">
            <v>茨城県</v>
          </cell>
          <cell r="C13">
            <v>8</v>
          </cell>
        </row>
        <row r="14">
          <cell r="B14" t="str">
            <v>栃木県</v>
          </cell>
          <cell r="C14">
            <v>9</v>
          </cell>
        </row>
        <row r="15">
          <cell r="B15" t="str">
            <v>群馬県</v>
          </cell>
          <cell r="C15">
            <v>10</v>
          </cell>
        </row>
        <row r="16">
          <cell r="B16" t="str">
            <v>埼玉県</v>
          </cell>
          <cell r="C16">
            <v>11</v>
          </cell>
        </row>
        <row r="17">
          <cell r="B17" t="str">
            <v>千葉県</v>
          </cell>
          <cell r="C17">
            <v>12</v>
          </cell>
        </row>
        <row r="18">
          <cell r="B18" t="str">
            <v>東京都</v>
          </cell>
          <cell r="C18">
            <v>13</v>
          </cell>
        </row>
        <row r="19">
          <cell r="B19" t="str">
            <v>神奈川県</v>
          </cell>
          <cell r="C19">
            <v>14</v>
          </cell>
        </row>
        <row r="20">
          <cell r="B20" t="str">
            <v>新潟県</v>
          </cell>
          <cell r="C20">
            <v>15</v>
          </cell>
        </row>
        <row r="21">
          <cell r="B21" t="str">
            <v>富山県</v>
          </cell>
          <cell r="C21">
            <v>16</v>
          </cell>
        </row>
        <row r="22">
          <cell r="B22" t="str">
            <v>石川県</v>
          </cell>
          <cell r="C22">
            <v>17</v>
          </cell>
        </row>
        <row r="23">
          <cell r="B23" t="str">
            <v>福井県</v>
          </cell>
          <cell r="C23">
            <v>18</v>
          </cell>
        </row>
        <row r="24">
          <cell r="B24" t="str">
            <v>山梨県</v>
          </cell>
          <cell r="C24">
            <v>19</v>
          </cell>
        </row>
        <row r="25">
          <cell r="B25" t="str">
            <v>長野県</v>
          </cell>
          <cell r="C25">
            <v>20</v>
          </cell>
        </row>
        <row r="26">
          <cell r="B26" t="str">
            <v>岐阜県</v>
          </cell>
          <cell r="C26">
            <v>21</v>
          </cell>
        </row>
        <row r="27">
          <cell r="B27" t="str">
            <v>静岡県</v>
          </cell>
          <cell r="C27">
            <v>22</v>
          </cell>
        </row>
        <row r="28">
          <cell r="B28" t="str">
            <v>愛知県</v>
          </cell>
          <cell r="C28">
            <v>23</v>
          </cell>
        </row>
        <row r="29">
          <cell r="B29" t="str">
            <v>三重県</v>
          </cell>
          <cell r="C29">
            <v>24</v>
          </cell>
        </row>
        <row r="30">
          <cell r="B30" t="str">
            <v>滋賀県</v>
          </cell>
          <cell r="C30">
            <v>25</v>
          </cell>
        </row>
        <row r="31">
          <cell r="B31" t="str">
            <v>京都府</v>
          </cell>
          <cell r="C31">
            <v>26</v>
          </cell>
        </row>
        <row r="32">
          <cell r="B32" t="str">
            <v>大阪府</v>
          </cell>
          <cell r="C32">
            <v>27</v>
          </cell>
        </row>
        <row r="33">
          <cell r="B33" t="str">
            <v>兵庫県</v>
          </cell>
          <cell r="C33">
            <v>28</v>
          </cell>
        </row>
        <row r="34">
          <cell r="B34" t="str">
            <v>奈良県</v>
          </cell>
          <cell r="C34">
            <v>29</v>
          </cell>
        </row>
        <row r="35">
          <cell r="B35" t="str">
            <v>和歌山県</v>
          </cell>
          <cell r="C35">
            <v>30</v>
          </cell>
        </row>
        <row r="36">
          <cell r="B36" t="str">
            <v>鳥取県</v>
          </cell>
          <cell r="C36">
            <v>31</v>
          </cell>
        </row>
        <row r="37">
          <cell r="B37" t="str">
            <v>島根県</v>
          </cell>
          <cell r="C37">
            <v>32</v>
          </cell>
        </row>
        <row r="38">
          <cell r="B38" t="str">
            <v>岡山県</v>
          </cell>
          <cell r="C38">
            <v>33</v>
          </cell>
        </row>
        <row r="39">
          <cell r="B39" t="str">
            <v>広島県</v>
          </cell>
          <cell r="C39">
            <v>34</v>
          </cell>
        </row>
        <row r="40">
          <cell r="B40" t="str">
            <v>山口県</v>
          </cell>
          <cell r="C40">
            <v>35</v>
          </cell>
        </row>
        <row r="41">
          <cell r="B41" t="str">
            <v>徳島県</v>
          </cell>
          <cell r="C41">
            <v>36</v>
          </cell>
        </row>
        <row r="42">
          <cell r="B42" t="str">
            <v>香川県</v>
          </cell>
          <cell r="C42">
            <v>37</v>
          </cell>
        </row>
        <row r="43">
          <cell r="B43" t="str">
            <v>愛媛県</v>
          </cell>
          <cell r="C43">
            <v>38</v>
          </cell>
        </row>
        <row r="44">
          <cell r="B44" t="str">
            <v>高知県</v>
          </cell>
          <cell r="C44">
            <v>39</v>
          </cell>
        </row>
        <row r="45">
          <cell r="B45" t="str">
            <v>福岡県</v>
          </cell>
          <cell r="C45">
            <v>40</v>
          </cell>
        </row>
        <row r="46">
          <cell r="B46" t="str">
            <v>佐賀県</v>
          </cell>
          <cell r="C46">
            <v>41</v>
          </cell>
        </row>
        <row r="47">
          <cell r="B47" t="str">
            <v>長崎県</v>
          </cell>
          <cell r="C47">
            <v>42</v>
          </cell>
        </row>
        <row r="48">
          <cell r="B48" t="str">
            <v>熊本県</v>
          </cell>
          <cell r="C48">
            <v>43</v>
          </cell>
        </row>
        <row r="49">
          <cell r="B49" t="str">
            <v>大分県</v>
          </cell>
          <cell r="C49">
            <v>44</v>
          </cell>
        </row>
        <row r="50">
          <cell r="B50" t="str">
            <v>宮崎県</v>
          </cell>
          <cell r="C50">
            <v>45</v>
          </cell>
        </row>
        <row r="51">
          <cell r="B51" t="str">
            <v>鹿児島県</v>
          </cell>
          <cell r="C51">
            <v>46</v>
          </cell>
        </row>
        <row r="52">
          <cell r="B52" t="str">
            <v>沖縄県</v>
          </cell>
          <cell r="C52">
            <v>47</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実績報告）"/>
      <sheetName val="Ｒ３（交付申請）"/>
      <sheetName val="財源区分"/>
      <sheetName val="施設一覧"/>
      <sheetName val="Sheet1"/>
      <sheetName val="Sheet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2.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3.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4.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5.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6.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7.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vmlDrawing3.vml" Type="http://schemas.openxmlformats.org/officeDocument/2006/relationships/vmlDrawing"/><Relationship Id="rId3" Target="../comments2.xml" Type="http://schemas.openxmlformats.org/officeDocument/2006/relationships/comment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27"/>
  <sheetViews>
    <sheetView zoomScale="90" zoomScaleNormal="90" workbookViewId="0">
      <selection activeCell="B12" sqref="B12"/>
    </sheetView>
  </sheetViews>
  <sheetFormatPr defaultColWidth="9" defaultRowHeight="13.15"/>
  <cols>
    <col min="1" max="1" width="1.875" style="125" customWidth="1"/>
    <col min="2" max="2" width="69" style="125" customWidth="1"/>
    <col min="3" max="10" width="9.25" style="125" customWidth="1"/>
    <col min="11" max="11" width="10" style="125" bestFit="1" customWidth="1"/>
    <col min="12" max="16384" width="9" style="125"/>
  </cols>
  <sheetData>
    <row r="1" spans="2:11" ht="14.45">
      <c r="B1" s="100" t="s">
        <v>0</v>
      </c>
    </row>
    <row r="2" spans="2:11">
      <c r="B2" s="287"/>
      <c r="C2" s="288" t="s">
        <v>1</v>
      </c>
      <c r="D2" s="289"/>
      <c r="E2" s="289"/>
      <c r="F2" s="290"/>
      <c r="G2" s="288" t="s">
        <v>2</v>
      </c>
      <c r="H2" s="289"/>
      <c r="I2" s="289"/>
      <c r="J2" s="290"/>
      <c r="K2" s="291" t="s">
        <v>3</v>
      </c>
    </row>
    <row r="3" spans="2:11" ht="26.45">
      <c r="B3" s="292"/>
      <c r="C3" s="293" t="s">
        <v>4</v>
      </c>
      <c r="D3" s="294"/>
      <c r="F3" s="295" t="s">
        <v>5</v>
      </c>
      <c r="G3" s="293" t="s">
        <v>6</v>
      </c>
      <c r="H3" s="294"/>
      <c r="J3" s="295" t="s">
        <v>5</v>
      </c>
      <c r="K3" s="287" t="s">
        <v>7</v>
      </c>
    </row>
    <row r="4" spans="2:11">
      <c r="B4" s="296"/>
      <c r="C4" s="297"/>
      <c r="D4" s="291" t="s">
        <v>8</v>
      </c>
      <c r="E4" s="291" t="s">
        <v>9</v>
      </c>
      <c r="F4" s="298"/>
      <c r="G4" s="297"/>
      <c r="H4" s="291" t="s">
        <v>8</v>
      </c>
      <c r="I4" s="291" t="s">
        <v>9</v>
      </c>
      <c r="J4" s="298"/>
      <c r="K4" s="299"/>
    </row>
    <row r="5" spans="2:11">
      <c r="B5" s="300" t="s">
        <v>10</v>
      </c>
      <c r="C5" s="301"/>
      <c r="D5" s="301"/>
      <c r="E5" s="301"/>
      <c r="F5" s="301"/>
      <c r="G5" s="301"/>
      <c r="H5" s="301"/>
      <c r="I5" s="301"/>
      <c r="J5" s="301"/>
      <c r="K5" s="302"/>
    </row>
    <row r="6" spans="2:11">
      <c r="B6" s="303" t="s">
        <v>11</v>
      </c>
      <c r="C6" s="291" t="s">
        <v>12</v>
      </c>
      <c r="D6" s="291" t="s">
        <v>12</v>
      </c>
      <c r="E6" s="291" t="s">
        <v>12</v>
      </c>
      <c r="F6" s="301"/>
      <c r="G6" s="291" t="s">
        <v>12</v>
      </c>
      <c r="H6" s="291" t="s">
        <v>12</v>
      </c>
      <c r="I6" s="291" t="s">
        <v>12</v>
      </c>
      <c r="J6" s="301"/>
      <c r="K6" s="304" t="s">
        <v>12</v>
      </c>
    </row>
    <row r="7" spans="2:11">
      <c r="B7" s="303" t="s">
        <v>13</v>
      </c>
      <c r="C7" s="291" t="s">
        <v>12</v>
      </c>
      <c r="D7" s="291" t="s">
        <v>12</v>
      </c>
      <c r="E7" s="291" t="s">
        <v>12</v>
      </c>
      <c r="F7" s="301"/>
      <c r="G7" s="291" t="s">
        <v>12</v>
      </c>
      <c r="H7" s="291" t="s">
        <v>12</v>
      </c>
      <c r="I7" s="291" t="s">
        <v>12</v>
      </c>
      <c r="J7" s="301"/>
      <c r="K7" s="304" t="s">
        <v>12</v>
      </c>
    </row>
    <row r="8" spans="2:11">
      <c r="B8" s="303" t="s">
        <v>14</v>
      </c>
      <c r="C8" s="291" t="s">
        <v>12</v>
      </c>
      <c r="D8" s="291" t="s">
        <v>12</v>
      </c>
      <c r="E8" s="291" t="s">
        <v>12</v>
      </c>
      <c r="F8" s="301"/>
      <c r="G8" s="291" t="s">
        <v>12</v>
      </c>
      <c r="H8" s="291" t="s">
        <v>12</v>
      </c>
      <c r="I8" s="291" t="s">
        <v>12</v>
      </c>
      <c r="J8" s="301"/>
      <c r="K8" s="304" t="s">
        <v>12</v>
      </c>
    </row>
    <row r="9" spans="2:11">
      <c r="B9" s="303" t="s">
        <v>15</v>
      </c>
      <c r="C9" s="301"/>
      <c r="D9" s="301"/>
      <c r="E9" s="301"/>
      <c r="F9" s="301"/>
      <c r="G9" s="301"/>
      <c r="H9" s="301"/>
      <c r="I9" s="301"/>
      <c r="J9" s="301"/>
      <c r="K9" s="302"/>
    </row>
    <row r="10" spans="2:11">
      <c r="B10" s="303" t="s">
        <v>16</v>
      </c>
      <c r="C10" s="291" t="s">
        <v>12</v>
      </c>
      <c r="D10" s="291" t="s">
        <v>12</v>
      </c>
      <c r="E10" s="291" t="s">
        <v>12</v>
      </c>
      <c r="F10" s="291"/>
      <c r="G10" s="291" t="s">
        <v>12</v>
      </c>
      <c r="H10" s="291" t="s">
        <v>12</v>
      </c>
      <c r="I10" s="291" t="s">
        <v>12</v>
      </c>
      <c r="J10" s="291"/>
      <c r="K10" s="304" t="s">
        <v>12</v>
      </c>
    </row>
    <row r="11" spans="2:11">
      <c r="B11" s="303" t="s">
        <v>17</v>
      </c>
      <c r="C11" s="291" t="s">
        <v>12</v>
      </c>
      <c r="D11" s="291" t="s">
        <v>12</v>
      </c>
      <c r="E11" s="291" t="s">
        <v>12</v>
      </c>
      <c r="F11" s="291" t="s">
        <v>12</v>
      </c>
      <c r="G11" s="291" t="s">
        <v>12</v>
      </c>
      <c r="H11" s="291" t="s">
        <v>12</v>
      </c>
      <c r="I11" s="291" t="s">
        <v>12</v>
      </c>
      <c r="J11" s="291" t="s">
        <v>12</v>
      </c>
      <c r="K11" s="304" t="s">
        <v>12</v>
      </c>
    </row>
    <row r="12" spans="2:11">
      <c r="B12" s="303" t="s">
        <v>18</v>
      </c>
      <c r="C12" s="291" t="s">
        <v>12</v>
      </c>
      <c r="D12" s="291" t="s">
        <v>12</v>
      </c>
      <c r="E12" s="291" t="s">
        <v>12</v>
      </c>
      <c r="F12" s="301"/>
      <c r="G12" s="291" t="s">
        <v>12</v>
      </c>
      <c r="H12" s="291" t="s">
        <v>12</v>
      </c>
      <c r="I12" s="291" t="s">
        <v>12</v>
      </c>
      <c r="J12" s="301"/>
      <c r="K12" s="304" t="s">
        <v>12</v>
      </c>
    </row>
    <row r="13" spans="2:11">
      <c r="B13" s="303" t="s">
        <v>19</v>
      </c>
      <c r="C13" s="291"/>
      <c r="D13" s="291"/>
      <c r="E13" s="291"/>
      <c r="F13" s="301"/>
      <c r="G13" s="291"/>
      <c r="H13" s="291"/>
      <c r="I13" s="291"/>
      <c r="J13" s="301"/>
      <c r="K13" s="302"/>
    </row>
    <row r="14" spans="2:11">
      <c r="B14" s="303" t="s">
        <v>20</v>
      </c>
      <c r="C14" s="291" t="s">
        <v>12</v>
      </c>
      <c r="D14" s="291" t="s">
        <v>12</v>
      </c>
      <c r="E14" s="291" t="s">
        <v>12</v>
      </c>
      <c r="F14" s="301"/>
      <c r="G14" s="291" t="s">
        <v>12</v>
      </c>
      <c r="H14" s="291" t="s">
        <v>12</v>
      </c>
      <c r="I14" s="291" t="s">
        <v>12</v>
      </c>
      <c r="J14" s="301"/>
      <c r="K14" s="304" t="s">
        <v>12</v>
      </c>
    </row>
    <row r="15" spans="2:11">
      <c r="B15" s="303" t="s">
        <v>21</v>
      </c>
      <c r="C15" s="291" t="s">
        <v>12</v>
      </c>
      <c r="D15" s="291" t="s">
        <v>12</v>
      </c>
      <c r="E15" s="291" t="s">
        <v>12</v>
      </c>
      <c r="F15" s="301"/>
      <c r="G15" s="291" t="s">
        <v>12</v>
      </c>
      <c r="H15" s="291" t="s">
        <v>12</v>
      </c>
      <c r="I15" s="291" t="s">
        <v>12</v>
      </c>
      <c r="J15" s="301"/>
      <c r="K15" s="304" t="s">
        <v>12</v>
      </c>
    </row>
    <row r="16" spans="2:11">
      <c r="B16" s="303" t="s">
        <v>22</v>
      </c>
      <c r="C16" s="291" t="s">
        <v>12</v>
      </c>
      <c r="D16" s="291" t="s">
        <v>12</v>
      </c>
      <c r="E16" s="291" t="s">
        <v>12</v>
      </c>
      <c r="F16" s="301"/>
      <c r="G16" s="291" t="s">
        <v>12</v>
      </c>
      <c r="H16" s="291" t="s">
        <v>12</v>
      </c>
      <c r="I16" s="291" t="s">
        <v>12</v>
      </c>
      <c r="J16" s="301"/>
      <c r="K16" s="304" t="s">
        <v>12</v>
      </c>
    </row>
    <row r="17" spans="2:11">
      <c r="B17" s="303" t="s">
        <v>23</v>
      </c>
      <c r="C17" s="291" t="s">
        <v>12</v>
      </c>
      <c r="D17" s="291" t="s">
        <v>12</v>
      </c>
      <c r="E17" s="291" t="s">
        <v>12</v>
      </c>
      <c r="F17" s="301"/>
      <c r="G17" s="291" t="s">
        <v>12</v>
      </c>
      <c r="H17" s="291" t="s">
        <v>12</v>
      </c>
      <c r="I17" s="291" t="s">
        <v>12</v>
      </c>
      <c r="J17" s="301"/>
      <c r="K17" s="304" t="s">
        <v>12</v>
      </c>
    </row>
    <row r="18" spans="2:11">
      <c r="B18" s="303" t="s">
        <v>24</v>
      </c>
      <c r="C18" s="291" t="s">
        <v>12</v>
      </c>
      <c r="D18" s="291" t="s">
        <v>12</v>
      </c>
      <c r="E18" s="291" t="s">
        <v>12</v>
      </c>
      <c r="F18" s="301"/>
      <c r="G18" s="291" t="s">
        <v>12</v>
      </c>
      <c r="H18" s="291" t="s">
        <v>12</v>
      </c>
      <c r="I18" s="291" t="s">
        <v>12</v>
      </c>
      <c r="J18" s="301"/>
      <c r="K18" s="304" t="s">
        <v>12</v>
      </c>
    </row>
    <row r="19" spans="2:11">
      <c r="B19" s="303" t="s">
        <v>25</v>
      </c>
      <c r="C19" s="301"/>
      <c r="D19" s="301"/>
      <c r="E19" s="301"/>
      <c r="F19" s="301"/>
      <c r="G19" s="301"/>
      <c r="H19" s="301"/>
      <c r="I19" s="301"/>
      <c r="J19" s="301"/>
      <c r="K19" s="302"/>
    </row>
    <row r="20" spans="2:11">
      <c r="B20" s="303" t="s">
        <v>26</v>
      </c>
      <c r="C20" s="291" t="s">
        <v>12</v>
      </c>
      <c r="D20" s="291" t="s">
        <v>12</v>
      </c>
      <c r="E20" s="291" t="s">
        <v>12</v>
      </c>
      <c r="F20" s="301"/>
      <c r="G20" s="291" t="s">
        <v>12</v>
      </c>
      <c r="H20" s="291" t="s">
        <v>12</v>
      </c>
      <c r="I20" s="291" t="s">
        <v>12</v>
      </c>
      <c r="J20" s="301"/>
      <c r="K20" s="304" t="s">
        <v>12</v>
      </c>
    </row>
    <row r="21" spans="2:11">
      <c r="B21" s="303" t="s">
        <v>27</v>
      </c>
      <c r="C21" s="291" t="s">
        <v>12</v>
      </c>
      <c r="D21" s="291" t="s">
        <v>12</v>
      </c>
      <c r="E21" s="291" t="s">
        <v>12</v>
      </c>
      <c r="F21" s="301"/>
      <c r="G21" s="291" t="s">
        <v>12</v>
      </c>
      <c r="H21" s="291" t="s">
        <v>12</v>
      </c>
      <c r="I21" s="291" t="s">
        <v>12</v>
      </c>
      <c r="J21" s="301"/>
      <c r="K21" s="304" t="s">
        <v>12</v>
      </c>
    </row>
    <row r="22" spans="2:11">
      <c r="B22" s="303" t="s">
        <v>28</v>
      </c>
      <c r="C22" s="291" t="s">
        <v>12</v>
      </c>
      <c r="D22" s="291" t="s">
        <v>12</v>
      </c>
      <c r="E22" s="291" t="s">
        <v>12</v>
      </c>
      <c r="F22" s="301"/>
      <c r="G22" s="291" t="s">
        <v>12</v>
      </c>
      <c r="H22" s="291" t="s">
        <v>12</v>
      </c>
      <c r="I22" s="291" t="s">
        <v>12</v>
      </c>
      <c r="J22" s="301"/>
      <c r="K22" s="304" t="s">
        <v>12</v>
      </c>
    </row>
    <row r="23" spans="2:11">
      <c r="B23" s="300"/>
      <c r="C23" s="301"/>
      <c r="D23" s="301"/>
      <c r="E23" s="301"/>
      <c r="F23" s="301"/>
      <c r="G23" s="301"/>
      <c r="H23" s="301"/>
      <c r="I23" s="301"/>
      <c r="J23" s="301"/>
      <c r="K23" s="302"/>
    </row>
    <row r="24" spans="2:11">
      <c r="B24" s="300" t="s">
        <v>29</v>
      </c>
      <c r="C24" s="301"/>
      <c r="D24" s="301"/>
      <c r="E24" s="301"/>
      <c r="F24" s="301"/>
      <c r="G24" s="301"/>
      <c r="H24" s="301"/>
      <c r="I24" s="301"/>
      <c r="J24" s="301"/>
      <c r="K24" s="302"/>
    </row>
    <row r="25" spans="2:11">
      <c r="B25" s="303" t="s">
        <v>30</v>
      </c>
      <c r="C25" s="301"/>
      <c r="D25" s="301"/>
      <c r="E25" s="301"/>
      <c r="F25" s="301"/>
      <c r="G25" s="301"/>
      <c r="H25" s="301"/>
      <c r="I25" s="301"/>
      <c r="J25" s="301"/>
      <c r="K25" s="304"/>
    </row>
    <row r="26" spans="2:11">
      <c r="B26" s="303" t="s">
        <v>31</v>
      </c>
      <c r="C26" s="291" t="s">
        <v>12</v>
      </c>
      <c r="D26" s="291" t="s">
        <v>12</v>
      </c>
      <c r="E26" s="291" t="s">
        <v>12</v>
      </c>
      <c r="F26" s="291" t="s">
        <v>12</v>
      </c>
      <c r="G26" s="291" t="s">
        <v>12</v>
      </c>
      <c r="H26" s="291" t="s">
        <v>12</v>
      </c>
      <c r="I26" s="291" t="s">
        <v>12</v>
      </c>
      <c r="J26" s="291" t="s">
        <v>12</v>
      </c>
      <c r="K26" s="304" t="s">
        <v>12</v>
      </c>
    </row>
    <row r="27" spans="2:11">
      <c r="B27" s="303" t="s">
        <v>32</v>
      </c>
      <c r="C27" s="291" t="s">
        <v>12</v>
      </c>
      <c r="D27" s="291" t="s">
        <v>12</v>
      </c>
      <c r="E27" s="291" t="s">
        <v>12</v>
      </c>
      <c r="F27" s="291" t="s">
        <v>12</v>
      </c>
      <c r="G27" s="291" t="s">
        <v>12</v>
      </c>
      <c r="H27" s="291" t="s">
        <v>12</v>
      </c>
      <c r="I27" s="291" t="s">
        <v>12</v>
      </c>
      <c r="J27" s="291" t="s">
        <v>12</v>
      </c>
      <c r="K27" s="304" t="s">
        <v>12</v>
      </c>
    </row>
  </sheetData>
  <phoneticPr fontId="4"/>
  <printOptions horizontalCentered="1"/>
  <pageMargins left="0.51181102362204722" right="0.51181102362204722" top="0.74803149606299213" bottom="0.74803149606299213" header="0.31496062992125984" footer="0.31496062992125984"/>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7924A-2DC8-4571-8CA1-9DA794E39B73}">
  <sheetPr>
    <tabColor rgb="FFFFFF00"/>
  </sheetPr>
  <dimension ref="A1:CI9"/>
  <sheetViews>
    <sheetView zoomScaleNormal="100" workbookViewId="0">
      <pane xSplit="2" ySplit="2" topLeftCell="C3" activePane="bottomRight" state="frozen"/>
      <selection pane="bottomRight" activeCell="C3" sqref="C3"/>
      <selection pane="bottomLeft" activeCell="I18" sqref="I18"/>
      <selection pane="topRight" activeCell="I18" sqref="I18"/>
    </sheetView>
  </sheetViews>
  <sheetFormatPr defaultColWidth="9" defaultRowHeight="13.15"/>
  <cols>
    <col min="1" max="1" width="11" style="85" bestFit="1" customWidth="1"/>
    <col min="2" max="2" width="51.125" style="85" customWidth="1"/>
    <col min="3" max="3" width="18.875" style="85" customWidth="1"/>
    <col min="4" max="4" width="46.125" style="85" bestFit="1" customWidth="1"/>
    <col min="5" max="5" width="16.125" style="85" bestFit="1" customWidth="1"/>
    <col min="6" max="6" width="21.5" style="85" customWidth="1"/>
    <col min="7" max="7" width="16.125" style="85" bestFit="1" customWidth="1"/>
    <col min="8" max="8" width="7.5" style="85" bestFit="1" customWidth="1"/>
    <col min="9" max="11" width="9" style="85"/>
    <col min="12" max="12" width="18.125" style="85" customWidth="1"/>
    <col min="13" max="16" width="9" style="85"/>
    <col min="17" max="17" width="9" style="85" customWidth="1"/>
    <col min="18" max="18" width="9" style="85"/>
    <col min="19" max="19" width="9" style="85" customWidth="1"/>
    <col min="20" max="29" width="9" style="85"/>
    <col min="30" max="30" width="20.125" style="85" customWidth="1"/>
    <col min="31" max="34" width="9" style="85"/>
    <col min="35" max="35" width="11.5" style="85" customWidth="1"/>
    <col min="36" max="76" width="9" style="85"/>
    <col min="77" max="77" width="47.75" style="85" bestFit="1" customWidth="1"/>
    <col min="78" max="79" width="33.75" style="85" customWidth="1"/>
    <col min="80" max="81" width="14.375" style="85" bestFit="1" customWidth="1"/>
    <col min="82" max="16384" width="9" style="85"/>
  </cols>
  <sheetData>
    <row r="1" spans="1:87" s="286" customFormat="1" ht="14.45">
      <c r="B1" s="308">
        <v>1</v>
      </c>
      <c r="C1" s="286">
        <v>2</v>
      </c>
      <c r="D1" s="286">
        <v>3</v>
      </c>
      <c r="E1" s="308">
        <v>4</v>
      </c>
      <c r="F1" s="286">
        <v>5</v>
      </c>
      <c r="G1" s="286">
        <v>6</v>
      </c>
      <c r="H1" s="308">
        <v>7</v>
      </c>
      <c r="I1" s="286">
        <v>8</v>
      </c>
      <c r="J1" s="286">
        <v>9</v>
      </c>
      <c r="K1" s="308">
        <v>10</v>
      </c>
      <c r="L1" s="286">
        <v>11</v>
      </c>
      <c r="M1" s="286">
        <v>12</v>
      </c>
      <c r="N1" s="308">
        <v>13</v>
      </c>
      <c r="O1" s="286">
        <v>14</v>
      </c>
      <c r="P1" s="286">
        <v>15</v>
      </c>
      <c r="Q1" s="308">
        <v>16</v>
      </c>
      <c r="R1" s="286">
        <v>17</v>
      </c>
      <c r="S1" s="286">
        <v>18</v>
      </c>
      <c r="T1" s="308">
        <v>19</v>
      </c>
      <c r="U1" s="286">
        <v>20</v>
      </c>
      <c r="V1" s="286">
        <v>21</v>
      </c>
      <c r="W1" s="308">
        <v>22</v>
      </c>
      <c r="X1" s="286">
        <v>23</v>
      </c>
      <c r="Y1" s="286">
        <v>24</v>
      </c>
      <c r="Z1" s="308">
        <v>25</v>
      </c>
      <c r="AA1" s="286">
        <v>26</v>
      </c>
      <c r="AB1" s="286">
        <v>27</v>
      </c>
      <c r="AC1" s="308">
        <v>28</v>
      </c>
      <c r="AD1" s="286">
        <v>29</v>
      </c>
      <c r="AE1" s="286">
        <v>30</v>
      </c>
      <c r="AF1" s="308">
        <v>31</v>
      </c>
      <c r="AG1" s="286">
        <v>32</v>
      </c>
      <c r="AH1" s="286">
        <v>33</v>
      </c>
      <c r="AI1" s="308">
        <v>34</v>
      </c>
      <c r="AJ1" s="286">
        <v>35</v>
      </c>
      <c r="AK1" s="286">
        <v>36</v>
      </c>
      <c r="AL1" s="308">
        <v>37</v>
      </c>
      <c r="AM1" s="286">
        <v>38</v>
      </c>
      <c r="AN1" s="286">
        <v>39</v>
      </c>
      <c r="AO1" s="308">
        <v>40</v>
      </c>
      <c r="AP1" s="286">
        <v>41</v>
      </c>
      <c r="AQ1" s="286">
        <v>42</v>
      </c>
      <c r="AR1" s="308">
        <v>43</v>
      </c>
      <c r="AS1" s="286">
        <v>44</v>
      </c>
      <c r="AT1" s="286">
        <v>45</v>
      </c>
      <c r="AU1" s="308">
        <v>46</v>
      </c>
      <c r="AV1" s="286">
        <v>47</v>
      </c>
      <c r="AW1" s="286">
        <v>48</v>
      </c>
      <c r="AX1" s="308">
        <v>49</v>
      </c>
      <c r="AY1" s="286">
        <v>50</v>
      </c>
      <c r="AZ1" s="286">
        <v>51</v>
      </c>
      <c r="BA1" s="308">
        <v>52</v>
      </c>
      <c r="BB1" s="286">
        <v>53</v>
      </c>
      <c r="BC1" s="286">
        <v>54</v>
      </c>
      <c r="BD1" s="308">
        <v>55</v>
      </c>
      <c r="BE1" s="286">
        <v>56</v>
      </c>
      <c r="BF1" s="286">
        <v>57</v>
      </c>
      <c r="BG1" s="308">
        <v>58</v>
      </c>
      <c r="BH1" s="286">
        <v>59</v>
      </c>
      <c r="BI1" s="286">
        <v>60</v>
      </c>
      <c r="BJ1" s="308">
        <v>61</v>
      </c>
      <c r="BK1" s="286">
        <v>62</v>
      </c>
      <c r="BL1" s="286">
        <v>63</v>
      </c>
      <c r="BM1" s="308">
        <v>64</v>
      </c>
      <c r="BN1" s="286">
        <v>65</v>
      </c>
      <c r="BO1" s="286">
        <v>66</v>
      </c>
      <c r="BP1" s="308">
        <v>67</v>
      </c>
      <c r="BQ1" s="286">
        <v>68</v>
      </c>
      <c r="BR1" s="286">
        <v>69</v>
      </c>
      <c r="BS1" s="308">
        <v>70</v>
      </c>
      <c r="BT1" s="286">
        <v>71</v>
      </c>
      <c r="BU1" s="286">
        <v>72</v>
      </c>
      <c r="BV1" s="308">
        <v>73</v>
      </c>
      <c r="BW1" s="286">
        <v>74</v>
      </c>
      <c r="BX1" s="286">
        <v>75</v>
      </c>
      <c r="BY1" s="308">
        <v>76</v>
      </c>
      <c r="BZ1" s="286">
        <v>77</v>
      </c>
      <c r="CA1" s="286">
        <v>78</v>
      </c>
      <c r="CB1" s="286">
        <v>78</v>
      </c>
      <c r="CC1" s="286">
        <v>79</v>
      </c>
    </row>
    <row r="2" spans="1:87" s="598" customFormat="1">
      <c r="A2" s="85"/>
      <c r="B2" s="85" t="s">
        <v>33</v>
      </c>
      <c r="C2" s="598" t="s">
        <v>34</v>
      </c>
      <c r="D2" s="598" t="s">
        <v>35</v>
      </c>
      <c r="E2" s="598" t="s">
        <v>36</v>
      </c>
      <c r="BX2" s="309" t="s">
        <v>37</v>
      </c>
      <c r="BY2" s="598" t="s">
        <v>38</v>
      </c>
      <c r="BZ2" s="598" t="s">
        <v>39</v>
      </c>
      <c r="CB2" s="598" t="s">
        <v>40</v>
      </c>
      <c r="CC2" s="598" t="s">
        <v>41</v>
      </c>
    </row>
    <row r="3" spans="1:87" ht="14.45">
      <c r="A3" s="879"/>
      <c r="B3" s="85" t="s">
        <v>42</v>
      </c>
      <c r="C3" s="85" t="s">
        <v>43</v>
      </c>
      <c r="D3" s="85" t="s">
        <v>44</v>
      </c>
      <c r="E3" s="11" t="s">
        <v>45</v>
      </c>
      <c r="F3" s="11" t="s">
        <v>46</v>
      </c>
      <c r="G3" s="11" t="s">
        <v>47</v>
      </c>
      <c r="H3" s="11" t="s">
        <v>46</v>
      </c>
      <c r="I3" s="11" t="s">
        <v>48</v>
      </c>
      <c r="J3" s="11" t="s">
        <v>46</v>
      </c>
      <c r="K3" s="11" t="s">
        <v>49</v>
      </c>
      <c r="L3" s="11" t="s">
        <v>46</v>
      </c>
      <c r="M3" s="11" t="s">
        <v>50</v>
      </c>
      <c r="N3" s="11" t="s">
        <v>46</v>
      </c>
      <c r="O3" s="11" t="s">
        <v>51</v>
      </c>
      <c r="P3" s="11" t="s">
        <v>46</v>
      </c>
      <c r="Q3" s="11" t="s">
        <v>52</v>
      </c>
      <c r="R3" s="11" t="s">
        <v>46</v>
      </c>
      <c r="S3" s="11" t="s">
        <v>53</v>
      </c>
      <c r="T3" s="11" t="s">
        <v>46</v>
      </c>
      <c r="U3" s="85" t="s">
        <v>46</v>
      </c>
      <c r="V3" s="11" t="s">
        <v>46</v>
      </c>
      <c r="W3" s="11" t="s">
        <v>46</v>
      </c>
      <c r="X3" s="11" t="s">
        <v>46</v>
      </c>
      <c r="Y3" s="11" t="s">
        <v>46</v>
      </c>
      <c r="Z3" s="85" t="s">
        <v>46</v>
      </c>
      <c r="AA3" s="828" t="s">
        <v>46</v>
      </c>
      <c r="AB3" s="85" t="s">
        <v>46</v>
      </c>
      <c r="AC3" s="85" t="s">
        <v>46</v>
      </c>
      <c r="AD3" s="85" t="s">
        <v>46</v>
      </c>
      <c r="AE3" s="85" t="s">
        <v>46</v>
      </c>
      <c r="AF3" s="85" t="s">
        <v>46</v>
      </c>
      <c r="AG3" s="85" t="s">
        <v>46</v>
      </c>
      <c r="AH3" s="85" t="s">
        <v>46</v>
      </c>
      <c r="AI3" s="85" t="s">
        <v>46</v>
      </c>
      <c r="AJ3" s="85" t="s">
        <v>46</v>
      </c>
      <c r="AK3" s="85" t="s">
        <v>46</v>
      </c>
      <c r="AL3" s="85" t="s">
        <v>46</v>
      </c>
      <c r="AM3" s="85" t="s">
        <v>46</v>
      </c>
      <c r="AN3" s="85" t="s">
        <v>46</v>
      </c>
      <c r="AO3" s="85" t="s">
        <v>46</v>
      </c>
      <c r="AP3" s="85" t="s">
        <v>46</v>
      </c>
      <c r="AQ3" s="85" t="s">
        <v>46</v>
      </c>
      <c r="AR3" s="85" t="s">
        <v>46</v>
      </c>
      <c r="AS3" s="85" t="s">
        <v>46</v>
      </c>
      <c r="AT3" s="85" t="s">
        <v>46</v>
      </c>
      <c r="AU3" s="85" t="s">
        <v>46</v>
      </c>
      <c r="AV3" s="85" t="s">
        <v>46</v>
      </c>
      <c r="AW3" s="85" t="s">
        <v>46</v>
      </c>
      <c r="AX3" s="85" t="s">
        <v>46</v>
      </c>
      <c r="AY3" s="85" t="s">
        <v>46</v>
      </c>
      <c r="AZ3" s="85" t="s">
        <v>46</v>
      </c>
      <c r="BA3" s="85" t="s">
        <v>46</v>
      </c>
      <c r="BB3" s="85" t="s">
        <v>46</v>
      </c>
      <c r="BC3" s="85" t="s">
        <v>46</v>
      </c>
      <c r="BD3" s="85" t="s">
        <v>46</v>
      </c>
      <c r="BE3" s="85" t="s">
        <v>46</v>
      </c>
      <c r="BF3" s="85" t="s">
        <v>46</v>
      </c>
      <c r="BG3" s="85" t="s">
        <v>46</v>
      </c>
      <c r="BH3" s="85" t="s">
        <v>46</v>
      </c>
      <c r="BI3" s="85" t="s">
        <v>46</v>
      </c>
      <c r="BJ3" s="85" t="s">
        <v>46</v>
      </c>
      <c r="BK3" s="85" t="s">
        <v>46</v>
      </c>
      <c r="BL3" s="85" t="s">
        <v>46</v>
      </c>
      <c r="BM3" s="85" t="s">
        <v>46</v>
      </c>
      <c r="BN3" s="85" t="s">
        <v>46</v>
      </c>
      <c r="BO3" s="85" t="s">
        <v>46</v>
      </c>
      <c r="BP3" s="85" t="s">
        <v>46</v>
      </c>
      <c r="BQ3" s="85" t="s">
        <v>46</v>
      </c>
      <c r="BR3" s="85" t="s">
        <v>46</v>
      </c>
      <c r="BS3" s="85" t="s">
        <v>46</v>
      </c>
      <c r="BT3" s="85" t="s">
        <v>46</v>
      </c>
      <c r="BU3" s="85" t="s">
        <v>46</v>
      </c>
      <c r="BV3" s="85" t="s">
        <v>46</v>
      </c>
      <c r="BW3" s="85" t="s">
        <v>46</v>
      </c>
      <c r="BX3" s="85" t="s">
        <v>46</v>
      </c>
      <c r="BY3" s="85" t="s">
        <v>46</v>
      </c>
      <c r="BZ3" s="85" t="s">
        <v>46</v>
      </c>
      <c r="CB3" s="85">
        <v>5048000</v>
      </c>
      <c r="CC3" s="446" t="s">
        <v>46</v>
      </c>
      <c r="CI3" s="85" t="s">
        <v>54</v>
      </c>
    </row>
    <row r="4" spans="1:87" ht="14.45">
      <c r="A4" s="879"/>
      <c r="B4" s="829" t="s">
        <v>55</v>
      </c>
      <c r="C4" s="85" t="s">
        <v>56</v>
      </c>
      <c r="D4" s="85" t="s">
        <v>57</v>
      </c>
      <c r="E4" s="1" t="s">
        <v>58</v>
      </c>
      <c r="F4" s="1" t="s">
        <v>59</v>
      </c>
      <c r="G4" s="1" t="s">
        <v>60</v>
      </c>
      <c r="H4" s="1" t="s">
        <v>61</v>
      </c>
      <c r="I4" s="1" t="s">
        <v>62</v>
      </c>
      <c r="J4" s="1" t="s">
        <v>63</v>
      </c>
      <c r="K4" s="1" t="s">
        <v>64</v>
      </c>
      <c r="L4" s="1" t="s">
        <v>65</v>
      </c>
      <c r="M4" s="1" t="s">
        <v>66</v>
      </c>
      <c r="N4" s="29" t="s">
        <v>67</v>
      </c>
      <c r="O4" s="1" t="s">
        <v>68</v>
      </c>
      <c r="P4" s="1" t="s">
        <v>69</v>
      </c>
      <c r="Q4" s="29" t="s">
        <v>70</v>
      </c>
      <c r="R4" s="29" t="s">
        <v>71</v>
      </c>
      <c r="S4" s="1" t="s">
        <v>72</v>
      </c>
      <c r="T4" s="828" t="s">
        <v>73</v>
      </c>
      <c r="U4" s="1" t="s">
        <v>70</v>
      </c>
      <c r="V4" s="1" t="s">
        <v>74</v>
      </c>
      <c r="W4" s="29" t="s">
        <v>46</v>
      </c>
      <c r="X4" s="1" t="s">
        <v>75</v>
      </c>
      <c r="Y4" s="1" t="s">
        <v>68</v>
      </c>
      <c r="Z4" s="1" t="s">
        <v>69</v>
      </c>
      <c r="AA4" s="85" t="s">
        <v>73</v>
      </c>
      <c r="AB4" s="1" t="s">
        <v>45</v>
      </c>
      <c r="AC4" s="33" t="s">
        <v>70</v>
      </c>
      <c r="AD4" s="1" t="s">
        <v>76</v>
      </c>
      <c r="AE4" s="1" t="s">
        <v>47</v>
      </c>
      <c r="AF4" s="1" t="s">
        <v>77</v>
      </c>
      <c r="AG4" s="1" t="s">
        <v>78</v>
      </c>
      <c r="AH4" s="1" t="s">
        <v>70</v>
      </c>
      <c r="AI4" s="1" t="s">
        <v>79</v>
      </c>
      <c r="AJ4" s="1" t="s">
        <v>80</v>
      </c>
      <c r="AK4" s="1" t="s">
        <v>81</v>
      </c>
      <c r="AL4" s="1" t="s">
        <v>82</v>
      </c>
      <c r="AM4" s="85" t="s">
        <v>46</v>
      </c>
      <c r="AN4" s="1" t="s">
        <v>83</v>
      </c>
      <c r="AO4" s="1" t="s">
        <v>47</v>
      </c>
      <c r="AP4" s="1" t="s">
        <v>70</v>
      </c>
      <c r="AQ4" s="29" t="s">
        <v>84</v>
      </c>
      <c r="AR4" s="1" t="s">
        <v>85</v>
      </c>
      <c r="AS4" s="1" t="s">
        <v>86</v>
      </c>
      <c r="AT4" s="1" t="s">
        <v>87</v>
      </c>
      <c r="AU4" s="1" t="s">
        <v>88</v>
      </c>
      <c r="AV4" s="85" t="s">
        <v>46</v>
      </c>
      <c r="AW4" s="85" t="s">
        <v>46</v>
      </c>
      <c r="AX4" s="1" t="s">
        <v>89</v>
      </c>
      <c r="AY4" s="1" t="s">
        <v>72</v>
      </c>
      <c r="AZ4" s="1" t="s">
        <v>73</v>
      </c>
      <c r="BA4" s="1" t="s">
        <v>90</v>
      </c>
      <c r="BB4" s="1" t="s">
        <v>45</v>
      </c>
      <c r="BC4" s="1" t="s">
        <v>47</v>
      </c>
      <c r="BD4" s="1" t="s">
        <v>52</v>
      </c>
      <c r="BE4" s="1" t="s">
        <v>70</v>
      </c>
      <c r="BF4" s="85" t="s">
        <v>70</v>
      </c>
      <c r="BG4" s="85" t="s">
        <v>91</v>
      </c>
      <c r="BH4" s="85" t="s">
        <v>92</v>
      </c>
      <c r="BI4" s="85" t="s">
        <v>93</v>
      </c>
      <c r="BJ4" s="1" t="s">
        <v>94</v>
      </c>
      <c r="BK4" s="1" t="s">
        <v>95</v>
      </c>
      <c r="BL4" s="1" t="s">
        <v>47</v>
      </c>
      <c r="BM4" s="85" t="s">
        <v>48</v>
      </c>
      <c r="BN4" s="29" t="s">
        <v>49</v>
      </c>
      <c r="BO4" s="1" t="s">
        <v>96</v>
      </c>
      <c r="BP4" s="1" t="s">
        <v>52</v>
      </c>
      <c r="BQ4" s="1" t="s">
        <v>97</v>
      </c>
      <c r="BR4" s="85" t="s">
        <v>98</v>
      </c>
      <c r="BS4" s="85" t="s">
        <v>46</v>
      </c>
      <c r="BT4" s="85" t="s">
        <v>99</v>
      </c>
      <c r="BX4" s="446" t="s">
        <v>66</v>
      </c>
      <c r="BY4" s="85" t="s">
        <v>100</v>
      </c>
      <c r="BZ4" s="85" t="s">
        <v>101</v>
      </c>
      <c r="CA4" s="85" t="s">
        <v>102</v>
      </c>
      <c r="CB4" s="85" t="s">
        <v>103</v>
      </c>
    </row>
    <row r="5" spans="1:87">
      <c r="A5" s="879"/>
      <c r="B5" s="310" t="s">
        <v>104</v>
      </c>
      <c r="C5" s="597" t="s">
        <v>43</v>
      </c>
      <c r="D5" s="597" t="s">
        <v>57</v>
      </c>
      <c r="E5" s="51" t="s">
        <v>58</v>
      </c>
      <c r="F5" s="51" t="s">
        <v>59</v>
      </c>
      <c r="G5" s="51" t="s">
        <v>60</v>
      </c>
      <c r="H5" s="51" t="s">
        <v>61</v>
      </c>
      <c r="I5" s="51" t="s">
        <v>62</v>
      </c>
      <c r="J5" s="51" t="s">
        <v>63</v>
      </c>
      <c r="K5" s="51" t="s">
        <v>64</v>
      </c>
      <c r="L5" s="51" t="s">
        <v>65</v>
      </c>
      <c r="M5" s="51" t="s">
        <v>66</v>
      </c>
      <c r="N5" s="447" t="s">
        <v>67</v>
      </c>
      <c r="O5" s="51" t="s">
        <v>68</v>
      </c>
      <c r="P5" s="51" t="s">
        <v>69</v>
      </c>
      <c r="Q5" s="51" t="s">
        <v>105</v>
      </c>
      <c r="R5" s="447" t="s">
        <v>70</v>
      </c>
      <c r="S5" s="51" t="s">
        <v>106</v>
      </c>
      <c r="T5" s="51" t="s">
        <v>70</v>
      </c>
      <c r="U5" s="51" t="s">
        <v>107</v>
      </c>
      <c r="V5" s="597" t="s">
        <v>108</v>
      </c>
      <c r="W5" s="51" t="s">
        <v>68</v>
      </c>
      <c r="X5" s="51" t="s">
        <v>69</v>
      </c>
      <c r="Y5" s="85" t="s">
        <v>109</v>
      </c>
      <c r="Z5" s="51" t="s">
        <v>45</v>
      </c>
      <c r="AA5" s="51" t="s">
        <v>110</v>
      </c>
      <c r="AB5" s="51" t="s">
        <v>70</v>
      </c>
      <c r="AC5" s="51" t="s">
        <v>111</v>
      </c>
      <c r="AD5" s="85" t="s">
        <v>48</v>
      </c>
      <c r="AE5" s="51" t="s">
        <v>49</v>
      </c>
      <c r="AF5" s="51" t="s">
        <v>112</v>
      </c>
      <c r="AG5" s="51" t="s">
        <v>70</v>
      </c>
      <c r="AH5" s="51" t="s">
        <v>76</v>
      </c>
      <c r="AI5" s="51" t="s">
        <v>47</v>
      </c>
      <c r="AJ5" s="51" t="s">
        <v>77</v>
      </c>
      <c r="AK5" s="51" t="s">
        <v>78</v>
      </c>
      <c r="AL5" s="51" t="s">
        <v>70</v>
      </c>
      <c r="AM5" s="51" t="s">
        <v>113</v>
      </c>
      <c r="AN5" s="51" t="s">
        <v>47</v>
      </c>
      <c r="AO5" s="51" t="s">
        <v>70</v>
      </c>
      <c r="AP5" s="51" t="s">
        <v>114</v>
      </c>
      <c r="AQ5" s="51" t="s">
        <v>45</v>
      </c>
      <c r="AR5" s="51" t="s">
        <v>47</v>
      </c>
      <c r="AS5" s="51" t="s">
        <v>82</v>
      </c>
      <c r="AT5" s="51" t="s">
        <v>49</v>
      </c>
      <c r="AU5" s="51" t="s">
        <v>96</v>
      </c>
      <c r="AV5" s="51" t="s">
        <v>52</v>
      </c>
      <c r="AW5" s="51" t="s">
        <v>70</v>
      </c>
      <c r="AX5" s="51" t="s">
        <v>115</v>
      </c>
      <c r="AY5" s="51" t="s">
        <v>72</v>
      </c>
      <c r="AZ5" s="51" t="s">
        <v>73</v>
      </c>
      <c r="BA5" s="51" t="s">
        <v>45</v>
      </c>
      <c r="BB5" s="51" t="s">
        <v>47</v>
      </c>
      <c r="BC5" s="51" t="s">
        <v>48</v>
      </c>
      <c r="BD5" s="51" t="s">
        <v>49</v>
      </c>
      <c r="BE5" s="51" t="s">
        <v>116</v>
      </c>
      <c r="BF5" s="597" t="s">
        <v>70</v>
      </c>
      <c r="BG5" s="597" t="s">
        <v>70</v>
      </c>
      <c r="BH5" s="597" t="s">
        <v>70</v>
      </c>
      <c r="BI5" s="597" t="s">
        <v>70</v>
      </c>
      <c r="BJ5" s="597" t="s">
        <v>70</v>
      </c>
      <c r="BK5" s="597" t="s">
        <v>66</v>
      </c>
      <c r="BL5" s="597" t="s">
        <v>66</v>
      </c>
      <c r="BM5" s="597" t="s">
        <v>66</v>
      </c>
      <c r="BN5" s="597" t="s">
        <v>70</v>
      </c>
      <c r="BO5" s="597" t="s">
        <v>70</v>
      </c>
      <c r="BP5" s="597" t="s">
        <v>70</v>
      </c>
      <c r="BQ5" s="597" t="s">
        <v>70</v>
      </c>
      <c r="BR5" s="597" t="s">
        <v>70</v>
      </c>
      <c r="BS5" s="597" t="s">
        <v>70</v>
      </c>
      <c r="BT5" s="597" t="s">
        <v>70</v>
      </c>
      <c r="BU5" s="597" t="s">
        <v>70</v>
      </c>
      <c r="BV5" s="597" t="s">
        <v>70</v>
      </c>
      <c r="BW5" s="597" t="s">
        <v>70</v>
      </c>
      <c r="BX5" s="597" t="s">
        <v>46</v>
      </c>
      <c r="BY5" s="85" t="s">
        <v>100</v>
      </c>
      <c r="BZ5" s="597" t="s">
        <v>66</v>
      </c>
      <c r="CA5" s="597"/>
      <c r="CB5" s="597">
        <v>1932000</v>
      </c>
      <c r="CC5" s="448" t="s">
        <v>66</v>
      </c>
    </row>
    <row r="6" spans="1:87" ht="14.45">
      <c r="A6" s="880"/>
      <c r="B6" s="85" t="s">
        <v>42</v>
      </c>
      <c r="C6" s="85" t="s">
        <v>43</v>
      </c>
      <c r="D6" s="85" t="s">
        <v>117</v>
      </c>
      <c r="E6" s="11" t="s">
        <v>45</v>
      </c>
      <c r="F6" s="11" t="s">
        <v>46</v>
      </c>
      <c r="G6" s="11" t="s">
        <v>47</v>
      </c>
      <c r="H6" s="11" t="s">
        <v>46</v>
      </c>
      <c r="I6" s="11" t="s">
        <v>48</v>
      </c>
      <c r="J6" s="11" t="s">
        <v>46</v>
      </c>
      <c r="K6" s="11" t="s">
        <v>49</v>
      </c>
      <c r="L6" s="11" t="s">
        <v>46</v>
      </c>
      <c r="M6" s="11" t="s">
        <v>50</v>
      </c>
      <c r="N6" s="11" t="s">
        <v>46</v>
      </c>
      <c r="O6" s="11" t="s">
        <v>51</v>
      </c>
      <c r="P6" s="11" t="s">
        <v>46</v>
      </c>
      <c r="Q6" s="11" t="s">
        <v>52</v>
      </c>
      <c r="R6" s="11" t="s">
        <v>46</v>
      </c>
      <c r="S6" s="11" t="s">
        <v>53</v>
      </c>
      <c r="T6" s="11" t="s">
        <v>46</v>
      </c>
      <c r="U6" s="85" t="s">
        <v>46</v>
      </c>
      <c r="V6" s="11" t="s">
        <v>46</v>
      </c>
      <c r="W6" s="11" t="s">
        <v>46</v>
      </c>
      <c r="X6" s="11" t="s">
        <v>46</v>
      </c>
      <c r="Y6" s="11" t="s">
        <v>46</v>
      </c>
      <c r="Z6" s="85" t="s">
        <v>46</v>
      </c>
      <c r="AA6" s="828" t="s">
        <v>46</v>
      </c>
      <c r="AB6" s="85" t="s">
        <v>46</v>
      </c>
      <c r="AC6" s="85" t="s">
        <v>46</v>
      </c>
      <c r="AD6" s="85" t="s">
        <v>46</v>
      </c>
      <c r="AE6" s="85" t="s">
        <v>46</v>
      </c>
      <c r="AF6" s="85" t="s">
        <v>46</v>
      </c>
      <c r="AG6" s="85" t="s">
        <v>46</v>
      </c>
      <c r="AH6" s="85" t="s">
        <v>46</v>
      </c>
      <c r="AI6" s="85" t="s">
        <v>46</v>
      </c>
      <c r="AJ6" s="85" t="s">
        <v>46</v>
      </c>
      <c r="AK6" s="85" t="s">
        <v>46</v>
      </c>
      <c r="AL6" s="85" t="s">
        <v>46</v>
      </c>
      <c r="AM6" s="85" t="s">
        <v>46</v>
      </c>
      <c r="AN6" s="85" t="s">
        <v>46</v>
      </c>
      <c r="AO6" s="85" t="s">
        <v>46</v>
      </c>
      <c r="AP6" s="85" t="s">
        <v>46</v>
      </c>
      <c r="AQ6" s="85" t="s">
        <v>46</v>
      </c>
      <c r="AR6" s="85" t="s">
        <v>46</v>
      </c>
      <c r="AS6" s="85" t="s">
        <v>46</v>
      </c>
      <c r="AT6" s="85" t="s">
        <v>46</v>
      </c>
      <c r="AU6" s="85" t="s">
        <v>46</v>
      </c>
      <c r="AV6" s="85" t="s">
        <v>46</v>
      </c>
      <c r="AW6" s="85" t="s">
        <v>46</v>
      </c>
      <c r="AX6" s="85" t="s">
        <v>46</v>
      </c>
      <c r="AY6" s="85" t="s">
        <v>46</v>
      </c>
      <c r="AZ6" s="85" t="s">
        <v>46</v>
      </c>
      <c r="BA6" s="85" t="s">
        <v>46</v>
      </c>
      <c r="BB6" s="85" t="s">
        <v>46</v>
      </c>
      <c r="BC6" s="85" t="s">
        <v>46</v>
      </c>
      <c r="BD6" s="85" t="s">
        <v>46</v>
      </c>
      <c r="BE6" s="85" t="s">
        <v>46</v>
      </c>
      <c r="BF6" s="85" t="s">
        <v>46</v>
      </c>
      <c r="BG6" s="85" t="s">
        <v>46</v>
      </c>
      <c r="BH6" s="85" t="s">
        <v>46</v>
      </c>
      <c r="BI6" s="85" t="s">
        <v>46</v>
      </c>
      <c r="BJ6" s="85" t="s">
        <v>46</v>
      </c>
      <c r="BK6" s="85" t="s">
        <v>46</v>
      </c>
      <c r="BL6" s="85" t="s">
        <v>46</v>
      </c>
      <c r="BM6" s="85" t="s">
        <v>46</v>
      </c>
      <c r="BN6" s="85" t="s">
        <v>46</v>
      </c>
      <c r="BO6" s="85" t="s">
        <v>46</v>
      </c>
      <c r="BP6" s="85" t="s">
        <v>46</v>
      </c>
      <c r="BQ6" s="85" t="s">
        <v>46</v>
      </c>
      <c r="BR6" s="85" t="s">
        <v>46</v>
      </c>
      <c r="BS6" s="85" t="s">
        <v>46</v>
      </c>
      <c r="BT6" s="85" t="s">
        <v>46</v>
      </c>
      <c r="BU6" s="85" t="s">
        <v>46</v>
      </c>
      <c r="BV6" s="85" t="s">
        <v>46</v>
      </c>
      <c r="BW6" s="85" t="s">
        <v>46</v>
      </c>
      <c r="BX6" s="85" t="s">
        <v>46</v>
      </c>
      <c r="BY6" s="85" t="s">
        <v>46</v>
      </c>
      <c r="BZ6" s="85" t="s">
        <v>46</v>
      </c>
      <c r="CB6" s="85">
        <v>5048000</v>
      </c>
      <c r="CC6" s="446" t="s">
        <v>46</v>
      </c>
    </row>
    <row r="7" spans="1:87" ht="14.45">
      <c r="A7" s="880"/>
      <c r="B7" s="829" t="s">
        <v>118</v>
      </c>
      <c r="C7" s="85" t="s">
        <v>56</v>
      </c>
      <c r="D7" s="597" t="s">
        <v>119</v>
      </c>
      <c r="E7" s="1" t="s">
        <v>58</v>
      </c>
      <c r="F7" s="1" t="s">
        <v>59</v>
      </c>
      <c r="G7" s="1" t="s">
        <v>60</v>
      </c>
      <c r="H7" s="1" t="s">
        <v>61</v>
      </c>
      <c r="I7" s="1" t="s">
        <v>62</v>
      </c>
      <c r="J7" s="1" t="s">
        <v>63</v>
      </c>
      <c r="K7" s="1" t="s">
        <v>64</v>
      </c>
      <c r="L7" s="1" t="s">
        <v>65</v>
      </c>
      <c r="M7" s="1" t="s">
        <v>66</v>
      </c>
      <c r="N7" s="29" t="s">
        <v>67</v>
      </c>
      <c r="O7" s="1" t="s">
        <v>68</v>
      </c>
      <c r="P7" s="1" t="s">
        <v>69</v>
      </c>
      <c r="Q7" s="29" t="s">
        <v>70</v>
      </c>
      <c r="R7" s="29" t="s">
        <v>71</v>
      </c>
      <c r="S7" s="1" t="s">
        <v>72</v>
      </c>
      <c r="T7" s="828" t="s">
        <v>73</v>
      </c>
      <c r="U7" s="1" t="s">
        <v>70</v>
      </c>
      <c r="V7" s="1" t="s">
        <v>74</v>
      </c>
      <c r="W7" s="29" t="s">
        <v>46</v>
      </c>
      <c r="X7" s="1" t="s">
        <v>75</v>
      </c>
      <c r="Y7" s="1" t="s">
        <v>68</v>
      </c>
      <c r="Z7" s="1" t="s">
        <v>69</v>
      </c>
      <c r="AA7" s="85" t="s">
        <v>73</v>
      </c>
      <c r="AB7" s="1" t="s">
        <v>45</v>
      </c>
      <c r="AC7" s="33" t="s">
        <v>70</v>
      </c>
      <c r="AD7" s="1" t="s">
        <v>76</v>
      </c>
      <c r="AE7" s="1" t="s">
        <v>47</v>
      </c>
      <c r="AF7" s="1" t="s">
        <v>77</v>
      </c>
      <c r="AG7" s="1" t="s">
        <v>78</v>
      </c>
      <c r="AH7" s="1" t="s">
        <v>70</v>
      </c>
      <c r="AI7" s="1" t="s">
        <v>79</v>
      </c>
      <c r="AJ7" s="1" t="s">
        <v>80</v>
      </c>
      <c r="AK7" s="1" t="s">
        <v>81</v>
      </c>
      <c r="AL7" s="1" t="s">
        <v>82</v>
      </c>
      <c r="AM7" s="85" t="s">
        <v>46</v>
      </c>
      <c r="AN7" s="1" t="s">
        <v>83</v>
      </c>
      <c r="AO7" s="1" t="s">
        <v>47</v>
      </c>
      <c r="AP7" s="1" t="s">
        <v>70</v>
      </c>
      <c r="AQ7" s="29" t="s">
        <v>84</v>
      </c>
      <c r="AR7" s="1" t="s">
        <v>85</v>
      </c>
      <c r="AS7" s="1" t="s">
        <v>86</v>
      </c>
      <c r="AT7" s="1" t="s">
        <v>87</v>
      </c>
      <c r="AU7" s="1" t="s">
        <v>88</v>
      </c>
      <c r="AV7" s="85" t="s">
        <v>46</v>
      </c>
      <c r="AW7" s="85" t="s">
        <v>46</v>
      </c>
      <c r="AX7" s="1" t="s">
        <v>89</v>
      </c>
      <c r="AY7" s="1" t="s">
        <v>72</v>
      </c>
      <c r="AZ7" s="1" t="s">
        <v>73</v>
      </c>
      <c r="BA7" s="1" t="s">
        <v>90</v>
      </c>
      <c r="BB7" s="1" t="s">
        <v>45</v>
      </c>
      <c r="BC7" s="1" t="s">
        <v>47</v>
      </c>
      <c r="BD7" s="1" t="s">
        <v>52</v>
      </c>
      <c r="BE7" s="1" t="s">
        <v>70</v>
      </c>
      <c r="BF7" s="85" t="s">
        <v>70</v>
      </c>
      <c r="BG7" s="85" t="s">
        <v>91</v>
      </c>
      <c r="BH7" s="85" t="s">
        <v>92</v>
      </c>
      <c r="BI7" s="85" t="s">
        <v>93</v>
      </c>
      <c r="BJ7" s="1" t="s">
        <v>94</v>
      </c>
      <c r="BK7" s="1" t="s">
        <v>95</v>
      </c>
      <c r="BL7" s="1" t="s">
        <v>47</v>
      </c>
      <c r="BM7" s="85" t="s">
        <v>48</v>
      </c>
      <c r="BN7" s="29" t="s">
        <v>49</v>
      </c>
      <c r="BO7" s="1" t="s">
        <v>96</v>
      </c>
      <c r="BP7" s="1" t="s">
        <v>52</v>
      </c>
      <c r="BQ7" s="1" t="s">
        <v>97</v>
      </c>
      <c r="BR7" s="85" t="s">
        <v>98</v>
      </c>
      <c r="BS7" s="85" t="s">
        <v>46</v>
      </c>
      <c r="BT7" s="85" t="s">
        <v>99</v>
      </c>
      <c r="BX7" s="446" t="s">
        <v>66</v>
      </c>
      <c r="BY7" s="85" t="s">
        <v>100</v>
      </c>
      <c r="BZ7" s="85" t="s">
        <v>101</v>
      </c>
      <c r="CA7" s="85" t="s">
        <v>102</v>
      </c>
      <c r="CB7" s="85" t="s">
        <v>103</v>
      </c>
      <c r="CC7" s="446" t="s">
        <v>66</v>
      </c>
    </row>
    <row r="8" spans="1:87">
      <c r="A8" s="880"/>
      <c r="B8" s="310" t="s">
        <v>120</v>
      </c>
      <c r="C8" s="597" t="s">
        <v>43</v>
      </c>
      <c r="D8" s="597" t="s">
        <v>119</v>
      </c>
      <c r="E8" s="51" t="s">
        <v>58</v>
      </c>
      <c r="F8" s="51" t="s">
        <v>59</v>
      </c>
      <c r="G8" s="51" t="s">
        <v>60</v>
      </c>
      <c r="H8" s="51" t="s">
        <v>61</v>
      </c>
      <c r="I8" s="51" t="s">
        <v>62</v>
      </c>
      <c r="J8" s="51" t="s">
        <v>63</v>
      </c>
      <c r="K8" s="51" t="s">
        <v>64</v>
      </c>
      <c r="L8" s="51" t="s">
        <v>65</v>
      </c>
      <c r="M8" s="51" t="s">
        <v>66</v>
      </c>
      <c r="N8" s="447" t="s">
        <v>67</v>
      </c>
      <c r="O8" s="51" t="s">
        <v>68</v>
      </c>
      <c r="P8" s="51" t="s">
        <v>69</v>
      </c>
      <c r="Q8" s="51" t="s">
        <v>105</v>
      </c>
      <c r="R8" s="447" t="s">
        <v>70</v>
      </c>
      <c r="S8" s="51" t="s">
        <v>106</v>
      </c>
      <c r="T8" s="51" t="s">
        <v>70</v>
      </c>
      <c r="U8" s="51" t="s">
        <v>107</v>
      </c>
      <c r="V8" s="597" t="s">
        <v>108</v>
      </c>
      <c r="W8" s="51" t="s">
        <v>68</v>
      </c>
      <c r="X8" s="51" t="s">
        <v>69</v>
      </c>
      <c r="Y8" s="85" t="s">
        <v>109</v>
      </c>
      <c r="Z8" s="51" t="s">
        <v>45</v>
      </c>
      <c r="AA8" s="51" t="s">
        <v>110</v>
      </c>
      <c r="AB8" s="51" t="s">
        <v>70</v>
      </c>
      <c r="AC8" s="51" t="s">
        <v>111</v>
      </c>
      <c r="AD8" s="85" t="s">
        <v>48</v>
      </c>
      <c r="AE8" s="51" t="s">
        <v>49</v>
      </c>
      <c r="AF8" s="51" t="s">
        <v>112</v>
      </c>
      <c r="AG8" s="51" t="s">
        <v>70</v>
      </c>
      <c r="AH8" s="51" t="s">
        <v>76</v>
      </c>
      <c r="AI8" s="51" t="s">
        <v>47</v>
      </c>
      <c r="AJ8" s="51" t="s">
        <v>77</v>
      </c>
      <c r="AK8" s="51" t="s">
        <v>78</v>
      </c>
      <c r="AL8" s="51" t="s">
        <v>70</v>
      </c>
      <c r="AM8" s="51" t="s">
        <v>113</v>
      </c>
      <c r="AN8" s="51" t="s">
        <v>47</v>
      </c>
      <c r="AO8" s="51" t="s">
        <v>70</v>
      </c>
      <c r="AP8" s="51" t="s">
        <v>114</v>
      </c>
      <c r="AQ8" s="51" t="s">
        <v>45</v>
      </c>
      <c r="AR8" s="51" t="s">
        <v>47</v>
      </c>
      <c r="AS8" s="51" t="s">
        <v>82</v>
      </c>
      <c r="AT8" s="51" t="s">
        <v>49</v>
      </c>
      <c r="AU8" s="51" t="s">
        <v>96</v>
      </c>
      <c r="AV8" s="51" t="s">
        <v>52</v>
      </c>
      <c r="AW8" s="51" t="s">
        <v>70</v>
      </c>
      <c r="AX8" s="51" t="s">
        <v>115</v>
      </c>
      <c r="AY8" s="51" t="s">
        <v>72</v>
      </c>
      <c r="AZ8" s="51" t="s">
        <v>73</v>
      </c>
      <c r="BA8" s="51" t="s">
        <v>45</v>
      </c>
      <c r="BB8" s="51" t="s">
        <v>47</v>
      </c>
      <c r="BC8" s="51" t="s">
        <v>48</v>
      </c>
      <c r="BD8" s="51" t="s">
        <v>49</v>
      </c>
      <c r="BE8" s="51" t="s">
        <v>116</v>
      </c>
      <c r="BF8" s="597" t="s">
        <v>70</v>
      </c>
      <c r="BG8" s="597" t="s">
        <v>70</v>
      </c>
      <c r="BH8" s="597" t="s">
        <v>70</v>
      </c>
      <c r="BI8" s="597" t="s">
        <v>70</v>
      </c>
      <c r="BJ8" s="597" t="s">
        <v>70</v>
      </c>
      <c r="BK8" s="597" t="s">
        <v>66</v>
      </c>
      <c r="BL8" s="597" t="s">
        <v>66</v>
      </c>
      <c r="BM8" s="597" t="s">
        <v>66</v>
      </c>
      <c r="BN8" s="597" t="s">
        <v>70</v>
      </c>
      <c r="BO8" s="597" t="s">
        <v>70</v>
      </c>
      <c r="BP8" s="597" t="s">
        <v>70</v>
      </c>
      <c r="BQ8" s="597" t="s">
        <v>70</v>
      </c>
      <c r="BR8" s="597" t="s">
        <v>70</v>
      </c>
      <c r="BS8" s="597" t="s">
        <v>70</v>
      </c>
      <c r="BT8" s="597" t="s">
        <v>70</v>
      </c>
      <c r="BU8" s="597" t="s">
        <v>70</v>
      </c>
      <c r="BV8" s="597" t="s">
        <v>70</v>
      </c>
      <c r="BW8" s="597" t="s">
        <v>70</v>
      </c>
      <c r="BX8" s="597" t="s">
        <v>46</v>
      </c>
      <c r="BY8" s="85" t="s">
        <v>100</v>
      </c>
      <c r="BZ8" s="597" t="s">
        <v>66</v>
      </c>
      <c r="CA8" s="597"/>
      <c r="CB8" s="597">
        <v>1932000</v>
      </c>
      <c r="CC8" s="448" t="s">
        <v>66</v>
      </c>
    </row>
    <row r="9" spans="1:87">
      <c r="B9" s="85" t="s">
        <v>121</v>
      </c>
    </row>
  </sheetData>
  <mergeCells count="2">
    <mergeCell ref="A3:A5"/>
    <mergeCell ref="A6:A8"/>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N27"/>
  <sheetViews>
    <sheetView tabSelected="1" view="pageBreakPreview" zoomScale="70" zoomScaleNormal="100" zoomScaleSheetLayoutView="70" workbookViewId="0">
      <selection activeCell="D17" sqref="D17"/>
    </sheetView>
  </sheetViews>
  <sheetFormatPr defaultColWidth="12.625" defaultRowHeight="24" customHeight="1"/>
  <cols>
    <col min="1" max="1" width="3.125" style="86" customWidth="1"/>
    <col min="2" max="2" width="29.25" style="86" customWidth="1"/>
    <col min="3" max="3" width="15.625" style="86" customWidth="1"/>
    <col min="4" max="256" width="12.625" style="86"/>
    <col min="257" max="257" width="3.125" style="86" customWidth="1"/>
    <col min="258" max="258" width="29.25" style="86" customWidth="1"/>
    <col min="259" max="259" width="15.625" style="86" customWidth="1"/>
    <col min="260" max="512" width="12.625" style="86"/>
    <col min="513" max="513" width="3.125" style="86" customWidth="1"/>
    <col min="514" max="514" width="29.25" style="86" customWidth="1"/>
    <col min="515" max="515" width="15.625" style="86" customWidth="1"/>
    <col min="516" max="768" width="12.625" style="86"/>
    <col min="769" max="769" width="3.125" style="86" customWidth="1"/>
    <col min="770" max="770" width="29.25" style="86" customWidth="1"/>
    <col min="771" max="771" width="15.625" style="86" customWidth="1"/>
    <col min="772" max="1024" width="12.625" style="86"/>
    <col min="1025" max="1025" width="3.125" style="86" customWidth="1"/>
    <col min="1026" max="1026" width="29.25" style="86" customWidth="1"/>
    <col min="1027" max="1027" width="15.625" style="86" customWidth="1"/>
    <col min="1028" max="1280" width="12.625" style="86"/>
    <col min="1281" max="1281" width="3.125" style="86" customWidth="1"/>
    <col min="1282" max="1282" width="29.25" style="86" customWidth="1"/>
    <col min="1283" max="1283" width="15.625" style="86" customWidth="1"/>
    <col min="1284" max="1536" width="12.625" style="86"/>
    <col min="1537" max="1537" width="3.125" style="86" customWidth="1"/>
    <col min="1538" max="1538" width="29.25" style="86" customWidth="1"/>
    <col min="1539" max="1539" width="15.625" style="86" customWidth="1"/>
    <col min="1540" max="1792" width="12.625" style="86"/>
    <col min="1793" max="1793" width="3.125" style="86" customWidth="1"/>
    <col min="1794" max="1794" width="29.25" style="86" customWidth="1"/>
    <col min="1795" max="1795" width="15.625" style="86" customWidth="1"/>
    <col min="1796" max="2048" width="12.625" style="86"/>
    <col min="2049" max="2049" width="3.125" style="86" customWidth="1"/>
    <col min="2050" max="2050" width="29.25" style="86" customWidth="1"/>
    <col min="2051" max="2051" width="15.625" style="86" customWidth="1"/>
    <col min="2052" max="2304" width="12.625" style="86"/>
    <col min="2305" max="2305" width="3.125" style="86" customWidth="1"/>
    <col min="2306" max="2306" width="29.25" style="86" customWidth="1"/>
    <col min="2307" max="2307" width="15.625" style="86" customWidth="1"/>
    <col min="2308" max="2560" width="12.625" style="86"/>
    <col min="2561" max="2561" width="3.125" style="86" customWidth="1"/>
    <col min="2562" max="2562" width="29.25" style="86" customWidth="1"/>
    <col min="2563" max="2563" width="15.625" style="86" customWidth="1"/>
    <col min="2564" max="2816" width="12.625" style="86"/>
    <col min="2817" max="2817" width="3.125" style="86" customWidth="1"/>
    <col min="2818" max="2818" width="29.25" style="86" customWidth="1"/>
    <col min="2819" max="2819" width="15.625" style="86" customWidth="1"/>
    <col min="2820" max="3072" width="12.625" style="86"/>
    <col min="3073" max="3073" width="3.125" style="86" customWidth="1"/>
    <col min="3074" max="3074" width="29.25" style="86" customWidth="1"/>
    <col min="3075" max="3075" width="15.625" style="86" customWidth="1"/>
    <col min="3076" max="3328" width="12.625" style="86"/>
    <col min="3329" max="3329" width="3.125" style="86" customWidth="1"/>
    <col min="3330" max="3330" width="29.25" style="86" customWidth="1"/>
    <col min="3331" max="3331" width="15.625" style="86" customWidth="1"/>
    <col min="3332" max="3584" width="12.625" style="86"/>
    <col min="3585" max="3585" width="3.125" style="86" customWidth="1"/>
    <col min="3586" max="3586" width="29.25" style="86" customWidth="1"/>
    <col min="3587" max="3587" width="15.625" style="86" customWidth="1"/>
    <col min="3588" max="3840" width="12.625" style="86"/>
    <col min="3841" max="3841" width="3.125" style="86" customWidth="1"/>
    <col min="3842" max="3842" width="29.25" style="86" customWidth="1"/>
    <col min="3843" max="3843" width="15.625" style="86" customWidth="1"/>
    <col min="3844" max="4096" width="12.625" style="86"/>
    <col min="4097" max="4097" width="3.125" style="86" customWidth="1"/>
    <col min="4098" max="4098" width="29.25" style="86" customWidth="1"/>
    <col min="4099" max="4099" width="15.625" style="86" customWidth="1"/>
    <col min="4100" max="4352" width="12.625" style="86"/>
    <col min="4353" max="4353" width="3.125" style="86" customWidth="1"/>
    <col min="4354" max="4354" width="29.25" style="86" customWidth="1"/>
    <col min="4355" max="4355" width="15.625" style="86" customWidth="1"/>
    <col min="4356" max="4608" width="12.625" style="86"/>
    <col min="4609" max="4609" width="3.125" style="86" customWidth="1"/>
    <col min="4610" max="4610" width="29.25" style="86" customWidth="1"/>
    <col min="4611" max="4611" width="15.625" style="86" customWidth="1"/>
    <col min="4612" max="4864" width="12.625" style="86"/>
    <col min="4865" max="4865" width="3.125" style="86" customWidth="1"/>
    <col min="4866" max="4866" width="29.25" style="86" customWidth="1"/>
    <col min="4867" max="4867" width="15.625" style="86" customWidth="1"/>
    <col min="4868" max="5120" width="12.625" style="86"/>
    <col min="5121" max="5121" width="3.125" style="86" customWidth="1"/>
    <col min="5122" max="5122" width="29.25" style="86" customWidth="1"/>
    <col min="5123" max="5123" width="15.625" style="86" customWidth="1"/>
    <col min="5124" max="5376" width="12.625" style="86"/>
    <col min="5377" max="5377" width="3.125" style="86" customWidth="1"/>
    <col min="5378" max="5378" width="29.25" style="86" customWidth="1"/>
    <col min="5379" max="5379" width="15.625" style="86" customWidth="1"/>
    <col min="5380" max="5632" width="12.625" style="86"/>
    <col min="5633" max="5633" width="3.125" style="86" customWidth="1"/>
    <col min="5634" max="5634" width="29.25" style="86" customWidth="1"/>
    <col min="5635" max="5635" width="15.625" style="86" customWidth="1"/>
    <col min="5636" max="5888" width="12.625" style="86"/>
    <col min="5889" max="5889" width="3.125" style="86" customWidth="1"/>
    <col min="5890" max="5890" width="29.25" style="86" customWidth="1"/>
    <col min="5891" max="5891" width="15.625" style="86" customWidth="1"/>
    <col min="5892" max="6144" width="12.625" style="86"/>
    <col min="6145" max="6145" width="3.125" style="86" customWidth="1"/>
    <col min="6146" max="6146" width="29.25" style="86" customWidth="1"/>
    <col min="6147" max="6147" width="15.625" style="86" customWidth="1"/>
    <col min="6148" max="6400" width="12.625" style="86"/>
    <col min="6401" max="6401" width="3.125" style="86" customWidth="1"/>
    <col min="6402" max="6402" width="29.25" style="86" customWidth="1"/>
    <col min="6403" max="6403" width="15.625" style="86" customWidth="1"/>
    <col min="6404" max="6656" width="12.625" style="86"/>
    <col min="6657" max="6657" width="3.125" style="86" customWidth="1"/>
    <col min="6658" max="6658" width="29.25" style="86" customWidth="1"/>
    <col min="6659" max="6659" width="15.625" style="86" customWidth="1"/>
    <col min="6660" max="6912" width="12.625" style="86"/>
    <col min="6913" max="6913" width="3.125" style="86" customWidth="1"/>
    <col min="6914" max="6914" width="29.25" style="86" customWidth="1"/>
    <col min="6915" max="6915" width="15.625" style="86" customWidth="1"/>
    <col min="6916" max="7168" width="12.625" style="86"/>
    <col min="7169" max="7169" width="3.125" style="86" customWidth="1"/>
    <col min="7170" max="7170" width="29.25" style="86" customWidth="1"/>
    <col min="7171" max="7171" width="15.625" style="86" customWidth="1"/>
    <col min="7172" max="7424" width="12.625" style="86"/>
    <col min="7425" max="7425" width="3.125" style="86" customWidth="1"/>
    <col min="7426" max="7426" width="29.25" style="86" customWidth="1"/>
    <col min="7427" max="7427" width="15.625" style="86" customWidth="1"/>
    <col min="7428" max="7680" width="12.625" style="86"/>
    <col min="7681" max="7681" width="3.125" style="86" customWidth="1"/>
    <col min="7682" max="7682" width="29.25" style="86" customWidth="1"/>
    <col min="7683" max="7683" width="15.625" style="86" customWidth="1"/>
    <col min="7684" max="7936" width="12.625" style="86"/>
    <col min="7937" max="7937" width="3.125" style="86" customWidth="1"/>
    <col min="7938" max="7938" width="29.25" style="86" customWidth="1"/>
    <col min="7939" max="7939" width="15.625" style="86" customWidth="1"/>
    <col min="7940" max="8192" width="12.625" style="86"/>
    <col min="8193" max="8193" width="3.125" style="86" customWidth="1"/>
    <col min="8194" max="8194" width="29.25" style="86" customWidth="1"/>
    <col min="8195" max="8195" width="15.625" style="86" customWidth="1"/>
    <col min="8196" max="8448" width="12.625" style="86"/>
    <col min="8449" max="8449" width="3.125" style="86" customWidth="1"/>
    <col min="8450" max="8450" width="29.25" style="86" customWidth="1"/>
    <col min="8451" max="8451" width="15.625" style="86" customWidth="1"/>
    <col min="8452" max="8704" width="12.625" style="86"/>
    <col min="8705" max="8705" width="3.125" style="86" customWidth="1"/>
    <col min="8706" max="8706" width="29.25" style="86" customWidth="1"/>
    <col min="8707" max="8707" width="15.625" style="86" customWidth="1"/>
    <col min="8708" max="8960" width="12.625" style="86"/>
    <col min="8961" max="8961" width="3.125" style="86" customWidth="1"/>
    <col min="8962" max="8962" width="29.25" style="86" customWidth="1"/>
    <col min="8963" max="8963" width="15.625" style="86" customWidth="1"/>
    <col min="8964" max="9216" width="12.625" style="86"/>
    <col min="9217" max="9217" width="3.125" style="86" customWidth="1"/>
    <col min="9218" max="9218" width="29.25" style="86" customWidth="1"/>
    <col min="9219" max="9219" width="15.625" style="86" customWidth="1"/>
    <col min="9220" max="9472" width="12.625" style="86"/>
    <col min="9473" max="9473" width="3.125" style="86" customWidth="1"/>
    <col min="9474" max="9474" width="29.25" style="86" customWidth="1"/>
    <col min="9475" max="9475" width="15.625" style="86" customWidth="1"/>
    <col min="9476" max="9728" width="12.625" style="86"/>
    <col min="9729" max="9729" width="3.125" style="86" customWidth="1"/>
    <col min="9730" max="9730" width="29.25" style="86" customWidth="1"/>
    <col min="9731" max="9731" width="15.625" style="86" customWidth="1"/>
    <col min="9732" max="9984" width="12.625" style="86"/>
    <col min="9985" max="9985" width="3.125" style="86" customWidth="1"/>
    <col min="9986" max="9986" width="29.25" style="86" customWidth="1"/>
    <col min="9987" max="9987" width="15.625" style="86" customWidth="1"/>
    <col min="9988" max="10240" width="12.625" style="86"/>
    <col min="10241" max="10241" width="3.125" style="86" customWidth="1"/>
    <col min="10242" max="10242" width="29.25" style="86" customWidth="1"/>
    <col min="10243" max="10243" width="15.625" style="86" customWidth="1"/>
    <col min="10244" max="10496" width="12.625" style="86"/>
    <col min="10497" max="10497" width="3.125" style="86" customWidth="1"/>
    <col min="10498" max="10498" width="29.25" style="86" customWidth="1"/>
    <col min="10499" max="10499" width="15.625" style="86" customWidth="1"/>
    <col min="10500" max="10752" width="12.625" style="86"/>
    <col min="10753" max="10753" width="3.125" style="86" customWidth="1"/>
    <col min="10754" max="10754" width="29.25" style="86" customWidth="1"/>
    <col min="10755" max="10755" width="15.625" style="86" customWidth="1"/>
    <col min="10756" max="11008" width="12.625" style="86"/>
    <col min="11009" max="11009" width="3.125" style="86" customWidth="1"/>
    <col min="11010" max="11010" width="29.25" style="86" customWidth="1"/>
    <col min="11011" max="11011" width="15.625" style="86" customWidth="1"/>
    <col min="11012" max="11264" width="12.625" style="86"/>
    <col min="11265" max="11265" width="3.125" style="86" customWidth="1"/>
    <col min="11266" max="11266" width="29.25" style="86" customWidth="1"/>
    <col min="11267" max="11267" width="15.625" style="86" customWidth="1"/>
    <col min="11268" max="11520" width="12.625" style="86"/>
    <col min="11521" max="11521" width="3.125" style="86" customWidth="1"/>
    <col min="11522" max="11522" width="29.25" style="86" customWidth="1"/>
    <col min="11523" max="11523" width="15.625" style="86" customWidth="1"/>
    <col min="11524" max="11776" width="12.625" style="86"/>
    <col min="11777" max="11777" width="3.125" style="86" customWidth="1"/>
    <col min="11778" max="11778" width="29.25" style="86" customWidth="1"/>
    <col min="11779" max="11779" width="15.625" style="86" customWidth="1"/>
    <col min="11780" max="12032" width="12.625" style="86"/>
    <col min="12033" max="12033" width="3.125" style="86" customWidth="1"/>
    <col min="12034" max="12034" width="29.25" style="86" customWidth="1"/>
    <col min="12035" max="12035" width="15.625" style="86" customWidth="1"/>
    <col min="12036" max="12288" width="12.625" style="86"/>
    <col min="12289" max="12289" width="3.125" style="86" customWidth="1"/>
    <col min="12290" max="12290" width="29.25" style="86" customWidth="1"/>
    <col min="12291" max="12291" width="15.625" style="86" customWidth="1"/>
    <col min="12292" max="12544" width="12.625" style="86"/>
    <col min="12545" max="12545" width="3.125" style="86" customWidth="1"/>
    <col min="12546" max="12546" width="29.25" style="86" customWidth="1"/>
    <col min="12547" max="12547" width="15.625" style="86" customWidth="1"/>
    <col min="12548" max="12800" width="12.625" style="86"/>
    <col min="12801" max="12801" width="3.125" style="86" customWidth="1"/>
    <col min="12802" max="12802" width="29.25" style="86" customWidth="1"/>
    <col min="12803" max="12803" width="15.625" style="86" customWidth="1"/>
    <col min="12804" max="13056" width="12.625" style="86"/>
    <col min="13057" max="13057" width="3.125" style="86" customWidth="1"/>
    <col min="13058" max="13058" width="29.25" style="86" customWidth="1"/>
    <col min="13059" max="13059" width="15.625" style="86" customWidth="1"/>
    <col min="13060" max="13312" width="12.625" style="86"/>
    <col min="13313" max="13313" width="3.125" style="86" customWidth="1"/>
    <col min="13314" max="13314" width="29.25" style="86" customWidth="1"/>
    <col min="13315" max="13315" width="15.625" style="86" customWidth="1"/>
    <col min="13316" max="13568" width="12.625" style="86"/>
    <col min="13569" max="13569" width="3.125" style="86" customWidth="1"/>
    <col min="13570" max="13570" width="29.25" style="86" customWidth="1"/>
    <col min="13571" max="13571" width="15.625" style="86" customWidth="1"/>
    <col min="13572" max="13824" width="12.625" style="86"/>
    <col min="13825" max="13825" width="3.125" style="86" customWidth="1"/>
    <col min="13826" max="13826" width="29.25" style="86" customWidth="1"/>
    <col min="13827" max="13827" width="15.625" style="86" customWidth="1"/>
    <col min="13828" max="14080" width="12.625" style="86"/>
    <col min="14081" max="14081" width="3.125" style="86" customWidth="1"/>
    <col min="14082" max="14082" width="29.25" style="86" customWidth="1"/>
    <col min="14083" max="14083" width="15.625" style="86" customWidth="1"/>
    <col min="14084" max="14336" width="12.625" style="86"/>
    <col min="14337" max="14337" width="3.125" style="86" customWidth="1"/>
    <col min="14338" max="14338" width="29.25" style="86" customWidth="1"/>
    <col min="14339" max="14339" width="15.625" style="86" customWidth="1"/>
    <col min="14340" max="14592" width="12.625" style="86"/>
    <col min="14593" max="14593" width="3.125" style="86" customWidth="1"/>
    <col min="14594" max="14594" width="29.25" style="86" customWidth="1"/>
    <col min="14595" max="14595" width="15.625" style="86" customWidth="1"/>
    <col min="14596" max="14848" width="12.625" style="86"/>
    <col min="14849" max="14849" width="3.125" style="86" customWidth="1"/>
    <col min="14850" max="14850" width="29.25" style="86" customWidth="1"/>
    <col min="14851" max="14851" width="15.625" style="86" customWidth="1"/>
    <col min="14852" max="15104" width="12.625" style="86"/>
    <col min="15105" max="15105" width="3.125" style="86" customWidth="1"/>
    <col min="15106" max="15106" width="29.25" style="86" customWidth="1"/>
    <col min="15107" max="15107" width="15.625" style="86" customWidth="1"/>
    <col min="15108" max="15360" width="12.625" style="86"/>
    <col min="15361" max="15361" width="3.125" style="86" customWidth="1"/>
    <col min="15362" max="15362" width="29.25" style="86" customWidth="1"/>
    <col min="15363" max="15363" width="15.625" style="86" customWidth="1"/>
    <col min="15364" max="15616" width="12.625" style="86"/>
    <col min="15617" max="15617" width="3.125" style="86" customWidth="1"/>
    <col min="15618" max="15618" width="29.25" style="86" customWidth="1"/>
    <col min="15619" max="15619" width="15.625" style="86" customWidth="1"/>
    <col min="15620" max="15872" width="12.625" style="86"/>
    <col min="15873" max="15873" width="3.125" style="86" customWidth="1"/>
    <col min="15874" max="15874" width="29.25" style="86" customWidth="1"/>
    <col min="15875" max="15875" width="15.625" style="86" customWidth="1"/>
    <col min="15876" max="16128" width="12.625" style="86"/>
    <col min="16129" max="16129" width="3.125" style="86" customWidth="1"/>
    <col min="16130" max="16130" width="29.25" style="86" customWidth="1"/>
    <col min="16131" max="16131" width="15.625" style="86" customWidth="1"/>
    <col min="16132" max="16384" width="12.625" style="86"/>
  </cols>
  <sheetData>
    <row r="1" spans="2:14" ht="24" customHeight="1">
      <c r="B1" s="86" t="s">
        <v>122</v>
      </c>
    </row>
    <row r="2" spans="2:14" ht="24" customHeight="1">
      <c r="B2" s="883" t="s">
        <v>123</v>
      </c>
      <c r="C2" s="883"/>
      <c r="D2" s="883"/>
      <c r="E2" s="883"/>
      <c r="F2" s="883"/>
      <c r="G2" s="883"/>
      <c r="H2" s="883"/>
      <c r="I2" s="883"/>
      <c r="J2" s="883"/>
      <c r="K2" s="883"/>
      <c r="L2" s="883"/>
      <c r="M2" s="883"/>
      <c r="N2" s="883"/>
    </row>
    <row r="3" spans="2:14" ht="24" customHeight="1">
      <c r="B3" s="86" t="s">
        <v>124</v>
      </c>
      <c r="K3" s="87" t="s">
        <v>125</v>
      </c>
      <c r="L3" s="87"/>
      <c r="M3" s="87"/>
      <c r="N3" s="87"/>
    </row>
    <row r="4" spans="2:14" ht="7.5" customHeight="1"/>
    <row r="5" spans="2:14" ht="24" customHeight="1">
      <c r="B5" s="884" t="s">
        <v>126</v>
      </c>
      <c r="C5" s="885"/>
      <c r="D5" s="884" t="s">
        <v>127</v>
      </c>
      <c r="E5" s="886"/>
      <c r="F5" s="886"/>
      <c r="G5" s="886"/>
      <c r="H5" s="886"/>
      <c r="I5" s="886"/>
      <c r="J5" s="886"/>
      <c r="K5" s="886"/>
      <c r="L5" s="886"/>
      <c r="M5" s="885"/>
      <c r="N5" s="88"/>
    </row>
    <row r="6" spans="2:14" ht="24" customHeight="1">
      <c r="B6" s="89"/>
      <c r="C6" s="90"/>
      <c r="D6" s="887" t="s">
        <v>128</v>
      </c>
      <c r="E6" s="888"/>
      <c r="F6" s="889"/>
      <c r="G6" s="887" t="s">
        <v>129</v>
      </c>
      <c r="H6" s="888"/>
      <c r="I6" s="888"/>
      <c r="J6" s="888"/>
      <c r="K6" s="888"/>
      <c r="L6" s="888"/>
      <c r="M6" s="889"/>
      <c r="N6" s="90"/>
    </row>
    <row r="7" spans="2:14" ht="24" customHeight="1">
      <c r="B7" s="91" t="s">
        <v>130</v>
      </c>
      <c r="C7" s="92" t="s">
        <v>131</v>
      </c>
      <c r="D7" s="93"/>
      <c r="E7" s="93"/>
      <c r="F7" s="92"/>
      <c r="G7" s="93"/>
      <c r="H7" s="881" t="s">
        <v>132</v>
      </c>
      <c r="I7" s="882"/>
      <c r="J7" s="881" t="s">
        <v>133</v>
      </c>
      <c r="K7" s="882"/>
      <c r="L7" s="881" t="s">
        <v>134</v>
      </c>
      <c r="M7" s="882"/>
      <c r="N7" s="92" t="s">
        <v>135</v>
      </c>
    </row>
    <row r="8" spans="2:14" ht="24" customHeight="1">
      <c r="B8" s="89"/>
      <c r="C8" s="92" t="s">
        <v>136</v>
      </c>
      <c r="D8" s="91" t="s">
        <v>137</v>
      </c>
      <c r="E8" s="91" t="s">
        <v>138</v>
      </c>
      <c r="F8" s="92" t="s">
        <v>139</v>
      </c>
      <c r="G8" s="91" t="s">
        <v>137</v>
      </c>
      <c r="H8" s="91"/>
      <c r="I8" s="93" t="s">
        <v>140</v>
      </c>
      <c r="J8" s="91"/>
      <c r="K8" s="93" t="s">
        <v>140</v>
      </c>
      <c r="L8" s="91"/>
      <c r="M8" s="93" t="s">
        <v>140</v>
      </c>
      <c r="N8" s="90"/>
    </row>
    <row r="9" spans="2:14" ht="24" customHeight="1">
      <c r="B9" s="94"/>
      <c r="C9" s="95"/>
      <c r="D9" s="96"/>
      <c r="E9" s="96"/>
      <c r="F9" s="95"/>
      <c r="G9" s="96"/>
      <c r="H9" s="96"/>
      <c r="I9" s="96" t="s">
        <v>141</v>
      </c>
      <c r="J9" s="96"/>
      <c r="K9" s="96" t="s">
        <v>141</v>
      </c>
      <c r="L9" s="96"/>
      <c r="M9" s="96" t="s">
        <v>141</v>
      </c>
      <c r="N9" s="97"/>
    </row>
    <row r="10" spans="2:14" ht="20.100000000000001" customHeight="1">
      <c r="B10" s="89"/>
      <c r="C10" s="98" t="s">
        <v>142</v>
      </c>
      <c r="D10" s="99"/>
      <c r="E10" s="99" t="s">
        <v>142</v>
      </c>
      <c r="F10" s="98" t="s">
        <v>142</v>
      </c>
      <c r="G10" s="99"/>
      <c r="H10" s="99" t="s">
        <v>142</v>
      </c>
      <c r="I10" s="99" t="s">
        <v>142</v>
      </c>
      <c r="J10" s="99" t="s">
        <v>142</v>
      </c>
      <c r="K10" s="99" t="s">
        <v>142</v>
      </c>
      <c r="L10" s="99" t="s">
        <v>142</v>
      </c>
      <c r="M10" s="98" t="s">
        <v>142</v>
      </c>
      <c r="N10" s="98"/>
    </row>
    <row r="11" spans="2:14" ht="24" hidden="1" customHeight="1">
      <c r="B11" s="843" t="s">
        <v>143</v>
      </c>
      <c r="C11" s="98"/>
      <c r="D11" s="99"/>
      <c r="E11" s="99"/>
      <c r="F11" s="98"/>
      <c r="G11" s="99"/>
      <c r="H11" s="99"/>
      <c r="I11" s="99"/>
      <c r="J11" s="99"/>
      <c r="K11" s="99"/>
      <c r="L11" s="99"/>
      <c r="M11" s="98"/>
      <c r="N11" s="98"/>
    </row>
    <row r="12" spans="2:14" ht="24" hidden="1" customHeight="1">
      <c r="B12" s="843"/>
      <c r="C12" s="98"/>
      <c r="D12" s="99"/>
      <c r="E12" s="99"/>
      <c r="F12" s="98"/>
      <c r="G12" s="99"/>
      <c r="H12" s="99"/>
      <c r="I12" s="99"/>
      <c r="J12" s="99"/>
      <c r="K12" s="99"/>
      <c r="L12" s="99"/>
      <c r="M12" s="98"/>
      <c r="N12" s="98"/>
    </row>
    <row r="13" spans="2:14" ht="24" hidden="1" customHeight="1">
      <c r="B13" s="843" t="s">
        <v>144</v>
      </c>
      <c r="C13" s="98"/>
      <c r="D13" s="99"/>
      <c r="E13" s="99"/>
      <c r="F13" s="98"/>
      <c r="G13" s="99"/>
      <c r="H13" s="99"/>
      <c r="I13" s="99"/>
      <c r="J13" s="99"/>
      <c r="K13" s="99"/>
      <c r="L13" s="99"/>
      <c r="M13" s="98"/>
      <c r="N13" s="98"/>
    </row>
    <row r="14" spans="2:14" ht="24" hidden="1" customHeight="1">
      <c r="B14" s="843"/>
      <c r="C14" s="98"/>
      <c r="D14" s="99"/>
      <c r="E14" s="99"/>
      <c r="F14" s="98"/>
      <c r="G14" s="99"/>
      <c r="H14" s="99"/>
      <c r="I14" s="99"/>
      <c r="J14" s="99"/>
      <c r="K14" s="99"/>
      <c r="L14" s="99"/>
      <c r="M14" s="98"/>
      <c r="N14" s="98"/>
    </row>
    <row r="15" spans="2:14" ht="24" customHeight="1">
      <c r="B15" s="843" t="s">
        <v>145</v>
      </c>
      <c r="C15" s="844"/>
      <c r="D15" s="845"/>
      <c r="E15" s="845"/>
      <c r="F15" s="844"/>
      <c r="G15" s="845"/>
      <c r="H15" s="845"/>
      <c r="I15" s="845"/>
      <c r="J15" s="845"/>
      <c r="K15" s="845"/>
      <c r="L15" s="845"/>
      <c r="M15" s="844"/>
      <c r="N15" s="90"/>
    </row>
    <row r="16" spans="2:14" ht="24" customHeight="1">
      <c r="B16" s="843"/>
      <c r="C16" s="844"/>
      <c r="D16" s="845"/>
      <c r="E16" s="845"/>
      <c r="F16" s="844"/>
      <c r="G16" s="845"/>
      <c r="H16" s="845"/>
      <c r="I16" s="845"/>
      <c r="J16" s="845"/>
      <c r="K16" s="845"/>
      <c r="L16" s="845"/>
      <c r="M16" s="844"/>
      <c r="N16" s="90"/>
    </row>
    <row r="17" spans="1:14" ht="24" customHeight="1">
      <c r="B17" s="843" t="s">
        <v>146</v>
      </c>
      <c r="C17" s="844"/>
      <c r="D17" s="845"/>
      <c r="E17" s="845"/>
      <c r="F17" s="844"/>
      <c r="G17" s="845"/>
      <c r="H17" s="845"/>
      <c r="I17" s="845"/>
      <c r="J17" s="845"/>
      <c r="K17" s="845"/>
      <c r="L17" s="845"/>
      <c r="M17" s="844"/>
      <c r="N17" s="90"/>
    </row>
    <row r="18" spans="1:14" s="100" customFormat="1" ht="20.100000000000001" customHeight="1">
      <c r="A18" s="86"/>
      <c r="B18" s="89" t="s">
        <v>147</v>
      </c>
      <c r="C18" s="844"/>
      <c r="D18" s="845"/>
      <c r="E18" s="845"/>
      <c r="F18" s="844"/>
      <c r="G18" s="845"/>
      <c r="H18" s="845"/>
      <c r="I18" s="845"/>
      <c r="J18" s="845"/>
      <c r="K18" s="845"/>
      <c r="L18" s="845"/>
      <c r="M18" s="844"/>
      <c r="N18" s="90"/>
    </row>
    <row r="19" spans="1:14" s="100" customFormat="1" ht="20.100000000000001" customHeight="1">
      <c r="A19" s="86"/>
      <c r="B19" s="89"/>
      <c r="C19" s="844"/>
      <c r="D19" s="845"/>
      <c r="E19" s="845"/>
      <c r="F19" s="844"/>
      <c r="G19" s="845"/>
      <c r="H19" s="845"/>
      <c r="I19" s="845"/>
      <c r="J19" s="845"/>
      <c r="K19" s="845"/>
      <c r="L19" s="845"/>
      <c r="M19" s="844"/>
      <c r="N19" s="90"/>
    </row>
    <row r="20" spans="1:14" s="100" customFormat="1" ht="20.100000000000001" customHeight="1">
      <c r="A20" s="86"/>
      <c r="B20" s="89"/>
      <c r="C20" s="844"/>
      <c r="D20" s="845"/>
      <c r="E20" s="845"/>
      <c r="F20" s="844"/>
      <c r="G20" s="845"/>
      <c r="H20" s="845"/>
      <c r="I20" s="845"/>
      <c r="J20" s="845"/>
      <c r="K20" s="845"/>
      <c r="L20" s="845"/>
      <c r="M20" s="844"/>
      <c r="N20" s="90"/>
    </row>
    <row r="21" spans="1:14" s="100" customFormat="1" ht="20.100000000000001" customHeight="1">
      <c r="A21" s="86"/>
      <c r="B21" s="94"/>
      <c r="C21" s="846"/>
      <c r="D21" s="847"/>
      <c r="E21" s="847"/>
      <c r="F21" s="846"/>
      <c r="G21" s="847"/>
      <c r="H21" s="847"/>
      <c r="I21" s="847"/>
      <c r="J21" s="847"/>
      <c r="K21" s="847"/>
      <c r="L21" s="847"/>
      <c r="M21" s="846"/>
      <c r="N21" s="97"/>
    </row>
    <row r="22" spans="1:14" s="100" customFormat="1" ht="20.100000000000001" customHeight="1">
      <c r="B22" s="100" t="s">
        <v>148</v>
      </c>
    </row>
    <row r="23" spans="1:14" s="100" customFormat="1" ht="20.100000000000001" customHeight="1">
      <c r="B23" s="100" t="s">
        <v>149</v>
      </c>
    </row>
    <row r="24" spans="1:14" ht="24" customHeight="1">
      <c r="A24" s="100"/>
      <c r="B24" s="100" t="s">
        <v>150</v>
      </c>
      <c r="C24" s="100"/>
      <c r="D24" s="100"/>
      <c r="E24" s="100"/>
      <c r="F24" s="100"/>
      <c r="G24" s="100"/>
      <c r="H24" s="100"/>
      <c r="I24" s="100"/>
      <c r="J24" s="100"/>
      <c r="K24" s="100"/>
      <c r="L24" s="100"/>
      <c r="M24" s="100"/>
      <c r="N24" s="100"/>
    </row>
    <row r="25" spans="1:14" ht="24" customHeight="1">
      <c r="A25" s="100"/>
      <c r="B25" s="100" t="s">
        <v>151</v>
      </c>
      <c r="C25" s="100"/>
      <c r="D25" s="100"/>
      <c r="E25" s="100"/>
      <c r="F25" s="100"/>
      <c r="G25" s="100"/>
      <c r="H25" s="100"/>
      <c r="I25" s="100"/>
      <c r="J25" s="100"/>
      <c r="K25" s="100"/>
      <c r="L25" s="100"/>
      <c r="M25" s="100"/>
      <c r="N25" s="100"/>
    </row>
    <row r="26" spans="1:14" ht="24" customHeight="1">
      <c r="A26" s="100"/>
      <c r="B26" s="100" t="s">
        <v>152</v>
      </c>
      <c r="C26" s="100"/>
      <c r="D26" s="100"/>
      <c r="E26" s="100"/>
      <c r="F26" s="100"/>
      <c r="G26" s="100"/>
      <c r="H26" s="100"/>
      <c r="I26" s="100"/>
      <c r="J26" s="100"/>
      <c r="K26" s="100"/>
      <c r="L26" s="100"/>
      <c r="M26" s="100"/>
      <c r="N26" s="100"/>
    </row>
    <row r="27" spans="1:14" ht="24" customHeight="1">
      <c r="A27" s="100"/>
      <c r="B27" s="100" t="s">
        <v>153</v>
      </c>
      <c r="C27" s="100"/>
      <c r="D27" s="100"/>
      <c r="E27" s="100"/>
      <c r="F27" s="100"/>
      <c r="G27" s="100"/>
      <c r="H27" s="100"/>
      <c r="I27" s="100"/>
      <c r="J27" s="100"/>
      <c r="K27" s="100"/>
      <c r="L27" s="100"/>
      <c r="M27" s="100"/>
      <c r="N27" s="100"/>
    </row>
  </sheetData>
  <mergeCells count="8">
    <mergeCell ref="H7:I7"/>
    <mergeCell ref="J7:K7"/>
    <mergeCell ref="L7:M7"/>
    <mergeCell ref="B2:N2"/>
    <mergeCell ref="B5:C5"/>
    <mergeCell ref="D5:M5"/>
    <mergeCell ref="D6:F6"/>
    <mergeCell ref="G6:M6"/>
  </mergeCells>
  <phoneticPr fontId="4"/>
  <printOptions horizontalCentered="1"/>
  <pageMargins left="0.23622047244094491" right="0.23622047244094491" top="0.74803149606299213" bottom="0.74803149606299213" header="0.31496062992125984" footer="0.31496062992125984"/>
  <pageSetup paperSize="9" scale="76" orientation="landscape" blackAndWhite="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
  <sheetViews>
    <sheetView workbookViewId="0"/>
  </sheetViews>
  <sheetFormatPr defaultRowHeight="13.15"/>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B0F0"/>
    <pageSetUpPr fitToPage="1"/>
  </sheetPr>
  <dimension ref="A1:L40"/>
  <sheetViews>
    <sheetView view="pageBreakPreview" topLeftCell="A15" zoomScaleNormal="100" zoomScaleSheetLayoutView="100" workbookViewId="0"/>
  </sheetViews>
  <sheetFormatPr defaultColWidth="9" defaultRowHeight="13.15"/>
  <cols>
    <col min="1" max="1" width="10" style="85" customWidth="1"/>
    <col min="2" max="2" width="3.625" style="85" customWidth="1"/>
    <col min="3" max="3" width="14.125" style="85" customWidth="1"/>
    <col min="4" max="4" width="11.5" style="85" customWidth="1"/>
    <col min="5" max="5" width="9.25" style="85" bestFit="1" customWidth="1"/>
    <col min="6" max="10" width="9" style="85"/>
    <col min="11" max="11" width="13.5" style="85" customWidth="1"/>
    <col min="12" max="12" width="47.75" style="85" bestFit="1" customWidth="1"/>
    <col min="13" max="16384" width="9" style="85"/>
  </cols>
  <sheetData>
    <row r="1" spans="1:12" ht="15" thickBot="1">
      <c r="A1" s="85" t="s">
        <v>154</v>
      </c>
      <c r="B1" s="305"/>
    </row>
    <row r="2" spans="1:12" ht="13.9" thickBot="1">
      <c r="H2" s="894" t="s">
        <v>155</v>
      </c>
      <c r="I2" s="894"/>
      <c r="K2" s="259" t="s">
        <v>156</v>
      </c>
      <c r="L2" s="260" t="s">
        <v>118</v>
      </c>
    </row>
    <row r="3" spans="1:12">
      <c r="H3" s="894" t="s">
        <v>157</v>
      </c>
      <c r="I3" s="894"/>
    </row>
    <row r="5" spans="1:12">
      <c r="A5" s="85" t="str">
        <f>VLOOKUP($L$2,様式リスト!$B$3:$D$5,2,0)</f>
        <v>　地方厚生局長　　殿</v>
      </c>
    </row>
    <row r="8" spans="1:12">
      <c r="F8" s="85" t="s">
        <v>158</v>
      </c>
      <c r="G8" s="895"/>
      <c r="H8" s="895"/>
      <c r="I8" s="895"/>
    </row>
    <row r="9" spans="1:12">
      <c r="F9" s="85" t="s">
        <v>159</v>
      </c>
      <c r="G9" s="895"/>
      <c r="H9" s="895"/>
      <c r="I9" s="895"/>
    </row>
    <row r="16" spans="1:12">
      <c r="A16" s="85" t="s">
        <v>160</v>
      </c>
      <c r="C16" s="435"/>
      <c r="D16" s="893" t="str">
        <f>VLOOKUP($L$2,様式リスト!$B$3:$D$5,3,0)</f>
        <v>年度臨床研修費等補助金の（変更）交付申請書</v>
      </c>
      <c r="E16" s="893"/>
      <c r="F16" s="893"/>
      <c r="G16" s="893"/>
      <c r="H16" s="893"/>
      <c r="I16" s="893"/>
    </row>
    <row r="17" spans="1:9">
      <c r="A17" s="85" t="s">
        <v>161</v>
      </c>
    </row>
    <row r="23" spans="1:9">
      <c r="A23" s="892" t="s">
        <v>162</v>
      </c>
      <c r="B23" s="892"/>
      <c r="C23" s="892"/>
      <c r="D23" s="892"/>
      <c r="E23" s="892"/>
      <c r="F23" s="892"/>
      <c r="G23" s="892"/>
      <c r="H23" s="892"/>
      <c r="I23" s="892"/>
    </row>
    <row r="27" spans="1:9">
      <c r="B27" s="69" t="s">
        <v>163</v>
      </c>
      <c r="D27" s="435" t="s">
        <v>164</v>
      </c>
      <c r="E27" s="890"/>
      <c r="F27" s="890"/>
      <c r="G27" s="85" t="s">
        <v>165</v>
      </c>
    </row>
    <row r="29" spans="1:9">
      <c r="B29" s="85" t="s">
        <v>166</v>
      </c>
    </row>
    <row r="31" spans="1:9">
      <c r="B31" s="85" t="s">
        <v>167</v>
      </c>
    </row>
    <row r="33" spans="1:8">
      <c r="B33" s="85" t="s">
        <v>168</v>
      </c>
    </row>
    <row r="35" spans="1:8">
      <c r="B35" s="85" t="s">
        <v>169</v>
      </c>
      <c r="C35"/>
      <c r="D35"/>
      <c r="E35"/>
      <c r="F35"/>
      <c r="G35"/>
      <c r="H35"/>
    </row>
    <row r="36" spans="1:8">
      <c r="B36"/>
      <c r="C36" s="580" t="s">
        <v>170</v>
      </c>
      <c r="D36" s="581" t="s">
        <v>171</v>
      </c>
      <c r="E36" s="891"/>
      <c r="F36" s="891"/>
      <c r="G36" t="s">
        <v>165</v>
      </c>
      <c r="H36" t="s">
        <v>172</v>
      </c>
    </row>
    <row r="37" spans="1:8">
      <c r="B37"/>
      <c r="C37"/>
      <c r="D37"/>
      <c r="E37"/>
      <c r="F37"/>
      <c r="G37"/>
      <c r="H37"/>
    </row>
    <row r="38" spans="1:8">
      <c r="A38" s="285"/>
      <c r="B38"/>
      <c r="C38" t="s">
        <v>173</v>
      </c>
      <c r="D38" s="581"/>
      <c r="E38" s="891"/>
      <c r="F38" s="891"/>
      <c r="G38" t="s">
        <v>165</v>
      </c>
      <c r="H38" t="s">
        <v>174</v>
      </c>
    </row>
    <row r="39" spans="1:8">
      <c r="B39"/>
      <c r="C39"/>
      <c r="D39"/>
      <c r="E39"/>
      <c r="F39"/>
      <c r="G39"/>
      <c r="H39"/>
    </row>
    <row r="40" spans="1:8">
      <c r="B40"/>
      <c r="C40" t="s">
        <v>175</v>
      </c>
      <c r="D40" s="581"/>
      <c r="E40" s="891"/>
      <c r="F40" s="891"/>
      <c r="G40" t="s">
        <v>165</v>
      </c>
      <c r="H40" t="s">
        <v>176</v>
      </c>
    </row>
  </sheetData>
  <mergeCells count="10">
    <mergeCell ref="D16:I16"/>
    <mergeCell ref="H2:I2"/>
    <mergeCell ref="H3:I3"/>
    <mergeCell ref="G8:I8"/>
    <mergeCell ref="G9:I9"/>
    <mergeCell ref="E27:F27"/>
    <mergeCell ref="E36:F36"/>
    <mergeCell ref="E38:F38"/>
    <mergeCell ref="E40:F40"/>
    <mergeCell ref="A23:I23"/>
  </mergeCells>
  <phoneticPr fontId="4"/>
  <conditionalFormatting sqref="E27">
    <cfRule type="containsBlanks" dxfId="137" priority="1">
      <formula>LEN(TRIM(E27))=0</formula>
    </cfRule>
  </conditionalFormatting>
  <conditionalFormatting sqref="E36 E38 E40">
    <cfRule type="containsBlanks" dxfId="136" priority="7">
      <formula>LEN(TRIM(E36))=0</formula>
    </cfRule>
  </conditionalFormatting>
  <conditionalFormatting sqref="G8:G9 C16">
    <cfRule type="containsBlanks" dxfId="135" priority="6">
      <formula>LEN(TRIM(C8))=0</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errors="blank"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様式リスト!$B$3:$B$5</xm:f>
          </x14:formula1>
          <xm:sqref>L2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901F-30C5-4B0D-B008-D2DD36DE686A}">
  <sheetPr>
    <tabColor rgb="FF00B0F0"/>
    <pageSetUpPr fitToPage="1"/>
  </sheetPr>
  <dimension ref="A1:Q94"/>
  <sheetViews>
    <sheetView view="pageBreakPreview" topLeftCell="B21" zoomScale="70" zoomScaleNormal="90" zoomScaleSheetLayoutView="70" workbookViewId="0"/>
  </sheetViews>
  <sheetFormatPr defaultRowHeight="13.15" outlineLevelCol="1"/>
  <cols>
    <col min="1" max="1" width="3.625" style="313" hidden="1" customWidth="1"/>
    <col min="2" max="14" width="18.625" style="313" customWidth="1"/>
    <col min="15" max="15" width="5.625" style="313" customWidth="1" outlineLevel="1"/>
    <col min="16" max="17" width="9" style="313" customWidth="1" outlineLevel="1"/>
    <col min="18" max="263" width="9" style="313"/>
    <col min="264" max="264" width="15.75" style="313" customWidth="1"/>
    <col min="265" max="270" width="12.125" style="313" customWidth="1"/>
    <col min="271" max="271" width="11.875" style="313" customWidth="1"/>
    <col min="272" max="519" width="9" style="313"/>
    <col min="520" max="520" width="15.75" style="313" customWidth="1"/>
    <col min="521" max="526" width="12.125" style="313" customWidth="1"/>
    <col min="527" max="527" width="11.875" style="313" customWidth="1"/>
    <col min="528" max="775" width="9" style="313"/>
    <col min="776" max="776" width="15.75" style="313" customWidth="1"/>
    <col min="777" max="782" width="12.125" style="313" customWidth="1"/>
    <col min="783" max="783" width="11.875" style="313" customWidth="1"/>
    <col min="784" max="1031" width="9" style="313"/>
    <col min="1032" max="1032" width="15.75" style="313" customWidth="1"/>
    <col min="1033" max="1038" width="12.125" style="313" customWidth="1"/>
    <col min="1039" max="1039" width="11.875" style="313" customWidth="1"/>
    <col min="1040" max="1287" width="9" style="313"/>
    <col min="1288" max="1288" width="15.75" style="313" customWidth="1"/>
    <col min="1289" max="1294" width="12.125" style="313" customWidth="1"/>
    <col min="1295" max="1295" width="11.875" style="313" customWidth="1"/>
    <col min="1296" max="1543" width="9" style="313"/>
    <col min="1544" max="1544" width="15.75" style="313" customWidth="1"/>
    <col min="1545" max="1550" width="12.125" style="313" customWidth="1"/>
    <col min="1551" max="1551" width="11.875" style="313" customWidth="1"/>
    <col min="1552" max="1799" width="9" style="313"/>
    <col min="1800" max="1800" width="15.75" style="313" customWidth="1"/>
    <col min="1801" max="1806" width="12.125" style="313" customWidth="1"/>
    <col min="1807" max="1807" width="11.875" style="313" customWidth="1"/>
    <col min="1808" max="2055" width="9" style="313"/>
    <col min="2056" max="2056" width="15.75" style="313" customWidth="1"/>
    <col min="2057" max="2062" width="12.125" style="313" customWidth="1"/>
    <col min="2063" max="2063" width="11.875" style="313" customWidth="1"/>
    <col min="2064" max="2311" width="9" style="313"/>
    <col min="2312" max="2312" width="15.75" style="313" customWidth="1"/>
    <col min="2313" max="2318" width="12.125" style="313" customWidth="1"/>
    <col min="2319" max="2319" width="11.875" style="313" customWidth="1"/>
    <col min="2320" max="2567" width="9" style="313"/>
    <col min="2568" max="2568" width="15.75" style="313" customWidth="1"/>
    <col min="2569" max="2574" width="12.125" style="313" customWidth="1"/>
    <col min="2575" max="2575" width="11.875" style="313" customWidth="1"/>
    <col min="2576" max="2823" width="9" style="313"/>
    <col min="2824" max="2824" width="15.75" style="313" customWidth="1"/>
    <col min="2825" max="2830" width="12.125" style="313" customWidth="1"/>
    <col min="2831" max="2831" width="11.875" style="313" customWidth="1"/>
    <col min="2832" max="3079" width="9" style="313"/>
    <col min="3080" max="3080" width="15.75" style="313" customWidth="1"/>
    <col min="3081" max="3086" width="12.125" style="313" customWidth="1"/>
    <col min="3087" max="3087" width="11.875" style="313" customWidth="1"/>
    <col min="3088" max="3335" width="9" style="313"/>
    <col min="3336" max="3336" width="15.75" style="313" customWidth="1"/>
    <col min="3337" max="3342" width="12.125" style="313" customWidth="1"/>
    <col min="3343" max="3343" width="11.875" style="313" customWidth="1"/>
    <col min="3344" max="3591" width="9" style="313"/>
    <col min="3592" max="3592" width="15.75" style="313" customWidth="1"/>
    <col min="3593" max="3598" width="12.125" style="313" customWidth="1"/>
    <col min="3599" max="3599" width="11.875" style="313" customWidth="1"/>
    <col min="3600" max="3847" width="9" style="313"/>
    <col min="3848" max="3848" width="15.75" style="313" customWidth="1"/>
    <col min="3849" max="3854" width="12.125" style="313" customWidth="1"/>
    <col min="3855" max="3855" width="11.875" style="313" customWidth="1"/>
    <col min="3856" max="4103" width="9" style="313"/>
    <col min="4104" max="4104" width="15.75" style="313" customWidth="1"/>
    <col min="4105" max="4110" width="12.125" style="313" customWidth="1"/>
    <col min="4111" max="4111" width="11.875" style="313" customWidth="1"/>
    <col min="4112" max="4359" width="9" style="313"/>
    <col min="4360" max="4360" width="15.75" style="313" customWidth="1"/>
    <col min="4361" max="4366" width="12.125" style="313" customWidth="1"/>
    <col min="4367" max="4367" width="11.875" style="313" customWidth="1"/>
    <col min="4368" max="4615" width="9" style="313"/>
    <col min="4616" max="4616" width="15.75" style="313" customWidth="1"/>
    <col min="4617" max="4622" width="12.125" style="313" customWidth="1"/>
    <col min="4623" max="4623" width="11.875" style="313" customWidth="1"/>
    <col min="4624" max="4871" width="9" style="313"/>
    <col min="4872" max="4872" width="15.75" style="313" customWidth="1"/>
    <col min="4873" max="4878" width="12.125" style="313" customWidth="1"/>
    <col min="4879" max="4879" width="11.875" style="313" customWidth="1"/>
    <col min="4880" max="5127" width="9" style="313"/>
    <col min="5128" max="5128" width="15.75" style="313" customWidth="1"/>
    <col min="5129" max="5134" width="12.125" style="313" customWidth="1"/>
    <col min="5135" max="5135" width="11.875" style="313" customWidth="1"/>
    <col min="5136" max="5383" width="9" style="313"/>
    <col min="5384" max="5384" width="15.75" style="313" customWidth="1"/>
    <col min="5385" max="5390" width="12.125" style="313" customWidth="1"/>
    <col min="5391" max="5391" width="11.875" style="313" customWidth="1"/>
    <col min="5392" max="5639" width="9" style="313"/>
    <col min="5640" max="5640" width="15.75" style="313" customWidth="1"/>
    <col min="5641" max="5646" width="12.125" style="313" customWidth="1"/>
    <col min="5647" max="5647" width="11.875" style="313" customWidth="1"/>
    <col min="5648" max="5895" width="9" style="313"/>
    <col min="5896" max="5896" width="15.75" style="313" customWidth="1"/>
    <col min="5897" max="5902" width="12.125" style="313" customWidth="1"/>
    <col min="5903" max="5903" width="11.875" style="313" customWidth="1"/>
    <col min="5904" max="6151" width="9" style="313"/>
    <col min="6152" max="6152" width="15.75" style="313" customWidth="1"/>
    <col min="6153" max="6158" width="12.125" style="313" customWidth="1"/>
    <col min="6159" max="6159" width="11.875" style="313" customWidth="1"/>
    <col min="6160" max="6407" width="9" style="313"/>
    <col min="6408" max="6408" width="15.75" style="313" customWidth="1"/>
    <col min="6409" max="6414" width="12.125" style="313" customWidth="1"/>
    <col min="6415" max="6415" width="11.875" style="313" customWidth="1"/>
    <col min="6416" max="6663" width="9" style="313"/>
    <col min="6664" max="6664" width="15.75" style="313" customWidth="1"/>
    <col min="6665" max="6670" width="12.125" style="313" customWidth="1"/>
    <col min="6671" max="6671" width="11.875" style="313" customWidth="1"/>
    <col min="6672" max="6919" width="9" style="313"/>
    <col min="6920" max="6920" width="15.75" style="313" customWidth="1"/>
    <col min="6921" max="6926" width="12.125" style="313" customWidth="1"/>
    <col min="6927" max="6927" width="11.875" style="313" customWidth="1"/>
    <col min="6928" max="7175" width="9" style="313"/>
    <col min="7176" max="7176" width="15.75" style="313" customWidth="1"/>
    <col min="7177" max="7182" width="12.125" style="313" customWidth="1"/>
    <col min="7183" max="7183" width="11.875" style="313" customWidth="1"/>
    <col min="7184" max="7431" width="9" style="313"/>
    <col min="7432" max="7432" width="15.75" style="313" customWidth="1"/>
    <col min="7433" max="7438" width="12.125" style="313" customWidth="1"/>
    <col min="7439" max="7439" width="11.875" style="313" customWidth="1"/>
    <col min="7440" max="7687" width="9" style="313"/>
    <col min="7688" max="7688" width="15.75" style="313" customWidth="1"/>
    <col min="7689" max="7694" width="12.125" style="313" customWidth="1"/>
    <col min="7695" max="7695" width="11.875" style="313" customWidth="1"/>
    <col min="7696" max="7943" width="9" style="313"/>
    <col min="7944" max="7944" width="15.75" style="313" customWidth="1"/>
    <col min="7945" max="7950" width="12.125" style="313" customWidth="1"/>
    <col min="7951" max="7951" width="11.875" style="313" customWidth="1"/>
    <col min="7952" max="8199" width="9" style="313"/>
    <col min="8200" max="8200" width="15.75" style="313" customWidth="1"/>
    <col min="8201" max="8206" width="12.125" style="313" customWidth="1"/>
    <col min="8207" max="8207" width="11.875" style="313" customWidth="1"/>
    <col min="8208" max="8455" width="9" style="313"/>
    <col min="8456" max="8456" width="15.75" style="313" customWidth="1"/>
    <col min="8457" max="8462" width="12.125" style="313" customWidth="1"/>
    <col min="8463" max="8463" width="11.875" style="313" customWidth="1"/>
    <col min="8464" max="8711" width="9" style="313"/>
    <col min="8712" max="8712" width="15.75" style="313" customWidth="1"/>
    <col min="8713" max="8718" width="12.125" style="313" customWidth="1"/>
    <col min="8719" max="8719" width="11.875" style="313" customWidth="1"/>
    <col min="8720" max="8967" width="9" style="313"/>
    <col min="8968" max="8968" width="15.75" style="313" customWidth="1"/>
    <col min="8969" max="8974" width="12.125" style="313" customWidth="1"/>
    <col min="8975" max="8975" width="11.875" style="313" customWidth="1"/>
    <col min="8976" max="9223" width="9" style="313"/>
    <col min="9224" max="9224" width="15.75" style="313" customWidth="1"/>
    <col min="9225" max="9230" width="12.125" style="313" customWidth="1"/>
    <col min="9231" max="9231" width="11.875" style="313" customWidth="1"/>
    <col min="9232" max="9479" width="9" style="313"/>
    <col min="9480" max="9480" width="15.75" style="313" customWidth="1"/>
    <col min="9481" max="9486" width="12.125" style="313" customWidth="1"/>
    <col min="9487" max="9487" width="11.875" style="313" customWidth="1"/>
    <col min="9488" max="9735" width="9" style="313"/>
    <col min="9736" max="9736" width="15.75" style="313" customWidth="1"/>
    <col min="9737" max="9742" width="12.125" style="313" customWidth="1"/>
    <col min="9743" max="9743" width="11.875" style="313" customWidth="1"/>
    <col min="9744" max="9991" width="9" style="313"/>
    <col min="9992" max="9992" width="15.75" style="313" customWidth="1"/>
    <col min="9993" max="9998" width="12.125" style="313" customWidth="1"/>
    <col min="9999" max="9999" width="11.875" style="313" customWidth="1"/>
    <col min="10000" max="10247" width="9" style="313"/>
    <col min="10248" max="10248" width="15.75" style="313" customWidth="1"/>
    <col min="10249" max="10254" width="12.125" style="313" customWidth="1"/>
    <col min="10255" max="10255" width="11.875" style="313" customWidth="1"/>
    <col min="10256" max="10503" width="9" style="313"/>
    <col min="10504" max="10504" width="15.75" style="313" customWidth="1"/>
    <col min="10505" max="10510" width="12.125" style="313" customWidth="1"/>
    <col min="10511" max="10511" width="11.875" style="313" customWidth="1"/>
    <col min="10512" max="10759" width="9" style="313"/>
    <col min="10760" max="10760" width="15.75" style="313" customWidth="1"/>
    <col min="10761" max="10766" width="12.125" style="313" customWidth="1"/>
    <col min="10767" max="10767" width="11.875" style="313" customWidth="1"/>
    <col min="10768" max="11015" width="9" style="313"/>
    <col min="11016" max="11016" width="15.75" style="313" customWidth="1"/>
    <col min="11017" max="11022" width="12.125" style="313" customWidth="1"/>
    <col min="11023" max="11023" width="11.875" style="313" customWidth="1"/>
    <col min="11024" max="11271" width="9" style="313"/>
    <col min="11272" max="11272" width="15.75" style="313" customWidth="1"/>
    <col min="11273" max="11278" width="12.125" style="313" customWidth="1"/>
    <col min="11279" max="11279" width="11.875" style="313" customWidth="1"/>
    <col min="11280" max="11527" width="9" style="313"/>
    <col min="11528" max="11528" width="15.75" style="313" customWidth="1"/>
    <col min="11529" max="11534" width="12.125" style="313" customWidth="1"/>
    <col min="11535" max="11535" width="11.875" style="313" customWidth="1"/>
    <col min="11536" max="11783" width="9" style="313"/>
    <col min="11784" max="11784" width="15.75" style="313" customWidth="1"/>
    <col min="11785" max="11790" width="12.125" style="313" customWidth="1"/>
    <col min="11791" max="11791" width="11.875" style="313" customWidth="1"/>
    <col min="11792" max="12039" width="9" style="313"/>
    <col min="12040" max="12040" width="15.75" style="313" customWidth="1"/>
    <col min="12041" max="12046" width="12.125" style="313" customWidth="1"/>
    <col min="12047" max="12047" width="11.875" style="313" customWidth="1"/>
    <col min="12048" max="12295" width="9" style="313"/>
    <col min="12296" max="12296" width="15.75" style="313" customWidth="1"/>
    <col min="12297" max="12302" width="12.125" style="313" customWidth="1"/>
    <col min="12303" max="12303" width="11.875" style="313" customWidth="1"/>
    <col min="12304" max="12551" width="9" style="313"/>
    <col min="12552" max="12552" width="15.75" style="313" customWidth="1"/>
    <col min="12553" max="12558" width="12.125" style="313" customWidth="1"/>
    <col min="12559" max="12559" width="11.875" style="313" customWidth="1"/>
    <col min="12560" max="12807" width="9" style="313"/>
    <col min="12808" max="12808" width="15.75" style="313" customWidth="1"/>
    <col min="12809" max="12814" width="12.125" style="313" customWidth="1"/>
    <col min="12815" max="12815" width="11.875" style="313" customWidth="1"/>
    <col min="12816" max="13063" width="9" style="313"/>
    <col min="13064" max="13064" width="15.75" style="313" customWidth="1"/>
    <col min="13065" max="13070" width="12.125" style="313" customWidth="1"/>
    <col min="13071" max="13071" width="11.875" style="313" customWidth="1"/>
    <col min="13072" max="13319" width="9" style="313"/>
    <col min="13320" max="13320" width="15.75" style="313" customWidth="1"/>
    <col min="13321" max="13326" width="12.125" style="313" customWidth="1"/>
    <col min="13327" max="13327" width="11.875" style="313" customWidth="1"/>
    <col min="13328" max="13575" width="9" style="313"/>
    <col min="13576" max="13576" width="15.75" style="313" customWidth="1"/>
    <col min="13577" max="13582" width="12.125" style="313" customWidth="1"/>
    <col min="13583" max="13583" width="11.875" style="313" customWidth="1"/>
    <col min="13584" max="13831" width="9" style="313"/>
    <col min="13832" max="13832" width="15.75" style="313" customWidth="1"/>
    <col min="13833" max="13838" width="12.125" style="313" customWidth="1"/>
    <col min="13839" max="13839" width="11.875" style="313" customWidth="1"/>
    <col min="13840" max="14087" width="9" style="313"/>
    <col min="14088" max="14088" width="15.75" style="313" customWidth="1"/>
    <col min="14089" max="14094" width="12.125" style="313" customWidth="1"/>
    <col min="14095" max="14095" width="11.875" style="313" customWidth="1"/>
    <col min="14096" max="14343" width="9" style="313"/>
    <col min="14344" max="14344" width="15.75" style="313" customWidth="1"/>
    <col min="14345" max="14350" width="12.125" style="313" customWidth="1"/>
    <col min="14351" max="14351" width="11.875" style="313" customWidth="1"/>
    <col min="14352" max="14599" width="9" style="313"/>
    <col min="14600" max="14600" width="15.75" style="313" customWidth="1"/>
    <col min="14601" max="14606" width="12.125" style="313" customWidth="1"/>
    <col min="14607" max="14607" width="11.875" style="313" customWidth="1"/>
    <col min="14608" max="14855" width="9" style="313"/>
    <col min="14856" max="14856" width="15.75" style="313" customWidth="1"/>
    <col min="14857" max="14862" width="12.125" style="313" customWidth="1"/>
    <col min="14863" max="14863" width="11.875" style="313" customWidth="1"/>
    <col min="14864" max="15111" width="9" style="313"/>
    <col min="15112" max="15112" width="15.75" style="313" customWidth="1"/>
    <col min="15113" max="15118" width="12.125" style="313" customWidth="1"/>
    <col min="15119" max="15119" width="11.875" style="313" customWidth="1"/>
    <col min="15120" max="15367" width="9" style="313"/>
    <col min="15368" max="15368" width="15.75" style="313" customWidth="1"/>
    <col min="15369" max="15374" width="12.125" style="313" customWidth="1"/>
    <col min="15375" max="15375" width="11.875" style="313" customWidth="1"/>
    <col min="15376" max="15623" width="9" style="313"/>
    <col min="15624" max="15624" width="15.75" style="313" customWidth="1"/>
    <col min="15625" max="15630" width="12.125" style="313" customWidth="1"/>
    <col min="15631" max="15631" width="11.875" style="313" customWidth="1"/>
    <col min="15632" max="15879" width="9" style="313"/>
    <col min="15880" max="15880" width="15.75" style="313" customWidth="1"/>
    <col min="15881" max="15886" width="12.125" style="313" customWidth="1"/>
    <col min="15887" max="15887" width="11.875" style="313" customWidth="1"/>
    <col min="15888" max="16135" width="9" style="313"/>
    <col min="16136" max="16136" width="15.75" style="313" customWidth="1"/>
    <col min="16137" max="16142" width="12.125" style="313" customWidth="1"/>
    <col min="16143" max="16143" width="11.875" style="313" customWidth="1"/>
    <col min="16144" max="16384" width="9" style="313"/>
  </cols>
  <sheetData>
    <row r="1" spans="2:17" ht="16.5" customHeight="1">
      <c r="B1" s="311" t="str">
        <f>"別紙１"&amp;IF(第2号様式!L2="臨床研修事業","ー１","")</f>
        <v>別紙１ー１</v>
      </c>
      <c r="C1" s="312"/>
    </row>
    <row r="2" spans="2:17" ht="13.5" customHeight="1"/>
    <row r="3" spans="2:17" ht="23.25" customHeight="1">
      <c r="B3" s="848" t="s">
        <v>177</v>
      </c>
      <c r="C3" s="848"/>
      <c r="D3" s="848"/>
      <c r="E3" s="848"/>
      <c r="F3" s="848"/>
      <c r="G3" s="848"/>
      <c r="H3" s="848"/>
      <c r="I3" s="848"/>
      <c r="J3" s="848"/>
      <c r="K3" s="848"/>
      <c r="L3" s="848"/>
      <c r="M3" s="848"/>
      <c r="N3" s="848"/>
    </row>
    <row r="4" spans="2:17" ht="13.5" customHeight="1">
      <c r="C4" s="314"/>
      <c r="D4" s="314"/>
      <c r="E4" s="314"/>
      <c r="F4" s="314"/>
      <c r="G4" s="314"/>
      <c r="H4" s="314"/>
      <c r="I4" s="314"/>
      <c r="J4" s="314"/>
      <c r="K4" s="314"/>
      <c r="L4" s="314"/>
      <c r="M4" s="314"/>
      <c r="N4" s="314"/>
    </row>
    <row r="5" spans="2:17" ht="23.25" customHeight="1">
      <c r="B5" s="311" t="str">
        <f>CONCATENATE("１　",第2号様式!L2,"　所要額")</f>
        <v>１　臨床研修事業　所要額</v>
      </c>
      <c r="C5" s="311"/>
    </row>
    <row r="6" spans="2:17" ht="17.25" customHeight="1">
      <c r="B6" s="315"/>
      <c r="C6" s="907" t="s">
        <v>178</v>
      </c>
      <c r="D6" s="316" t="s">
        <v>179</v>
      </c>
      <c r="E6" s="909" t="s">
        <v>180</v>
      </c>
      <c r="F6" s="586" t="s">
        <v>181</v>
      </c>
      <c r="G6" s="907" t="s">
        <v>182</v>
      </c>
      <c r="H6" s="907" t="s">
        <v>183</v>
      </c>
      <c r="I6" s="907" t="s">
        <v>184</v>
      </c>
      <c r="J6" s="911" t="s">
        <v>185</v>
      </c>
      <c r="K6" s="913" t="s">
        <v>186</v>
      </c>
      <c r="L6" s="913" t="s">
        <v>187</v>
      </c>
      <c r="M6" s="907" t="s">
        <v>188</v>
      </c>
      <c r="N6" s="913" t="s">
        <v>189</v>
      </c>
      <c r="Q6" s="313" t="str">
        <f>第2号様式!L2</f>
        <v>臨床研修事業</v>
      </c>
    </row>
    <row r="7" spans="2:17" ht="17.25" customHeight="1">
      <c r="B7" s="317" t="s">
        <v>190</v>
      </c>
      <c r="C7" s="908"/>
      <c r="D7" s="318" t="s">
        <v>191</v>
      </c>
      <c r="E7" s="910"/>
      <c r="F7" s="587" t="s">
        <v>192</v>
      </c>
      <c r="G7" s="908"/>
      <c r="H7" s="908"/>
      <c r="I7" s="908"/>
      <c r="J7" s="912"/>
      <c r="K7" s="914"/>
      <c r="L7" s="914"/>
      <c r="M7" s="908"/>
      <c r="N7" s="912"/>
    </row>
    <row r="8" spans="2:17" ht="17.25" customHeight="1">
      <c r="B8" s="319"/>
      <c r="C8" s="908"/>
      <c r="D8" s="318" t="s">
        <v>193</v>
      </c>
      <c r="E8" s="910"/>
      <c r="F8" s="587" t="s">
        <v>194</v>
      </c>
      <c r="G8" s="908"/>
      <c r="H8" s="908"/>
      <c r="I8" s="908"/>
      <c r="J8" s="912"/>
      <c r="K8" s="914"/>
      <c r="L8" s="914"/>
      <c r="M8" s="908"/>
      <c r="N8" s="912"/>
    </row>
    <row r="9" spans="2:17" ht="17.25" customHeight="1">
      <c r="B9" s="320"/>
      <c r="C9" s="321" t="s">
        <v>195</v>
      </c>
      <c r="D9" s="322" t="s">
        <v>196</v>
      </c>
      <c r="E9" s="322" t="s">
        <v>197</v>
      </c>
      <c r="F9" s="321" t="s">
        <v>198</v>
      </c>
      <c r="G9" s="321" t="s">
        <v>199</v>
      </c>
      <c r="H9" s="321" t="s">
        <v>200</v>
      </c>
      <c r="I9" s="321" t="s">
        <v>201</v>
      </c>
      <c r="J9" s="321" t="s">
        <v>202</v>
      </c>
      <c r="K9" s="321" t="s">
        <v>203</v>
      </c>
      <c r="L9" s="321" t="s">
        <v>204</v>
      </c>
      <c r="M9" s="321" t="s">
        <v>205</v>
      </c>
      <c r="N9" s="321" t="s">
        <v>206</v>
      </c>
    </row>
    <row r="10" spans="2:17" ht="16.5" customHeight="1">
      <c r="B10" s="323"/>
      <c r="C10" s="324" t="s">
        <v>207</v>
      </c>
      <c r="D10" s="324" t="s">
        <v>207</v>
      </c>
      <c r="E10" s="325" t="s">
        <v>207</v>
      </c>
      <c r="F10" s="324" t="s">
        <v>207</v>
      </c>
      <c r="G10" s="324" t="s">
        <v>208</v>
      </c>
      <c r="H10" s="324" t="s">
        <v>207</v>
      </c>
      <c r="I10" s="324" t="s">
        <v>209</v>
      </c>
      <c r="J10" s="324" t="s">
        <v>207</v>
      </c>
      <c r="K10" s="324" t="s">
        <v>207</v>
      </c>
      <c r="L10" s="324" t="s">
        <v>207</v>
      </c>
      <c r="M10" s="324" t="s">
        <v>209</v>
      </c>
      <c r="N10" s="324" t="s">
        <v>207</v>
      </c>
    </row>
    <row r="11" spans="2:17" ht="26.25" customHeight="1">
      <c r="B11" s="599" t="str">
        <f>IFERROR(VLOOKUP(第2号様式!$L$2,様式リスト!$B:$CC,O11,0),"")</f>
        <v>教育指導経費</v>
      </c>
      <c r="C11" s="852"/>
      <c r="D11" s="853"/>
      <c r="E11" s="334"/>
      <c r="F11" s="853"/>
      <c r="G11" s="853"/>
      <c r="H11" s="335"/>
      <c r="I11" s="335"/>
      <c r="J11" s="335"/>
      <c r="K11" s="856"/>
      <c r="L11" s="335"/>
      <c r="M11" s="902"/>
      <c r="N11" s="902"/>
      <c r="O11" s="313">
        <v>76</v>
      </c>
    </row>
    <row r="12" spans="2:17" ht="26.25" customHeight="1">
      <c r="B12" s="601" t="str">
        <f>IFERROR(VLOOKUP(第2号様式!$L$2,様式リスト!$B:$CC,O12,0),"")</f>
        <v>地域協議会経費</v>
      </c>
      <c r="C12" s="854"/>
      <c r="D12" s="855"/>
      <c r="E12" s="337"/>
      <c r="F12" s="853"/>
      <c r="G12" s="853"/>
      <c r="H12" s="338"/>
      <c r="I12" s="338"/>
      <c r="J12" s="338"/>
      <c r="K12" s="857"/>
      <c r="L12" s="338"/>
      <c r="M12" s="903"/>
      <c r="N12" s="903"/>
      <c r="O12" s="313">
        <v>77</v>
      </c>
    </row>
    <row r="13" spans="2:17" ht="24" customHeight="1">
      <c r="B13" s="172" t="s">
        <v>210</v>
      </c>
      <c r="C13" s="339" t="str">
        <f>IF(SUM(C11:C12)=0,"",SUM(C11:C12))</f>
        <v/>
      </c>
      <c r="D13" s="339" t="str">
        <f t="shared" ref="D13:I13" si="0">IF(SUM(D11:D12)=0,"",SUM(D11:D12))</f>
        <v/>
      </c>
      <c r="E13" s="339" t="str">
        <f t="shared" si="0"/>
        <v/>
      </c>
      <c r="F13" s="339" t="str">
        <f>IF(SUM(F11:F12)=0,"",SUM(F11:F12))</f>
        <v/>
      </c>
      <c r="G13" s="339" t="str">
        <f>IF(SUM(G11:G12)=0,"",SUM(G11:G12))</f>
        <v/>
      </c>
      <c r="H13" s="339" t="str">
        <f>IF(SUM(H11:H12)=0,"",SUM(H11:H12))</f>
        <v/>
      </c>
      <c r="I13" s="339" t="str">
        <f t="shared" si="0"/>
        <v/>
      </c>
      <c r="J13" s="339" t="str">
        <f>IF(SUM(J11:J12)=0,"",SUM(J11:J12))</f>
        <v/>
      </c>
      <c r="K13" s="339"/>
      <c r="L13" s="339"/>
      <c r="M13" s="339" t="str">
        <f>IF(SUM(M11:M11)=0,"",SUM(M11:M11))</f>
        <v/>
      </c>
      <c r="N13" s="339" t="str">
        <f>IF(SUM(N11:N11)=0,"",SUM(N11:N11))</f>
        <v/>
      </c>
    </row>
    <row r="14" spans="2:17" ht="16.5" customHeight="1">
      <c r="C14" s="602"/>
      <c r="D14" s="602"/>
    </row>
    <row r="15" spans="2:17" ht="23.25" customHeight="1">
      <c r="B15" s="311" t="s">
        <v>211</v>
      </c>
    </row>
    <row r="16" spans="2:17" ht="18" customHeight="1">
      <c r="B16" s="896" t="s">
        <v>212</v>
      </c>
      <c r="C16" s="897"/>
      <c r="D16" s="898"/>
      <c r="E16" s="896" t="s">
        <v>213</v>
      </c>
      <c r="F16" s="898"/>
      <c r="G16" s="896" t="s">
        <v>214</v>
      </c>
      <c r="H16" s="897"/>
      <c r="I16" s="897"/>
      <c r="J16" s="897"/>
      <c r="K16" s="897"/>
      <c r="L16" s="897"/>
      <c r="M16" s="897"/>
      <c r="N16" s="898"/>
    </row>
    <row r="17" spans="2:15" ht="18" customHeight="1">
      <c r="B17" s="904"/>
      <c r="C17" s="905"/>
      <c r="D17" s="906"/>
      <c r="E17" s="327"/>
      <c r="F17" s="328" t="s">
        <v>209</v>
      </c>
      <c r="G17" s="329"/>
      <c r="H17" s="311"/>
      <c r="I17" s="311"/>
      <c r="J17" s="311"/>
      <c r="K17" s="311"/>
      <c r="L17" s="311"/>
      <c r="M17" s="578"/>
      <c r="N17" s="579"/>
    </row>
    <row r="18" spans="2:15" ht="18" customHeight="1">
      <c r="B18" s="899" t="str">
        <f>IFERROR(VLOOKUP(第2号様式!$L$2,様式リスト!$B:$CC,O18,0),"")</f>
        <v>（Ⅰ　教育指導経費）</v>
      </c>
      <c r="C18" s="900"/>
      <c r="D18" s="901"/>
      <c r="E18" s="327"/>
      <c r="F18" s="858"/>
      <c r="G18" s="859"/>
      <c r="H18" s="860"/>
      <c r="I18" s="860"/>
      <c r="J18" s="860"/>
      <c r="K18" s="860"/>
      <c r="L18" s="860"/>
      <c r="M18" s="860"/>
      <c r="N18" s="861"/>
      <c r="O18" s="313">
        <v>4</v>
      </c>
    </row>
    <row r="19" spans="2:15" ht="18" customHeight="1">
      <c r="B19" s="899" t="str">
        <f>IFERROR(VLOOKUP(第2号様式!$L$2,様式リスト!$B:$CC,O19,0),"")</f>
        <v>１　研修管理委員会等経費</v>
      </c>
      <c r="C19" s="900"/>
      <c r="D19" s="901"/>
      <c r="E19" s="327"/>
      <c r="F19" s="858"/>
      <c r="G19" s="859"/>
      <c r="H19" s="860"/>
      <c r="I19" s="860"/>
      <c r="J19" s="860"/>
      <c r="K19" s="860"/>
      <c r="L19" s="860"/>
      <c r="M19" s="860"/>
      <c r="N19" s="861"/>
      <c r="O19" s="313">
        <v>5</v>
      </c>
    </row>
    <row r="20" spans="2:15" ht="18" customHeight="1">
      <c r="B20" s="899" t="str">
        <f>IFERROR(VLOOKUP(第2号様式!$L$2,様式リスト!$B:$CC,O20,0),"")</f>
        <v>諸謝金</v>
      </c>
      <c r="C20" s="900"/>
      <c r="D20" s="901"/>
      <c r="E20" s="327"/>
      <c r="F20" s="858"/>
      <c r="G20" s="862"/>
      <c r="H20" s="860"/>
      <c r="I20" s="860"/>
      <c r="J20" s="860"/>
      <c r="K20" s="860"/>
      <c r="L20" s="860"/>
      <c r="M20" s="860"/>
      <c r="N20" s="861"/>
      <c r="O20" s="313">
        <v>6</v>
      </c>
    </row>
    <row r="21" spans="2:15" ht="18" customHeight="1">
      <c r="B21" s="899" t="str">
        <f>IFERROR(VLOOKUP(第2号様式!$L$2,様式リスト!$B:$CC,O21,0),"")</f>
        <v>旅費</v>
      </c>
      <c r="C21" s="900"/>
      <c r="D21" s="901"/>
      <c r="E21" s="327"/>
      <c r="F21" s="858"/>
      <c r="G21" s="862"/>
      <c r="H21" s="860"/>
      <c r="I21" s="860"/>
      <c r="J21" s="860"/>
      <c r="K21" s="860"/>
      <c r="L21" s="860"/>
      <c r="M21" s="860"/>
      <c r="N21" s="861"/>
      <c r="O21" s="313">
        <v>7</v>
      </c>
    </row>
    <row r="22" spans="2:15" ht="18" customHeight="1">
      <c r="B22" s="899" t="str">
        <f>IFERROR(VLOOKUP(第2号様式!$L$2,様式リスト!$B:$CC,O22,0),"")</f>
        <v>消耗品費</v>
      </c>
      <c r="C22" s="900"/>
      <c r="D22" s="901"/>
      <c r="E22" s="327"/>
      <c r="F22" s="858"/>
      <c r="G22" s="862"/>
      <c r="H22" s="860"/>
      <c r="I22" s="860"/>
      <c r="J22" s="860"/>
      <c r="K22" s="860"/>
      <c r="L22" s="860"/>
      <c r="M22" s="860"/>
      <c r="N22" s="861"/>
      <c r="O22" s="313">
        <v>8</v>
      </c>
    </row>
    <row r="23" spans="2:15" ht="18" customHeight="1">
      <c r="B23" s="899" t="str">
        <f>IFERROR(VLOOKUP(第2号様式!$L$2,様式リスト!$B:$CC,O23,0),"")</f>
        <v>印刷製本費</v>
      </c>
      <c r="C23" s="900"/>
      <c r="D23" s="901"/>
      <c r="E23" s="327"/>
      <c r="F23" s="858"/>
      <c r="G23" s="862"/>
      <c r="H23" s="860"/>
      <c r="I23" s="860"/>
      <c r="J23" s="860"/>
      <c r="K23" s="860"/>
      <c r="L23" s="860"/>
      <c r="M23" s="860"/>
      <c r="N23" s="861"/>
      <c r="O23" s="313">
        <v>9</v>
      </c>
    </row>
    <row r="24" spans="2:15" ht="18" customHeight="1">
      <c r="B24" s="899" t="str">
        <f>IFERROR(VLOOKUP(第2号様式!$L$2,様式リスト!$B:$CC,O24,0),"")</f>
        <v>通信運搬費</v>
      </c>
      <c r="C24" s="900"/>
      <c r="D24" s="901"/>
      <c r="E24" s="327"/>
      <c r="F24" s="858"/>
      <c r="G24" s="862"/>
      <c r="H24" s="860"/>
      <c r="I24" s="860"/>
      <c r="J24" s="860"/>
      <c r="K24" s="860"/>
      <c r="L24" s="860"/>
      <c r="M24" s="860"/>
      <c r="N24" s="861"/>
      <c r="O24" s="313">
        <v>10</v>
      </c>
    </row>
    <row r="25" spans="2:15" ht="18" customHeight="1">
      <c r="B25" s="899" t="str">
        <f>IFERROR(VLOOKUP(第2号様式!$L$2,様式リスト!$B:$CC,O25,0),"")</f>
        <v>会議費</v>
      </c>
      <c r="C25" s="900"/>
      <c r="D25" s="901"/>
      <c r="E25" s="327"/>
      <c r="F25" s="858"/>
      <c r="G25" s="862"/>
      <c r="H25" s="860"/>
      <c r="I25" s="860"/>
      <c r="J25" s="860"/>
      <c r="K25" s="860"/>
      <c r="L25" s="860"/>
      <c r="M25" s="860"/>
      <c r="N25" s="861"/>
      <c r="O25" s="313">
        <v>11</v>
      </c>
    </row>
    <row r="26" spans="2:15" ht="18" customHeight="1">
      <c r="B26" s="899" t="str">
        <f>IFERROR(VLOOKUP(第2号様式!$L$2,様式リスト!$B:$CC,O26,0),"")</f>
        <v xml:space="preserve"> </v>
      </c>
      <c r="C26" s="900"/>
      <c r="D26" s="901"/>
      <c r="E26" s="327"/>
      <c r="F26" s="858"/>
      <c r="G26" s="862"/>
      <c r="H26" s="860"/>
      <c r="I26" s="860"/>
      <c r="J26" s="860"/>
      <c r="K26" s="860"/>
      <c r="L26" s="860"/>
      <c r="M26" s="860"/>
      <c r="N26" s="861"/>
      <c r="O26" s="313">
        <v>12</v>
      </c>
    </row>
    <row r="27" spans="2:15" ht="18" customHeight="1">
      <c r="B27" s="899" t="str">
        <f>IFERROR(VLOOKUP(第2号様式!$L$2,様式リスト!$B:$CC,O27,0),"")</f>
        <v>２　プログラム責任者人件費（プログラム管理に係るもの）</v>
      </c>
      <c r="C27" s="900"/>
      <c r="D27" s="901"/>
      <c r="E27" s="327"/>
      <c r="F27" s="858"/>
      <c r="G27" s="862"/>
      <c r="H27" s="860"/>
      <c r="I27" s="860"/>
      <c r="J27" s="860"/>
      <c r="K27" s="860"/>
      <c r="L27" s="860"/>
      <c r="M27" s="860"/>
      <c r="N27" s="861"/>
      <c r="O27" s="313">
        <v>13</v>
      </c>
    </row>
    <row r="28" spans="2:15" ht="18" customHeight="1">
      <c r="B28" s="899" t="str">
        <f>IFERROR(VLOOKUP(第2号様式!$L$2,様式リスト!$B:$CC,O28,0),"")</f>
        <v>職員基本給</v>
      </c>
      <c r="C28" s="900"/>
      <c r="D28" s="901"/>
      <c r="E28" s="327"/>
      <c r="F28" s="858"/>
      <c r="G28" s="862"/>
      <c r="H28" s="860"/>
      <c r="I28" s="860"/>
      <c r="J28" s="860"/>
      <c r="K28" s="860"/>
      <c r="L28" s="860"/>
      <c r="M28" s="860"/>
      <c r="N28" s="861"/>
      <c r="O28" s="313">
        <v>14</v>
      </c>
    </row>
    <row r="29" spans="2:15" ht="18" customHeight="1">
      <c r="B29" s="899" t="str">
        <f>IFERROR(VLOOKUP(第2号様式!$L$2,様式リスト!$B:$CC,O29,0),"")</f>
        <v>職員諸手当</v>
      </c>
      <c r="C29" s="900"/>
      <c r="D29" s="901"/>
      <c r="E29" s="327"/>
      <c r="F29" s="858"/>
      <c r="G29" s="862"/>
      <c r="H29" s="860"/>
      <c r="I29" s="860"/>
      <c r="J29" s="860"/>
      <c r="K29" s="860"/>
      <c r="L29" s="860"/>
      <c r="M29" s="860"/>
      <c r="N29" s="861"/>
      <c r="O29" s="313">
        <v>15</v>
      </c>
    </row>
    <row r="30" spans="2:15" ht="18" customHeight="1">
      <c r="B30" s="899" t="str">
        <f>IFERROR(VLOOKUP(第2号様式!$L$2,様式リスト!$B:$CC,O30,0),"")</f>
        <v>　</v>
      </c>
      <c r="C30" s="900"/>
      <c r="D30" s="901"/>
      <c r="E30" s="327"/>
      <c r="F30" s="858"/>
      <c r="G30" s="862"/>
      <c r="H30" s="860"/>
      <c r="I30" s="860"/>
      <c r="J30" s="860"/>
      <c r="K30" s="860"/>
      <c r="L30" s="860"/>
      <c r="M30" s="860"/>
      <c r="N30" s="861"/>
      <c r="O30" s="313">
        <v>16</v>
      </c>
    </row>
    <row r="31" spans="2:15" ht="18" customHeight="1">
      <c r="B31" s="899" t="str">
        <f>IFERROR(VLOOKUP(第2号様式!$L$2,様式リスト!$B:$CC,O31,0),"")</f>
        <v>３　指導医及びプログラム責任者の補助者雇上経費</v>
      </c>
      <c r="C31" s="900"/>
      <c r="D31" s="901"/>
      <c r="E31" s="327"/>
      <c r="F31" s="858"/>
      <c r="G31" s="862"/>
      <c r="H31" s="860"/>
      <c r="I31" s="860"/>
      <c r="J31" s="860"/>
      <c r="K31" s="860"/>
      <c r="L31" s="860"/>
      <c r="M31" s="860"/>
      <c r="N31" s="861"/>
      <c r="O31" s="313">
        <v>17</v>
      </c>
    </row>
    <row r="32" spans="2:15" ht="18" customHeight="1">
      <c r="B32" s="899" t="str">
        <f>IFERROR(VLOOKUP(第2号様式!$L$2,様式リスト!$B:$CC,O32,0),"")</f>
        <v>職員諸手当（非常勤）</v>
      </c>
      <c r="C32" s="900"/>
      <c r="D32" s="901"/>
      <c r="E32" s="327"/>
      <c r="F32" s="858"/>
      <c r="G32" s="862"/>
      <c r="H32" s="860"/>
      <c r="I32" s="860"/>
      <c r="J32" s="860"/>
      <c r="K32" s="860"/>
      <c r="L32" s="860"/>
      <c r="M32" s="860"/>
      <c r="N32" s="861"/>
      <c r="O32" s="313">
        <v>18</v>
      </c>
    </row>
    <row r="33" spans="2:15" ht="18" customHeight="1">
      <c r="B33" s="899" t="str">
        <f>IFERROR(VLOOKUP(第2号様式!$L$2,様式リスト!$B:$CC,O33,0),"")</f>
        <v>非常勤職員手当</v>
      </c>
      <c r="C33" s="900"/>
      <c r="D33" s="901"/>
      <c r="E33" s="327"/>
      <c r="F33" s="858"/>
      <c r="G33" s="862"/>
      <c r="H33" s="860"/>
      <c r="I33" s="860"/>
      <c r="J33" s="860"/>
      <c r="K33" s="860"/>
      <c r="L33" s="860"/>
      <c r="M33" s="860"/>
      <c r="N33" s="861"/>
      <c r="O33" s="313">
        <v>19</v>
      </c>
    </row>
    <row r="34" spans="2:15" ht="18" customHeight="1">
      <c r="B34" s="899" t="str">
        <f>IFERROR(VLOOKUP(第2号様式!$L$2,様式リスト!$B:$CC,O34,0),"")</f>
        <v>　</v>
      </c>
      <c r="C34" s="900"/>
      <c r="D34" s="901"/>
      <c r="E34" s="327"/>
      <c r="F34" s="858"/>
      <c r="G34" s="862"/>
      <c r="H34" s="860"/>
      <c r="I34" s="860"/>
      <c r="J34" s="860"/>
      <c r="K34" s="860"/>
      <c r="L34" s="860"/>
      <c r="M34" s="860"/>
      <c r="N34" s="861"/>
      <c r="O34" s="313">
        <v>20</v>
      </c>
    </row>
    <row r="35" spans="2:15" ht="18" customHeight="1">
      <c r="B35" s="899" t="str">
        <f>IFERROR(VLOOKUP(第2号様式!$L$2,様式リスト!$B:$CC,O35,0),"")</f>
        <v>４　通信運搬費</v>
      </c>
      <c r="C35" s="900"/>
      <c r="D35" s="901"/>
      <c r="E35" s="327"/>
      <c r="F35" s="858"/>
      <c r="G35" s="862"/>
      <c r="H35" s="860"/>
      <c r="I35" s="860"/>
      <c r="J35" s="860"/>
      <c r="K35" s="860"/>
      <c r="L35" s="860"/>
      <c r="M35" s="860"/>
      <c r="N35" s="861"/>
      <c r="O35" s="313">
        <v>21</v>
      </c>
    </row>
    <row r="36" spans="2:15" ht="18" customHeight="1">
      <c r="B36" s="899" t="str">
        <f>IFERROR(VLOOKUP(第2号様式!$L$2,様式リスト!$B:$CC,O36,0),"")</f>
        <v>　</v>
      </c>
      <c r="C36" s="900"/>
      <c r="D36" s="901"/>
      <c r="E36" s="327"/>
      <c r="F36" s="858"/>
      <c r="G36" s="862"/>
      <c r="H36" s="860"/>
      <c r="I36" s="860"/>
      <c r="J36" s="860"/>
      <c r="K36" s="860"/>
      <c r="L36" s="860"/>
      <c r="M36" s="860"/>
      <c r="N36" s="861"/>
      <c r="O36" s="313">
        <v>22</v>
      </c>
    </row>
    <row r="37" spans="2:15" ht="18" customHeight="1">
      <c r="B37" s="899" t="str">
        <f>IFERROR(VLOOKUP(第2号様式!$L$2,様式リスト!$B:$CC,O37,0),"")</f>
        <v>５　指導医、プログラム責任者（研修医指導分）にかかる経費</v>
      </c>
      <c r="C37" s="900"/>
      <c r="D37" s="901"/>
      <c r="E37" s="327"/>
      <c r="F37" s="858"/>
      <c r="G37" s="862"/>
      <c r="H37" s="860"/>
      <c r="I37" s="860"/>
      <c r="J37" s="860"/>
      <c r="K37" s="860"/>
      <c r="L37" s="860"/>
      <c r="M37" s="860"/>
      <c r="N37" s="861"/>
      <c r="O37" s="313">
        <v>23</v>
      </c>
    </row>
    <row r="38" spans="2:15" ht="18" customHeight="1">
      <c r="B38" s="899" t="str">
        <f>IFERROR(VLOOKUP(第2号様式!$L$2,様式リスト!$B:$CC,O38,0),"")</f>
        <v>職員基本給</v>
      </c>
      <c r="C38" s="900"/>
      <c r="D38" s="901"/>
      <c r="E38" s="327"/>
      <c r="F38" s="858"/>
      <c r="G38" s="862"/>
      <c r="H38" s="860"/>
      <c r="I38" s="860"/>
      <c r="J38" s="860"/>
      <c r="K38" s="860"/>
      <c r="L38" s="860"/>
      <c r="M38" s="860"/>
      <c r="N38" s="861"/>
      <c r="O38" s="313">
        <v>24</v>
      </c>
    </row>
    <row r="39" spans="2:15" ht="18" customHeight="1">
      <c r="B39" s="899" t="str">
        <f>IFERROR(VLOOKUP(第2号様式!$L$2,様式リスト!$B:$CC,O39,0),"")</f>
        <v>職員諸手当</v>
      </c>
      <c r="C39" s="900"/>
      <c r="D39" s="901"/>
      <c r="E39" s="327"/>
      <c r="F39" s="858"/>
      <c r="G39" s="862"/>
      <c r="H39" s="860"/>
      <c r="I39" s="860"/>
      <c r="J39" s="860"/>
      <c r="K39" s="860"/>
      <c r="L39" s="860"/>
      <c r="M39" s="860"/>
      <c r="N39" s="861"/>
      <c r="O39" s="313">
        <v>25</v>
      </c>
    </row>
    <row r="40" spans="2:15" ht="18" customHeight="1">
      <c r="B40" s="899" t="str">
        <f>IFERROR(VLOOKUP(第2号様式!$L$2,様式リスト!$B:$CC,O40,0),"")</f>
        <v>非常勤職員手当</v>
      </c>
      <c r="C40" s="900"/>
      <c r="D40" s="901"/>
      <c r="E40" s="327"/>
      <c r="F40" s="858"/>
      <c r="G40" s="862"/>
      <c r="H40" s="860"/>
      <c r="I40" s="860"/>
      <c r="J40" s="860"/>
      <c r="K40" s="860"/>
      <c r="L40" s="860"/>
      <c r="M40" s="860"/>
      <c r="N40" s="861"/>
      <c r="O40" s="313">
        <v>26</v>
      </c>
    </row>
    <row r="41" spans="2:15" ht="18" customHeight="1">
      <c r="B41" s="899" t="str">
        <f>IFERROR(VLOOKUP(第2号様式!$L$2,様式リスト!$B:$CC,O41,0),"")</f>
        <v>諸謝金</v>
      </c>
      <c r="C41" s="900"/>
      <c r="D41" s="901"/>
      <c r="E41" s="327"/>
      <c r="F41" s="858"/>
      <c r="G41" s="862"/>
      <c r="H41" s="860"/>
      <c r="I41" s="860"/>
      <c r="J41" s="860"/>
      <c r="K41" s="860"/>
      <c r="L41" s="860"/>
      <c r="M41" s="860"/>
      <c r="N41" s="861"/>
      <c r="O41" s="313">
        <v>27</v>
      </c>
    </row>
    <row r="42" spans="2:15" ht="18" customHeight="1">
      <c r="B42" s="899" t="str">
        <f>IFERROR(VLOOKUP(第2号様式!$L$2,様式リスト!$B:$CC,O42,0),"")</f>
        <v>　</v>
      </c>
      <c r="C42" s="900"/>
      <c r="D42" s="901"/>
      <c r="E42" s="327"/>
      <c r="F42" s="858"/>
      <c r="G42" s="862"/>
      <c r="H42" s="860"/>
      <c r="I42" s="860"/>
      <c r="J42" s="860"/>
      <c r="K42" s="860"/>
      <c r="L42" s="860"/>
      <c r="M42" s="860"/>
      <c r="N42" s="861"/>
      <c r="O42" s="313">
        <v>28</v>
      </c>
    </row>
    <row r="43" spans="2:15" ht="18" customHeight="1">
      <c r="B43" s="899" t="str">
        <f>IFERROR(VLOOKUP(第2号様式!$L$2,様式リスト!$B:$CC,O43,0),"")</f>
        <v>６　情報収集及び学会等出席経費</v>
      </c>
      <c r="C43" s="900"/>
      <c r="D43" s="901"/>
      <c r="E43" s="327"/>
      <c r="F43" s="858"/>
      <c r="G43" s="862"/>
      <c r="H43" s="860"/>
      <c r="I43" s="860"/>
      <c r="J43" s="860"/>
      <c r="K43" s="860"/>
      <c r="L43" s="860"/>
      <c r="M43" s="860"/>
      <c r="N43" s="861"/>
      <c r="O43" s="313">
        <v>29</v>
      </c>
    </row>
    <row r="44" spans="2:15" ht="18" customHeight="1">
      <c r="B44" s="899" t="str">
        <f>IFERROR(VLOOKUP(第2号様式!$L$2,様式リスト!$B:$CC,O44,0),"")</f>
        <v>旅費</v>
      </c>
      <c r="C44" s="900"/>
      <c r="D44" s="901"/>
      <c r="E44" s="327"/>
      <c r="F44" s="858"/>
      <c r="G44" s="862"/>
      <c r="H44" s="860"/>
      <c r="I44" s="860"/>
      <c r="J44" s="860"/>
      <c r="K44" s="860"/>
      <c r="L44" s="860"/>
      <c r="M44" s="860"/>
      <c r="N44" s="861"/>
      <c r="O44" s="313">
        <v>30</v>
      </c>
    </row>
    <row r="45" spans="2:15" ht="18" customHeight="1">
      <c r="B45" s="899" t="str">
        <f>IFERROR(VLOOKUP(第2号様式!$L$2,様式リスト!$B:$CC,O45,0),"")</f>
        <v>備品費（図書）</v>
      </c>
      <c r="C45" s="900"/>
      <c r="D45" s="901"/>
      <c r="E45" s="327"/>
      <c r="F45" s="858"/>
      <c r="G45" s="862"/>
      <c r="H45" s="860"/>
      <c r="I45" s="860"/>
      <c r="J45" s="860"/>
      <c r="K45" s="860"/>
      <c r="L45" s="860"/>
      <c r="M45" s="860"/>
      <c r="N45" s="861"/>
      <c r="O45" s="313">
        <v>31</v>
      </c>
    </row>
    <row r="46" spans="2:15" ht="18" customHeight="1">
      <c r="B46" s="899" t="str">
        <f>IFERROR(VLOOKUP(第2号様式!$L$2,様式リスト!$B:$CC,O46,0),"")</f>
        <v>消耗品（教材等材料費を含む）</v>
      </c>
      <c r="C46" s="900"/>
      <c r="D46" s="901"/>
      <c r="E46" s="327"/>
      <c r="F46" s="858"/>
      <c r="G46" s="862"/>
      <c r="H46" s="860"/>
      <c r="I46" s="860"/>
      <c r="J46" s="860"/>
      <c r="K46" s="860"/>
      <c r="L46" s="860"/>
      <c r="M46" s="860"/>
      <c r="N46" s="861"/>
      <c r="O46" s="313">
        <v>32</v>
      </c>
    </row>
    <row r="47" spans="2:15" ht="18" customHeight="1">
      <c r="B47" s="899" t="str">
        <f>IFERROR(VLOOKUP(第2号様式!$L$2,様式リスト!$B:$CC,O47,0),"")</f>
        <v>　</v>
      </c>
      <c r="C47" s="900"/>
      <c r="D47" s="901"/>
      <c r="E47" s="327"/>
      <c r="F47" s="858"/>
      <c r="G47" s="862"/>
      <c r="H47" s="860"/>
      <c r="I47" s="860"/>
      <c r="J47" s="860"/>
      <c r="K47" s="860"/>
      <c r="L47" s="860"/>
      <c r="M47" s="860"/>
      <c r="N47" s="861"/>
      <c r="O47" s="313">
        <v>33</v>
      </c>
    </row>
    <row r="48" spans="2:15" ht="18" customHeight="1">
      <c r="B48" s="899" t="str">
        <f>IFERROR(VLOOKUP(第2号様式!$L$2,様式リスト!$B:$CC,O48,0),"")</f>
        <v>７　剖検経費</v>
      </c>
      <c r="C48" s="900"/>
      <c r="D48" s="901"/>
      <c r="E48" s="327"/>
      <c r="F48" s="858"/>
      <c r="G48" s="862"/>
      <c r="H48" s="860"/>
      <c r="I48" s="860"/>
      <c r="J48" s="860"/>
      <c r="K48" s="860"/>
      <c r="L48" s="860"/>
      <c r="M48" s="860"/>
      <c r="N48" s="861"/>
      <c r="O48" s="313">
        <v>34</v>
      </c>
    </row>
    <row r="49" spans="2:15" ht="18" customHeight="1">
      <c r="B49" s="899" t="str">
        <f>IFERROR(VLOOKUP(第2号様式!$L$2,様式リスト!$B:$CC,O49,0),"")</f>
        <v>諸謝金（臨床研修病院のみ）</v>
      </c>
      <c r="C49" s="900"/>
      <c r="D49" s="901"/>
      <c r="E49" s="327"/>
      <c r="F49" s="858"/>
      <c r="G49" s="862"/>
      <c r="H49" s="860"/>
      <c r="I49" s="860"/>
      <c r="J49" s="860"/>
      <c r="K49" s="860"/>
      <c r="L49" s="860"/>
      <c r="M49" s="860"/>
      <c r="N49" s="861"/>
      <c r="O49" s="313">
        <v>35</v>
      </c>
    </row>
    <row r="50" spans="2:15" ht="18" customHeight="1">
      <c r="B50" s="899" t="str">
        <f>IFERROR(VLOOKUP(第2号様式!$L$2,様式リスト!$B:$CC,O50,0),"")</f>
        <v>旅費（臨床研修病院のみ）</v>
      </c>
      <c r="C50" s="900"/>
      <c r="D50" s="901"/>
      <c r="E50" s="327"/>
      <c r="F50" s="858"/>
      <c r="G50" s="862"/>
      <c r="H50" s="860"/>
      <c r="I50" s="860"/>
      <c r="J50" s="860"/>
      <c r="K50" s="860"/>
      <c r="L50" s="860"/>
      <c r="M50" s="860"/>
      <c r="N50" s="861"/>
      <c r="O50" s="313">
        <v>36</v>
      </c>
    </row>
    <row r="51" spans="2:15" ht="18" customHeight="1">
      <c r="B51" s="899" t="str">
        <f>IFERROR(VLOOKUP(第2号様式!$L$2,様式リスト!$B:$CC,O51,0),"")</f>
        <v>消耗品費</v>
      </c>
      <c r="C51" s="900"/>
      <c r="D51" s="901"/>
      <c r="E51" s="327"/>
      <c r="F51" s="858"/>
      <c r="G51" s="862"/>
      <c r="H51" s="860"/>
      <c r="I51" s="860"/>
      <c r="J51" s="860"/>
      <c r="K51" s="860"/>
      <c r="L51" s="860"/>
      <c r="M51" s="860"/>
      <c r="N51" s="861"/>
      <c r="O51" s="313">
        <v>37</v>
      </c>
    </row>
    <row r="52" spans="2:15" ht="18" customHeight="1">
      <c r="B52" s="899" t="str">
        <f>IFERROR(VLOOKUP(第2号様式!$L$2,様式リスト!$B:$CC,O52,0),"")</f>
        <v>　</v>
      </c>
      <c r="C52" s="900"/>
      <c r="D52" s="901"/>
      <c r="E52" s="327"/>
      <c r="F52" s="858"/>
      <c r="G52" s="862"/>
      <c r="H52" s="860"/>
      <c r="I52" s="860"/>
      <c r="J52" s="860"/>
      <c r="K52" s="860"/>
      <c r="L52" s="860"/>
      <c r="M52" s="860"/>
      <c r="N52" s="861"/>
      <c r="O52" s="313">
        <v>38</v>
      </c>
    </row>
    <row r="53" spans="2:15" ht="18" customHeight="1">
      <c r="B53" s="899" t="str">
        <f>IFERROR(VLOOKUP(第2号様式!$L$2,様式リスト!$B:$CC,O53,0),"")</f>
        <v>８へき地診療所等の研修経費</v>
      </c>
      <c r="C53" s="900"/>
      <c r="D53" s="901"/>
      <c r="E53" s="327"/>
      <c r="F53" s="858"/>
      <c r="G53" s="862"/>
      <c r="H53" s="860"/>
      <c r="I53" s="860"/>
      <c r="J53" s="860"/>
      <c r="K53" s="860"/>
      <c r="L53" s="860"/>
      <c r="M53" s="860"/>
      <c r="N53" s="861"/>
      <c r="O53" s="313">
        <v>39</v>
      </c>
    </row>
    <row r="54" spans="2:15" ht="18" customHeight="1">
      <c r="B54" s="899" t="str">
        <f>IFERROR(VLOOKUP(第2号様式!$L$2,様式リスト!$B:$CC,O54,0),"")</f>
        <v>旅費</v>
      </c>
      <c r="C54" s="900"/>
      <c r="D54" s="901"/>
      <c r="E54" s="327"/>
      <c r="F54" s="858"/>
      <c r="G54" s="862"/>
      <c r="H54" s="860"/>
      <c r="I54" s="860"/>
      <c r="J54" s="860"/>
      <c r="K54" s="860"/>
      <c r="L54" s="860"/>
      <c r="M54" s="860"/>
      <c r="N54" s="861"/>
      <c r="O54" s="313">
        <v>40</v>
      </c>
    </row>
    <row r="55" spans="2:15" ht="18" customHeight="1">
      <c r="B55" s="899" t="str">
        <f>IFERROR(VLOOKUP(第2号様式!$L$2,様式リスト!$B:$CC,O55,0),"")</f>
        <v>　</v>
      </c>
      <c r="C55" s="900"/>
      <c r="D55" s="901"/>
      <c r="E55" s="327"/>
      <c r="F55" s="858"/>
      <c r="G55" s="862"/>
      <c r="H55" s="860"/>
      <c r="I55" s="860"/>
      <c r="J55" s="860"/>
      <c r="K55" s="860"/>
      <c r="L55" s="860"/>
      <c r="M55" s="860"/>
      <c r="N55" s="861"/>
      <c r="O55" s="313">
        <v>41</v>
      </c>
    </row>
    <row r="56" spans="2:15" ht="18" customHeight="1">
      <c r="B56" s="899" t="str">
        <f>IFERROR(VLOOKUP(第2号様式!$L$2,様式リスト!$B:$CC,O56,0),"")</f>
        <v>９　産婦人科宿日直研修事業費、小児科宿日直研修事業費</v>
      </c>
      <c r="C56" s="900"/>
      <c r="D56" s="901"/>
      <c r="E56" s="327"/>
      <c r="F56" s="858"/>
      <c r="G56" s="862"/>
      <c r="H56" s="860"/>
      <c r="I56" s="860"/>
      <c r="J56" s="860"/>
      <c r="K56" s="860"/>
      <c r="L56" s="860"/>
      <c r="M56" s="860"/>
      <c r="N56" s="861"/>
      <c r="O56" s="313">
        <v>42</v>
      </c>
    </row>
    <row r="57" spans="2:15" ht="18" customHeight="1">
      <c r="B57" s="899" t="str">
        <f>IFERROR(VLOOKUP(第2号様式!$L$2,様式リスト!$B:$CC,O57,0),"")</f>
        <v>宿日直手当</v>
      </c>
      <c r="C57" s="900"/>
      <c r="D57" s="901"/>
      <c r="E57" s="327"/>
      <c r="F57" s="858"/>
      <c r="G57" s="862"/>
      <c r="H57" s="860"/>
      <c r="I57" s="860"/>
      <c r="J57" s="860"/>
      <c r="K57" s="860"/>
      <c r="L57" s="860"/>
      <c r="M57" s="860"/>
      <c r="N57" s="861"/>
      <c r="O57" s="313">
        <v>43</v>
      </c>
    </row>
    <row r="58" spans="2:15" ht="18" customHeight="1">
      <c r="B58" s="899" t="str">
        <f>IFERROR(VLOOKUP(第2号様式!$L$2,様式リスト!$B:$CC,O58,0),"")</f>
        <v>（１）産婦人科</v>
      </c>
      <c r="C58" s="900"/>
      <c r="D58" s="901"/>
      <c r="E58" s="327"/>
      <c r="F58" s="858"/>
      <c r="G58" s="862"/>
      <c r="H58" s="860"/>
      <c r="I58" s="860"/>
      <c r="J58" s="860"/>
      <c r="K58" s="860"/>
      <c r="L58" s="860"/>
      <c r="M58" s="860"/>
      <c r="N58" s="861"/>
      <c r="O58" s="313">
        <v>44</v>
      </c>
    </row>
    <row r="59" spans="2:15" ht="18" customHeight="1">
      <c r="B59" s="899" t="str">
        <f>IFERROR(VLOOKUP(第2号様式!$L$2,様式リスト!$B:$CC,O59,0),"")</f>
        <v>（２）小児科</v>
      </c>
      <c r="C59" s="900"/>
      <c r="D59" s="901"/>
      <c r="E59" s="327"/>
      <c r="F59" s="858"/>
      <c r="G59" s="862"/>
      <c r="H59" s="860"/>
      <c r="I59" s="860"/>
      <c r="J59" s="860"/>
      <c r="K59" s="860"/>
      <c r="L59" s="860"/>
      <c r="M59" s="860"/>
      <c r="N59" s="861"/>
      <c r="O59" s="313">
        <v>45</v>
      </c>
    </row>
    <row r="60" spans="2:15" ht="18" customHeight="1">
      <c r="B60" s="899" t="str">
        <f>IFERROR(VLOOKUP(第2号様式!$L$2,様式リスト!$B:$CC,O60,0),"")</f>
        <v>【オンコール手当】</v>
      </c>
      <c r="C60" s="900"/>
      <c r="D60" s="901"/>
      <c r="E60" s="327"/>
      <c r="F60" s="858"/>
      <c r="G60" s="862"/>
      <c r="H60" s="860"/>
      <c r="I60" s="860"/>
      <c r="J60" s="860"/>
      <c r="K60" s="860"/>
      <c r="L60" s="860"/>
      <c r="M60" s="860"/>
      <c r="N60" s="861"/>
      <c r="O60" s="313">
        <v>46</v>
      </c>
    </row>
    <row r="61" spans="2:15" ht="18" customHeight="1">
      <c r="B61" s="899" t="str">
        <f>IFERROR(VLOOKUP(第2号様式!$L$2,様式リスト!$B:$CC,O61,0),"")</f>
        <v>　</v>
      </c>
      <c r="C61" s="900"/>
      <c r="D61" s="901"/>
      <c r="E61" s="327"/>
      <c r="F61" s="858"/>
      <c r="G61" s="862"/>
      <c r="H61" s="860"/>
      <c r="I61" s="860"/>
      <c r="J61" s="860"/>
      <c r="K61" s="860"/>
      <c r="L61" s="860"/>
      <c r="M61" s="860"/>
      <c r="N61" s="861"/>
      <c r="O61" s="313">
        <v>47</v>
      </c>
    </row>
    <row r="62" spans="2:15" ht="18" customHeight="1">
      <c r="B62" s="899" t="str">
        <f>IFERROR(VLOOKUP(第2号様式!$L$2,様式リスト!$B:$CC,O62,0),"")</f>
        <v>　</v>
      </c>
      <c r="C62" s="900"/>
      <c r="D62" s="901"/>
      <c r="E62" s="327"/>
      <c r="F62" s="858"/>
      <c r="G62" s="862"/>
      <c r="H62" s="860"/>
      <c r="I62" s="860"/>
      <c r="J62" s="860"/>
      <c r="K62" s="860"/>
      <c r="L62" s="860"/>
      <c r="M62" s="860"/>
      <c r="N62" s="861"/>
      <c r="O62" s="313">
        <v>48</v>
      </c>
    </row>
    <row r="63" spans="2:15" ht="18" customHeight="1">
      <c r="B63" s="899" t="str">
        <f>IFERROR(VLOOKUP(第2号様式!$L$2,様式リスト!$B:$CC,O63,0),"")</f>
        <v>（Ⅱ　協議会開催経費）</v>
      </c>
      <c r="C63" s="900"/>
      <c r="D63" s="901"/>
      <c r="E63" s="327"/>
      <c r="F63" s="858"/>
      <c r="G63" s="862"/>
      <c r="H63" s="860"/>
      <c r="I63" s="860"/>
      <c r="J63" s="860"/>
      <c r="K63" s="860"/>
      <c r="L63" s="860"/>
      <c r="M63" s="860"/>
      <c r="N63" s="861"/>
      <c r="O63" s="313">
        <v>49</v>
      </c>
    </row>
    <row r="64" spans="2:15" ht="18" customHeight="1">
      <c r="B64" s="899" t="str">
        <f>IFERROR(VLOOKUP(第2号様式!$L$2,様式リスト!$B:$CC,O64,0),"")</f>
        <v>職員諸手当（非常勤）</v>
      </c>
      <c r="C64" s="900"/>
      <c r="D64" s="901"/>
      <c r="E64" s="327"/>
      <c r="F64" s="858"/>
      <c r="G64" s="862"/>
      <c r="H64" s="860"/>
      <c r="I64" s="860"/>
      <c r="J64" s="860"/>
      <c r="K64" s="860"/>
      <c r="L64" s="860"/>
      <c r="M64" s="860"/>
      <c r="N64" s="861"/>
      <c r="O64" s="313">
        <v>50</v>
      </c>
    </row>
    <row r="65" spans="2:15" ht="18" customHeight="1">
      <c r="B65" s="899" t="str">
        <f>IFERROR(VLOOKUP(第2号様式!$L$2,様式リスト!$B:$CC,O65,0),"")</f>
        <v>非常勤職員手当</v>
      </c>
      <c r="C65" s="900"/>
      <c r="D65" s="901"/>
      <c r="E65" s="327"/>
      <c r="F65" s="858"/>
      <c r="G65" s="862"/>
      <c r="H65" s="860"/>
      <c r="I65" s="860"/>
      <c r="J65" s="860"/>
      <c r="K65" s="860"/>
      <c r="L65" s="860"/>
      <c r="M65" s="860"/>
      <c r="N65" s="861"/>
      <c r="O65" s="313">
        <v>51</v>
      </c>
    </row>
    <row r="66" spans="2:15" ht="18" customHeight="1">
      <c r="B66" s="899" t="str">
        <f>IFERROR(VLOOKUP(第2号様式!$L$2,様式リスト!$B:$CC,O66,0),"")</f>
        <v>（事務補助者雇上経費）</v>
      </c>
      <c r="C66" s="900"/>
      <c r="D66" s="901"/>
      <c r="E66" s="327"/>
      <c r="F66" s="858"/>
      <c r="G66" s="862"/>
      <c r="H66" s="860"/>
      <c r="I66" s="860"/>
      <c r="J66" s="860"/>
      <c r="K66" s="860"/>
      <c r="L66" s="860"/>
      <c r="M66" s="860"/>
      <c r="N66" s="861"/>
      <c r="O66" s="313">
        <v>52</v>
      </c>
    </row>
    <row r="67" spans="2:15" ht="18" customHeight="1">
      <c r="B67" s="899" t="str">
        <f>IFERROR(VLOOKUP(第2号様式!$L$2,様式リスト!$B:$CC,O67,0),"")</f>
        <v>諸謝金</v>
      </c>
      <c r="C67" s="900"/>
      <c r="D67" s="901"/>
      <c r="E67" s="327"/>
      <c r="F67" s="858"/>
      <c r="G67" s="862"/>
      <c r="H67" s="860"/>
      <c r="I67" s="860"/>
      <c r="J67" s="860"/>
      <c r="K67" s="860"/>
      <c r="L67" s="860"/>
      <c r="M67" s="860"/>
      <c r="N67" s="861"/>
      <c r="O67" s="313">
        <v>53</v>
      </c>
    </row>
    <row r="68" spans="2:15" ht="18" customHeight="1">
      <c r="B68" s="899" t="str">
        <f>IFERROR(VLOOKUP(第2号様式!$L$2,様式リスト!$B:$CC,O68,0),"")</f>
        <v>旅費</v>
      </c>
      <c r="C68" s="900"/>
      <c r="D68" s="901"/>
      <c r="E68" s="327"/>
      <c r="F68" s="858"/>
      <c r="G68" s="862"/>
      <c r="H68" s="860"/>
      <c r="I68" s="860"/>
      <c r="J68" s="860"/>
      <c r="K68" s="860"/>
      <c r="L68" s="860"/>
      <c r="M68" s="860"/>
      <c r="N68" s="861"/>
      <c r="O68" s="313">
        <v>54</v>
      </c>
    </row>
    <row r="69" spans="2:15" ht="18" customHeight="1">
      <c r="B69" s="899" t="str">
        <f>IFERROR(VLOOKUP(第2号様式!$L$2,様式リスト!$B:$CC,O69,0),"")</f>
        <v>会議費</v>
      </c>
      <c r="C69" s="900"/>
      <c r="D69" s="901"/>
      <c r="E69" s="327"/>
      <c r="F69" s="858"/>
      <c r="G69" s="862"/>
      <c r="H69" s="860"/>
      <c r="I69" s="860"/>
      <c r="J69" s="860"/>
      <c r="K69" s="860"/>
      <c r="L69" s="860"/>
      <c r="M69" s="860"/>
      <c r="N69" s="861"/>
      <c r="O69" s="313">
        <v>55</v>
      </c>
    </row>
    <row r="70" spans="2:15" ht="18" customHeight="1">
      <c r="B70" s="899" t="str">
        <f>IFERROR(VLOOKUP(第2号様式!$L$2,様式リスト!$B:$CC,O70,0),"")</f>
        <v>　</v>
      </c>
      <c r="C70" s="900"/>
      <c r="D70" s="901"/>
      <c r="E70" s="327"/>
      <c r="F70" s="858"/>
      <c r="G70" s="862"/>
      <c r="H70" s="860"/>
      <c r="I70" s="860"/>
      <c r="J70" s="860"/>
      <c r="K70" s="860"/>
      <c r="L70" s="860"/>
      <c r="M70" s="860"/>
      <c r="N70" s="861"/>
      <c r="O70" s="313">
        <v>56</v>
      </c>
    </row>
    <row r="71" spans="2:15" ht="18" customHeight="1">
      <c r="B71" s="899" t="str">
        <f>IFERROR(VLOOKUP(第2号様式!$L$2,様式リスト!$B:$CC,O71,0),"")</f>
        <v>　</v>
      </c>
      <c r="C71" s="900"/>
      <c r="D71" s="901"/>
      <c r="E71" s="327"/>
      <c r="F71" s="858"/>
      <c r="G71" s="862"/>
      <c r="H71" s="860"/>
      <c r="I71" s="860"/>
      <c r="J71" s="860"/>
      <c r="K71" s="860"/>
      <c r="L71" s="860"/>
      <c r="M71" s="860"/>
      <c r="N71" s="861"/>
      <c r="O71" s="313">
        <v>57</v>
      </c>
    </row>
    <row r="72" spans="2:15" ht="18" customHeight="1">
      <c r="B72" s="899" t="str">
        <f>IFERROR(VLOOKUP(第2号様式!$L$2,様式リスト!$B:$CC,O72,0),"")</f>
        <v/>
      </c>
      <c r="C72" s="900"/>
      <c r="D72" s="901"/>
      <c r="E72" s="327"/>
      <c r="F72" s="858"/>
      <c r="G72" s="862"/>
      <c r="H72" s="860"/>
      <c r="I72" s="860"/>
      <c r="J72" s="860"/>
      <c r="K72" s="860"/>
      <c r="L72" s="860"/>
      <c r="M72" s="860"/>
      <c r="N72" s="861"/>
    </row>
    <row r="73" spans="2:15" ht="18" customHeight="1">
      <c r="B73" s="899" t="str">
        <f>IFERROR(VLOOKUP(第2号様式!$L$2,様式リスト!$B:$CC,O73,0),"")</f>
        <v/>
      </c>
      <c r="C73" s="900"/>
      <c r="D73" s="901"/>
      <c r="E73" s="327"/>
      <c r="F73" s="858"/>
      <c r="G73" s="862"/>
      <c r="H73" s="860"/>
      <c r="I73" s="860"/>
      <c r="J73" s="860"/>
      <c r="K73" s="860"/>
      <c r="L73" s="860"/>
      <c r="M73" s="860"/>
      <c r="N73" s="861"/>
    </row>
    <row r="74" spans="2:15" ht="18" customHeight="1">
      <c r="B74" s="899" t="str">
        <f>IFERROR(VLOOKUP(第2号様式!$L$2,様式リスト!$B:$CC,O74,0),"")</f>
        <v/>
      </c>
      <c r="C74" s="900"/>
      <c r="D74" s="901"/>
      <c r="E74" s="327"/>
      <c r="F74" s="858"/>
      <c r="G74" s="862"/>
      <c r="H74" s="860"/>
      <c r="I74" s="860"/>
      <c r="J74" s="860"/>
      <c r="K74" s="860"/>
      <c r="L74" s="860"/>
      <c r="M74" s="860"/>
      <c r="N74" s="861"/>
    </row>
    <row r="75" spans="2:15" ht="18" customHeight="1">
      <c r="B75" s="899" t="str">
        <f>IFERROR(VLOOKUP(第2号様式!$L$2,様式リスト!$B:$CC,O75,0),"")</f>
        <v/>
      </c>
      <c r="C75" s="900"/>
      <c r="D75" s="901"/>
      <c r="E75" s="327"/>
      <c r="F75" s="858"/>
      <c r="G75" s="862"/>
      <c r="H75" s="860"/>
      <c r="I75" s="860"/>
      <c r="J75" s="860"/>
      <c r="K75" s="860"/>
      <c r="L75" s="860"/>
      <c r="M75" s="860"/>
      <c r="N75" s="861"/>
    </row>
    <row r="76" spans="2:15" ht="18" customHeight="1">
      <c r="B76" s="899" t="str">
        <f>IFERROR(VLOOKUP(第2号様式!$L$2,様式リスト!$B:$CC,O76,0),"")</f>
        <v/>
      </c>
      <c r="C76" s="900"/>
      <c r="D76" s="901"/>
      <c r="E76" s="327"/>
      <c r="F76" s="858"/>
      <c r="G76" s="862"/>
      <c r="H76" s="860"/>
      <c r="I76" s="860"/>
      <c r="J76" s="860"/>
      <c r="K76" s="860"/>
      <c r="L76" s="860"/>
      <c r="M76" s="860"/>
      <c r="N76" s="861"/>
    </row>
    <row r="77" spans="2:15" ht="18" customHeight="1">
      <c r="B77" s="899" t="str">
        <f>IFERROR(VLOOKUP(第2号様式!$L$2,様式リスト!$B:$CC,O77,0),"")</f>
        <v/>
      </c>
      <c r="C77" s="900"/>
      <c r="D77" s="901"/>
      <c r="E77" s="327"/>
      <c r="F77" s="858"/>
      <c r="G77" s="862"/>
      <c r="H77" s="860"/>
      <c r="I77" s="860"/>
      <c r="J77" s="860"/>
      <c r="K77" s="860"/>
      <c r="L77" s="860"/>
      <c r="M77" s="860"/>
      <c r="N77" s="861"/>
    </row>
    <row r="78" spans="2:15" ht="18" customHeight="1">
      <c r="B78" s="899" t="str">
        <f>IFERROR(VLOOKUP(第2号様式!$L$2,様式リスト!$B:$CC,O78,0),"")</f>
        <v/>
      </c>
      <c r="C78" s="900"/>
      <c r="D78" s="901"/>
      <c r="E78" s="327"/>
      <c r="F78" s="858"/>
      <c r="G78" s="862"/>
      <c r="H78" s="860"/>
      <c r="I78" s="860"/>
      <c r="J78" s="860"/>
      <c r="K78" s="860"/>
      <c r="L78" s="860"/>
      <c r="M78" s="860"/>
      <c r="N78" s="861"/>
    </row>
    <row r="79" spans="2:15" ht="18" customHeight="1">
      <c r="B79" s="899" t="str">
        <f>IFERROR(VLOOKUP(第2号様式!$L$2,様式リスト!$B:$CC,O79,0),"")</f>
        <v/>
      </c>
      <c r="C79" s="900"/>
      <c r="D79" s="901"/>
      <c r="E79" s="327"/>
      <c r="F79" s="858"/>
      <c r="G79" s="862"/>
      <c r="H79" s="860"/>
      <c r="I79" s="860"/>
      <c r="J79" s="860"/>
      <c r="K79" s="860"/>
      <c r="L79" s="860"/>
      <c r="M79" s="860"/>
      <c r="N79" s="861"/>
    </row>
    <row r="80" spans="2:15" ht="18" customHeight="1">
      <c r="B80" s="899" t="str">
        <f>IFERROR(VLOOKUP(第2号様式!$L$2,様式リスト!$B:$CC,O80,0),"")</f>
        <v/>
      </c>
      <c r="C80" s="900"/>
      <c r="D80" s="901"/>
      <c r="E80" s="327"/>
      <c r="F80" s="858"/>
      <c r="G80" s="862"/>
      <c r="H80" s="860"/>
      <c r="I80" s="860"/>
      <c r="J80" s="860"/>
      <c r="K80" s="860"/>
      <c r="L80" s="860"/>
      <c r="M80" s="860"/>
      <c r="N80" s="861"/>
    </row>
    <row r="81" spans="2:15" ht="18" customHeight="1">
      <c r="B81" s="899" t="str">
        <f>IFERROR(VLOOKUP(第2号様式!$L$2,様式リスト!$B:$CC,O81,0),"")</f>
        <v/>
      </c>
      <c r="C81" s="900"/>
      <c r="D81" s="901"/>
      <c r="E81" s="327"/>
      <c r="F81" s="858"/>
      <c r="G81" s="862"/>
      <c r="H81" s="860"/>
      <c r="I81" s="860"/>
      <c r="J81" s="860"/>
      <c r="K81" s="860"/>
      <c r="L81" s="860"/>
      <c r="M81" s="860"/>
      <c r="N81" s="861"/>
    </row>
    <row r="82" spans="2:15" ht="18" customHeight="1">
      <c r="B82" s="899" t="str">
        <f>IFERROR(VLOOKUP(第2号様式!$L$2,様式リスト!$B:$CC,O82,0),"")</f>
        <v/>
      </c>
      <c r="C82" s="900"/>
      <c r="D82" s="901"/>
      <c r="E82" s="327"/>
      <c r="F82" s="858"/>
      <c r="G82" s="862"/>
      <c r="H82" s="860"/>
      <c r="I82" s="860"/>
      <c r="J82" s="860"/>
      <c r="K82" s="860"/>
      <c r="L82" s="860"/>
      <c r="M82" s="860"/>
      <c r="N82" s="861"/>
    </row>
    <row r="83" spans="2:15" ht="18" customHeight="1">
      <c r="B83" s="899" t="str">
        <f>IFERROR(VLOOKUP(第2号様式!$L$2,様式リスト!$B:$CC,O83,0),"")</f>
        <v/>
      </c>
      <c r="C83" s="900"/>
      <c r="D83" s="901"/>
      <c r="E83" s="327"/>
      <c r="F83" s="858"/>
      <c r="G83" s="862"/>
      <c r="H83" s="860"/>
      <c r="I83" s="860"/>
      <c r="J83" s="860"/>
      <c r="K83" s="860"/>
      <c r="L83" s="860"/>
      <c r="M83" s="860"/>
      <c r="N83" s="861"/>
    </row>
    <row r="84" spans="2:15" ht="18" customHeight="1">
      <c r="B84" s="899" t="str">
        <f>IFERROR(VLOOKUP(第2号様式!$L$2,様式リスト!$B:$CC,O84,0),"")</f>
        <v/>
      </c>
      <c r="C84" s="900"/>
      <c r="D84" s="901"/>
      <c r="E84" s="327"/>
      <c r="F84" s="858"/>
      <c r="G84" s="862"/>
      <c r="H84" s="860"/>
      <c r="I84" s="860"/>
      <c r="J84" s="860"/>
      <c r="K84" s="860"/>
      <c r="L84" s="860"/>
      <c r="M84" s="860"/>
      <c r="N84" s="861"/>
    </row>
    <row r="85" spans="2:15" ht="18" customHeight="1">
      <c r="B85" s="899" t="str">
        <f>IFERROR(VLOOKUP(第2号様式!$L$2,様式リスト!$B:$CC,O85,0),"")</f>
        <v/>
      </c>
      <c r="C85" s="900"/>
      <c r="D85" s="901"/>
      <c r="E85" s="327"/>
      <c r="F85" s="858"/>
      <c r="G85" s="862"/>
      <c r="H85" s="860"/>
      <c r="I85" s="860"/>
      <c r="J85" s="860"/>
      <c r="K85" s="860"/>
      <c r="L85" s="860"/>
      <c r="M85" s="860"/>
      <c r="N85" s="861"/>
    </row>
    <row r="86" spans="2:15" ht="18" customHeight="1">
      <c r="B86" s="899" t="str">
        <f>IFERROR(VLOOKUP(第2号様式!$L$2,様式リスト!$B:$CC,O86,0),"")</f>
        <v/>
      </c>
      <c r="C86" s="900"/>
      <c r="D86" s="901"/>
      <c r="E86" s="327"/>
      <c r="F86" s="858"/>
      <c r="G86" s="862"/>
      <c r="H86" s="860"/>
      <c r="I86" s="860"/>
      <c r="J86" s="860"/>
      <c r="K86" s="860"/>
      <c r="L86" s="860"/>
      <c r="M86" s="860"/>
      <c r="N86" s="861"/>
    </row>
    <row r="87" spans="2:15" ht="18" customHeight="1">
      <c r="B87" s="899" t="str">
        <f>IFERROR(VLOOKUP(第2号様式!$L$2,様式リスト!$B:$CC,O87,0),"")</f>
        <v/>
      </c>
      <c r="C87" s="900"/>
      <c r="D87" s="901"/>
      <c r="E87" s="327"/>
      <c r="F87" s="858"/>
      <c r="G87" s="862"/>
      <c r="H87" s="860"/>
      <c r="I87" s="860"/>
      <c r="J87" s="860"/>
      <c r="K87" s="860"/>
      <c r="L87" s="860"/>
      <c r="M87" s="860"/>
      <c r="N87" s="861"/>
    </row>
    <row r="88" spans="2:15" ht="18" customHeight="1">
      <c r="B88" s="899" t="str">
        <f>IFERROR(VLOOKUP(第2号様式!$L$2,様式リスト!$B:$CC,O88,0),"")</f>
        <v/>
      </c>
      <c r="C88" s="900"/>
      <c r="D88" s="901"/>
      <c r="E88" s="327"/>
      <c r="F88" s="858"/>
      <c r="G88" s="862"/>
      <c r="H88" s="860"/>
      <c r="I88" s="860"/>
      <c r="J88" s="860"/>
      <c r="K88" s="860"/>
      <c r="L88" s="860"/>
      <c r="M88" s="860"/>
      <c r="N88" s="861"/>
    </row>
    <row r="89" spans="2:15" ht="18" customHeight="1">
      <c r="B89" s="899" t="str">
        <f>IFERROR(VLOOKUP(第2号様式!$L$2,様式リスト!$B:$CC,O89,0),"")</f>
        <v xml:space="preserve"> </v>
      </c>
      <c r="C89" s="900"/>
      <c r="D89" s="901"/>
      <c r="E89" s="327"/>
      <c r="F89" s="858"/>
      <c r="G89" s="862"/>
      <c r="H89" s="860"/>
      <c r="I89" s="860"/>
      <c r="J89" s="860"/>
      <c r="K89" s="860"/>
      <c r="L89" s="860"/>
      <c r="M89" s="860"/>
      <c r="N89" s="861"/>
      <c r="O89" s="313">
        <v>75</v>
      </c>
    </row>
    <row r="90" spans="2:15" ht="23.25" customHeight="1">
      <c r="B90" s="896" t="s">
        <v>215</v>
      </c>
      <c r="C90" s="897"/>
      <c r="D90" s="898"/>
      <c r="E90" s="330"/>
      <c r="F90" s="450">
        <f>SUM(F18:F89)</f>
        <v>0</v>
      </c>
      <c r="G90" s="330"/>
      <c r="H90" s="332"/>
      <c r="I90" s="332"/>
      <c r="J90" s="332"/>
      <c r="K90" s="332"/>
      <c r="L90" s="332"/>
      <c r="M90" s="332"/>
      <c r="N90" s="331"/>
    </row>
    <row r="91" spans="2:15" ht="19.5" customHeight="1"/>
    <row r="92" spans="2:15">
      <c r="B92" s="313" t="s">
        <v>216</v>
      </c>
    </row>
    <row r="94" spans="2:15" ht="19.5" customHeight="1"/>
  </sheetData>
  <sheetProtection formatCells="0" formatColumns="0" formatRows="0" insertColumns="0" insertRows="0" insertHyperlinks="0" deleteColumns="0" deleteRows="0" sort="0" autoFilter="0" pivotTables="0"/>
  <mergeCells count="89">
    <mergeCell ref="J6:J8"/>
    <mergeCell ref="M6:M8"/>
    <mergeCell ref="N6:N8"/>
    <mergeCell ref="K6:K8"/>
    <mergeCell ref="L6:L8"/>
    <mergeCell ref="C6:C8"/>
    <mergeCell ref="E6:E8"/>
    <mergeCell ref="G6:G8"/>
    <mergeCell ref="H6:H8"/>
    <mergeCell ref="I6:I8"/>
    <mergeCell ref="B23:D23"/>
    <mergeCell ref="M11:M12"/>
    <mergeCell ref="N11:N12"/>
    <mergeCell ref="B16:D16"/>
    <mergeCell ref="E16:F16"/>
    <mergeCell ref="G16:N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B59:D59"/>
    <mergeCell ref="B48:D48"/>
    <mergeCell ref="B49:D49"/>
    <mergeCell ref="B50:D50"/>
    <mergeCell ref="B51:D51"/>
    <mergeCell ref="B52:D52"/>
    <mergeCell ref="B53:D53"/>
    <mergeCell ref="B54:D54"/>
    <mergeCell ref="B55:D55"/>
    <mergeCell ref="B56:D56"/>
    <mergeCell ref="B57:D57"/>
    <mergeCell ref="B58:D58"/>
    <mergeCell ref="B71:D71"/>
    <mergeCell ref="B60:D60"/>
    <mergeCell ref="B61:D61"/>
    <mergeCell ref="B62:D62"/>
    <mergeCell ref="B63:D63"/>
    <mergeCell ref="B64:D64"/>
    <mergeCell ref="B65:D65"/>
    <mergeCell ref="B66:D66"/>
    <mergeCell ref="B67:D67"/>
    <mergeCell ref="B68:D68"/>
    <mergeCell ref="B69:D69"/>
    <mergeCell ref="B70:D70"/>
    <mergeCell ref="B83:D83"/>
    <mergeCell ref="B72:D72"/>
    <mergeCell ref="B73:D73"/>
    <mergeCell ref="B74:D74"/>
    <mergeCell ref="B75:D75"/>
    <mergeCell ref="B76:D76"/>
    <mergeCell ref="B77:D77"/>
    <mergeCell ref="B78:D78"/>
    <mergeCell ref="B79:D79"/>
    <mergeCell ref="B80:D80"/>
    <mergeCell ref="B81:D81"/>
    <mergeCell ref="B82:D82"/>
    <mergeCell ref="B90:D90"/>
    <mergeCell ref="B84:D84"/>
    <mergeCell ref="B85:D85"/>
    <mergeCell ref="B86:D86"/>
    <mergeCell ref="B87:D87"/>
    <mergeCell ref="B88:D88"/>
    <mergeCell ref="B89:D89"/>
  </mergeCells>
  <phoneticPr fontId="4"/>
  <printOptions horizontalCentered="1"/>
  <pageMargins left="0.70866141732283472" right="0.70866141732283472" top="0.74803149606299213" bottom="0.74803149606299213" header="0.31496062992125984" footer="0.31496062992125984"/>
  <pageSetup paperSize="9" scale="35" orientation="portrait" blackAndWhite="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AC3F-3CAF-4ABA-864F-F40CE024EAFA}">
  <sheetPr>
    <tabColor rgb="FF00B0F0"/>
    <pageSetUpPr fitToPage="1"/>
  </sheetPr>
  <dimension ref="A1:S95"/>
  <sheetViews>
    <sheetView view="pageBreakPreview" topLeftCell="B1" zoomScale="70" zoomScaleNormal="90" zoomScaleSheetLayoutView="70" workbookViewId="0"/>
  </sheetViews>
  <sheetFormatPr defaultRowHeight="13.15" outlineLevelCol="1"/>
  <cols>
    <col min="1" max="1" width="3.625" style="313" hidden="1" customWidth="1"/>
    <col min="2" max="16" width="18.625" style="313" customWidth="1"/>
    <col min="17" max="17" width="5.625" style="313" customWidth="1" outlineLevel="1"/>
    <col min="18" max="19" width="9" style="313" customWidth="1" outlineLevel="1"/>
    <col min="20" max="265" width="9" style="313"/>
    <col min="266" max="266" width="15.75" style="313" customWidth="1"/>
    <col min="267" max="272" width="12.125" style="313" customWidth="1"/>
    <col min="273" max="273" width="11.875" style="313" customWidth="1"/>
    <col min="274" max="521" width="9" style="313"/>
    <col min="522" max="522" width="15.75" style="313" customWidth="1"/>
    <col min="523" max="528" width="12.125" style="313" customWidth="1"/>
    <col min="529" max="529" width="11.875" style="313" customWidth="1"/>
    <col min="530" max="777" width="9" style="313"/>
    <col min="778" max="778" width="15.75" style="313" customWidth="1"/>
    <col min="779" max="784" width="12.125" style="313" customWidth="1"/>
    <col min="785" max="785" width="11.875" style="313" customWidth="1"/>
    <col min="786" max="1033" width="9" style="313"/>
    <col min="1034" max="1034" width="15.75" style="313" customWidth="1"/>
    <col min="1035" max="1040" width="12.125" style="313" customWidth="1"/>
    <col min="1041" max="1041" width="11.875" style="313" customWidth="1"/>
    <col min="1042" max="1289" width="9" style="313"/>
    <col min="1290" max="1290" width="15.75" style="313" customWidth="1"/>
    <col min="1291" max="1296" width="12.125" style="313" customWidth="1"/>
    <col min="1297" max="1297" width="11.875" style="313" customWidth="1"/>
    <col min="1298" max="1545" width="9" style="313"/>
    <col min="1546" max="1546" width="15.75" style="313" customWidth="1"/>
    <col min="1547" max="1552" width="12.125" style="313" customWidth="1"/>
    <col min="1553" max="1553" width="11.875" style="313" customWidth="1"/>
    <col min="1554" max="1801" width="9" style="313"/>
    <col min="1802" max="1802" width="15.75" style="313" customWidth="1"/>
    <col min="1803" max="1808" width="12.125" style="313" customWidth="1"/>
    <col min="1809" max="1809" width="11.875" style="313" customWidth="1"/>
    <col min="1810" max="2057" width="9" style="313"/>
    <col min="2058" max="2058" width="15.75" style="313" customWidth="1"/>
    <col min="2059" max="2064" width="12.125" style="313" customWidth="1"/>
    <col min="2065" max="2065" width="11.875" style="313" customWidth="1"/>
    <col min="2066" max="2313" width="9" style="313"/>
    <col min="2314" max="2314" width="15.75" style="313" customWidth="1"/>
    <col min="2315" max="2320" width="12.125" style="313" customWidth="1"/>
    <col min="2321" max="2321" width="11.875" style="313" customWidth="1"/>
    <col min="2322" max="2569" width="9" style="313"/>
    <col min="2570" max="2570" width="15.75" style="313" customWidth="1"/>
    <col min="2571" max="2576" width="12.125" style="313" customWidth="1"/>
    <col min="2577" max="2577" width="11.875" style="313" customWidth="1"/>
    <col min="2578" max="2825" width="9" style="313"/>
    <col min="2826" max="2826" width="15.75" style="313" customWidth="1"/>
    <col min="2827" max="2832" width="12.125" style="313" customWidth="1"/>
    <col min="2833" max="2833" width="11.875" style="313" customWidth="1"/>
    <col min="2834" max="3081" width="9" style="313"/>
    <col min="3082" max="3082" width="15.75" style="313" customWidth="1"/>
    <col min="3083" max="3088" width="12.125" style="313" customWidth="1"/>
    <col min="3089" max="3089" width="11.875" style="313" customWidth="1"/>
    <col min="3090" max="3337" width="9" style="313"/>
    <col min="3338" max="3338" width="15.75" style="313" customWidth="1"/>
    <col min="3339" max="3344" width="12.125" style="313" customWidth="1"/>
    <col min="3345" max="3345" width="11.875" style="313" customWidth="1"/>
    <col min="3346" max="3593" width="9" style="313"/>
    <col min="3594" max="3594" width="15.75" style="313" customWidth="1"/>
    <col min="3595" max="3600" width="12.125" style="313" customWidth="1"/>
    <col min="3601" max="3601" width="11.875" style="313" customWidth="1"/>
    <col min="3602" max="3849" width="9" style="313"/>
    <col min="3850" max="3850" width="15.75" style="313" customWidth="1"/>
    <col min="3851" max="3856" width="12.125" style="313" customWidth="1"/>
    <col min="3857" max="3857" width="11.875" style="313" customWidth="1"/>
    <col min="3858" max="4105" width="9" style="313"/>
    <col min="4106" max="4106" width="15.75" style="313" customWidth="1"/>
    <col min="4107" max="4112" width="12.125" style="313" customWidth="1"/>
    <col min="4113" max="4113" width="11.875" style="313" customWidth="1"/>
    <col min="4114" max="4361" width="9" style="313"/>
    <col min="4362" max="4362" width="15.75" style="313" customWidth="1"/>
    <col min="4363" max="4368" width="12.125" style="313" customWidth="1"/>
    <col min="4369" max="4369" width="11.875" style="313" customWidth="1"/>
    <col min="4370" max="4617" width="9" style="313"/>
    <col min="4618" max="4618" width="15.75" style="313" customWidth="1"/>
    <col min="4619" max="4624" width="12.125" style="313" customWidth="1"/>
    <col min="4625" max="4625" width="11.875" style="313" customWidth="1"/>
    <col min="4626" max="4873" width="9" style="313"/>
    <col min="4874" max="4874" width="15.75" style="313" customWidth="1"/>
    <col min="4875" max="4880" width="12.125" style="313" customWidth="1"/>
    <col min="4881" max="4881" width="11.875" style="313" customWidth="1"/>
    <col min="4882" max="5129" width="9" style="313"/>
    <col min="5130" max="5130" width="15.75" style="313" customWidth="1"/>
    <col min="5131" max="5136" width="12.125" style="313" customWidth="1"/>
    <col min="5137" max="5137" width="11.875" style="313" customWidth="1"/>
    <col min="5138" max="5385" width="9" style="313"/>
    <col min="5386" max="5386" width="15.75" style="313" customWidth="1"/>
    <col min="5387" max="5392" width="12.125" style="313" customWidth="1"/>
    <col min="5393" max="5393" width="11.875" style="313" customWidth="1"/>
    <col min="5394" max="5641" width="9" style="313"/>
    <col min="5642" max="5642" width="15.75" style="313" customWidth="1"/>
    <col min="5643" max="5648" width="12.125" style="313" customWidth="1"/>
    <col min="5649" max="5649" width="11.875" style="313" customWidth="1"/>
    <col min="5650" max="5897" width="9" style="313"/>
    <col min="5898" max="5898" width="15.75" style="313" customWidth="1"/>
    <col min="5899" max="5904" width="12.125" style="313" customWidth="1"/>
    <col min="5905" max="5905" width="11.875" style="313" customWidth="1"/>
    <col min="5906" max="6153" width="9" style="313"/>
    <col min="6154" max="6154" width="15.75" style="313" customWidth="1"/>
    <col min="6155" max="6160" width="12.125" style="313" customWidth="1"/>
    <col min="6161" max="6161" width="11.875" style="313" customWidth="1"/>
    <col min="6162" max="6409" width="9" style="313"/>
    <col min="6410" max="6410" width="15.75" style="313" customWidth="1"/>
    <col min="6411" max="6416" width="12.125" style="313" customWidth="1"/>
    <col min="6417" max="6417" width="11.875" style="313" customWidth="1"/>
    <col min="6418" max="6665" width="9" style="313"/>
    <col min="6666" max="6666" width="15.75" style="313" customWidth="1"/>
    <col min="6667" max="6672" width="12.125" style="313" customWidth="1"/>
    <col min="6673" max="6673" width="11.875" style="313" customWidth="1"/>
    <col min="6674" max="6921" width="9" style="313"/>
    <col min="6922" max="6922" width="15.75" style="313" customWidth="1"/>
    <col min="6923" max="6928" width="12.125" style="313" customWidth="1"/>
    <col min="6929" max="6929" width="11.875" style="313" customWidth="1"/>
    <col min="6930" max="7177" width="9" style="313"/>
    <col min="7178" max="7178" width="15.75" style="313" customWidth="1"/>
    <col min="7179" max="7184" width="12.125" style="313" customWidth="1"/>
    <col min="7185" max="7185" width="11.875" style="313" customWidth="1"/>
    <col min="7186" max="7433" width="9" style="313"/>
    <col min="7434" max="7434" width="15.75" style="313" customWidth="1"/>
    <col min="7435" max="7440" width="12.125" style="313" customWidth="1"/>
    <col min="7441" max="7441" width="11.875" style="313" customWidth="1"/>
    <col min="7442" max="7689" width="9" style="313"/>
    <col min="7690" max="7690" width="15.75" style="313" customWidth="1"/>
    <col min="7691" max="7696" width="12.125" style="313" customWidth="1"/>
    <col min="7697" max="7697" width="11.875" style="313" customWidth="1"/>
    <col min="7698" max="7945" width="9" style="313"/>
    <col min="7946" max="7946" width="15.75" style="313" customWidth="1"/>
    <col min="7947" max="7952" width="12.125" style="313" customWidth="1"/>
    <col min="7953" max="7953" width="11.875" style="313" customWidth="1"/>
    <col min="7954" max="8201" width="9" style="313"/>
    <col min="8202" max="8202" width="15.75" style="313" customWidth="1"/>
    <col min="8203" max="8208" width="12.125" style="313" customWidth="1"/>
    <col min="8209" max="8209" width="11.875" style="313" customWidth="1"/>
    <col min="8210" max="8457" width="9" style="313"/>
    <col min="8458" max="8458" width="15.75" style="313" customWidth="1"/>
    <col min="8459" max="8464" width="12.125" style="313" customWidth="1"/>
    <col min="8465" max="8465" width="11.875" style="313" customWidth="1"/>
    <col min="8466" max="8713" width="9" style="313"/>
    <col min="8714" max="8714" width="15.75" style="313" customWidth="1"/>
    <col min="8715" max="8720" width="12.125" style="313" customWidth="1"/>
    <col min="8721" max="8721" width="11.875" style="313" customWidth="1"/>
    <col min="8722" max="8969" width="9" style="313"/>
    <col min="8970" max="8970" width="15.75" style="313" customWidth="1"/>
    <col min="8971" max="8976" width="12.125" style="313" customWidth="1"/>
    <col min="8977" max="8977" width="11.875" style="313" customWidth="1"/>
    <col min="8978" max="9225" width="9" style="313"/>
    <col min="9226" max="9226" width="15.75" style="313" customWidth="1"/>
    <col min="9227" max="9232" width="12.125" style="313" customWidth="1"/>
    <col min="9233" max="9233" width="11.875" style="313" customWidth="1"/>
    <col min="9234" max="9481" width="9" style="313"/>
    <col min="9482" max="9482" width="15.75" style="313" customWidth="1"/>
    <col min="9483" max="9488" width="12.125" style="313" customWidth="1"/>
    <col min="9489" max="9489" width="11.875" style="313" customWidth="1"/>
    <col min="9490" max="9737" width="9" style="313"/>
    <col min="9738" max="9738" width="15.75" style="313" customWidth="1"/>
    <col min="9739" max="9744" width="12.125" style="313" customWidth="1"/>
    <col min="9745" max="9745" width="11.875" style="313" customWidth="1"/>
    <col min="9746" max="9993" width="9" style="313"/>
    <col min="9994" max="9994" width="15.75" style="313" customWidth="1"/>
    <col min="9995" max="10000" width="12.125" style="313" customWidth="1"/>
    <col min="10001" max="10001" width="11.875" style="313" customWidth="1"/>
    <col min="10002" max="10249" width="9" style="313"/>
    <col min="10250" max="10250" width="15.75" style="313" customWidth="1"/>
    <col min="10251" max="10256" width="12.125" style="313" customWidth="1"/>
    <col min="10257" max="10257" width="11.875" style="313" customWidth="1"/>
    <col min="10258" max="10505" width="9" style="313"/>
    <col min="10506" max="10506" width="15.75" style="313" customWidth="1"/>
    <col min="10507" max="10512" width="12.125" style="313" customWidth="1"/>
    <col min="10513" max="10513" width="11.875" style="313" customWidth="1"/>
    <col min="10514" max="10761" width="9" style="313"/>
    <col min="10762" max="10762" width="15.75" style="313" customWidth="1"/>
    <col min="10763" max="10768" width="12.125" style="313" customWidth="1"/>
    <col min="10769" max="10769" width="11.875" style="313" customWidth="1"/>
    <col min="10770" max="11017" width="9" style="313"/>
    <col min="11018" max="11018" width="15.75" style="313" customWidth="1"/>
    <col min="11019" max="11024" width="12.125" style="313" customWidth="1"/>
    <col min="11025" max="11025" width="11.875" style="313" customWidth="1"/>
    <col min="11026" max="11273" width="9" style="313"/>
    <col min="11274" max="11274" width="15.75" style="313" customWidth="1"/>
    <col min="11275" max="11280" width="12.125" style="313" customWidth="1"/>
    <col min="11281" max="11281" width="11.875" style="313" customWidth="1"/>
    <col min="11282" max="11529" width="9" style="313"/>
    <col min="11530" max="11530" width="15.75" style="313" customWidth="1"/>
    <col min="11531" max="11536" width="12.125" style="313" customWidth="1"/>
    <col min="11537" max="11537" width="11.875" style="313" customWidth="1"/>
    <col min="11538" max="11785" width="9" style="313"/>
    <col min="11786" max="11786" width="15.75" style="313" customWidth="1"/>
    <col min="11787" max="11792" width="12.125" style="313" customWidth="1"/>
    <col min="11793" max="11793" width="11.875" style="313" customWidth="1"/>
    <col min="11794" max="12041" width="9" style="313"/>
    <col min="12042" max="12042" width="15.75" style="313" customWidth="1"/>
    <col min="12043" max="12048" width="12.125" style="313" customWidth="1"/>
    <col min="12049" max="12049" width="11.875" style="313" customWidth="1"/>
    <col min="12050" max="12297" width="9" style="313"/>
    <col min="12298" max="12298" width="15.75" style="313" customWidth="1"/>
    <col min="12299" max="12304" width="12.125" style="313" customWidth="1"/>
    <col min="12305" max="12305" width="11.875" style="313" customWidth="1"/>
    <col min="12306" max="12553" width="9" style="313"/>
    <col min="12554" max="12554" width="15.75" style="313" customWidth="1"/>
    <col min="12555" max="12560" width="12.125" style="313" customWidth="1"/>
    <col min="12561" max="12561" width="11.875" style="313" customWidth="1"/>
    <col min="12562" max="12809" width="9" style="313"/>
    <col min="12810" max="12810" width="15.75" style="313" customWidth="1"/>
    <col min="12811" max="12816" width="12.125" style="313" customWidth="1"/>
    <col min="12817" max="12817" width="11.875" style="313" customWidth="1"/>
    <col min="12818" max="13065" width="9" style="313"/>
    <col min="13066" max="13066" width="15.75" style="313" customWidth="1"/>
    <col min="13067" max="13072" width="12.125" style="313" customWidth="1"/>
    <col min="13073" max="13073" width="11.875" style="313" customWidth="1"/>
    <col min="13074" max="13321" width="9" style="313"/>
    <col min="13322" max="13322" width="15.75" style="313" customWidth="1"/>
    <col min="13323" max="13328" width="12.125" style="313" customWidth="1"/>
    <col min="13329" max="13329" width="11.875" style="313" customWidth="1"/>
    <col min="13330" max="13577" width="9" style="313"/>
    <col min="13578" max="13578" width="15.75" style="313" customWidth="1"/>
    <col min="13579" max="13584" width="12.125" style="313" customWidth="1"/>
    <col min="13585" max="13585" width="11.875" style="313" customWidth="1"/>
    <col min="13586" max="13833" width="9" style="313"/>
    <col min="13834" max="13834" width="15.75" style="313" customWidth="1"/>
    <col min="13835" max="13840" width="12.125" style="313" customWidth="1"/>
    <col min="13841" max="13841" width="11.875" style="313" customWidth="1"/>
    <col min="13842" max="14089" width="9" style="313"/>
    <col min="14090" max="14090" width="15.75" style="313" customWidth="1"/>
    <col min="14091" max="14096" width="12.125" style="313" customWidth="1"/>
    <col min="14097" max="14097" width="11.875" style="313" customWidth="1"/>
    <col min="14098" max="14345" width="9" style="313"/>
    <col min="14346" max="14346" width="15.75" style="313" customWidth="1"/>
    <col min="14347" max="14352" width="12.125" style="313" customWidth="1"/>
    <col min="14353" max="14353" width="11.875" style="313" customWidth="1"/>
    <col min="14354" max="14601" width="9" style="313"/>
    <col min="14602" max="14602" width="15.75" style="313" customWidth="1"/>
    <col min="14603" max="14608" width="12.125" style="313" customWidth="1"/>
    <col min="14609" max="14609" width="11.875" style="313" customWidth="1"/>
    <col min="14610" max="14857" width="9" style="313"/>
    <col min="14858" max="14858" width="15.75" style="313" customWidth="1"/>
    <col min="14859" max="14864" width="12.125" style="313" customWidth="1"/>
    <col min="14865" max="14865" width="11.875" style="313" customWidth="1"/>
    <col min="14866" max="15113" width="9" style="313"/>
    <col min="15114" max="15114" width="15.75" style="313" customWidth="1"/>
    <col min="15115" max="15120" width="12.125" style="313" customWidth="1"/>
    <col min="15121" max="15121" width="11.875" style="313" customWidth="1"/>
    <col min="15122" max="15369" width="9" style="313"/>
    <col min="15370" max="15370" width="15.75" style="313" customWidth="1"/>
    <col min="15371" max="15376" width="12.125" style="313" customWidth="1"/>
    <col min="15377" max="15377" width="11.875" style="313" customWidth="1"/>
    <col min="15378" max="15625" width="9" style="313"/>
    <col min="15626" max="15626" width="15.75" style="313" customWidth="1"/>
    <col min="15627" max="15632" width="12.125" style="313" customWidth="1"/>
    <col min="15633" max="15633" width="11.875" style="313" customWidth="1"/>
    <col min="15634" max="15881" width="9" style="313"/>
    <col min="15882" max="15882" width="15.75" style="313" customWidth="1"/>
    <col min="15883" max="15888" width="12.125" style="313" customWidth="1"/>
    <col min="15889" max="15889" width="11.875" style="313" customWidth="1"/>
    <col min="15890" max="16137" width="9" style="313"/>
    <col min="16138" max="16138" width="15.75" style="313" customWidth="1"/>
    <col min="16139" max="16144" width="12.125" style="313" customWidth="1"/>
    <col min="16145" max="16145" width="11.875" style="313" customWidth="1"/>
    <col min="16146" max="16384" width="9" style="313"/>
  </cols>
  <sheetData>
    <row r="1" spans="2:19" ht="18" customHeight="1">
      <c r="B1" s="311" t="s">
        <v>217</v>
      </c>
      <c r="C1" s="312"/>
    </row>
    <row r="2" spans="2:19" ht="18" customHeight="1"/>
    <row r="3" spans="2:19" ht="18" customHeight="1">
      <c r="B3" s="848" t="s">
        <v>177</v>
      </c>
      <c r="C3" s="848"/>
      <c r="D3" s="848"/>
      <c r="E3" s="848"/>
      <c r="F3" s="848"/>
      <c r="G3" s="848"/>
      <c r="H3" s="848"/>
      <c r="I3" s="848"/>
      <c r="J3" s="848"/>
      <c r="K3" s="848"/>
      <c r="L3" s="848"/>
      <c r="M3" s="848"/>
      <c r="N3" s="848"/>
      <c r="O3" s="848"/>
      <c r="P3" s="848"/>
    </row>
    <row r="4" spans="2:19" ht="18" customHeight="1">
      <c r="C4" s="314"/>
      <c r="D4" s="314"/>
      <c r="E4" s="314"/>
      <c r="F4" s="314"/>
      <c r="G4" s="314"/>
      <c r="H4" s="314"/>
      <c r="I4" s="314"/>
      <c r="J4" s="314"/>
      <c r="K4" s="314"/>
      <c r="L4" s="314"/>
      <c r="M4" s="314"/>
      <c r="N4" s="314"/>
      <c r="O4" s="314"/>
      <c r="P4" s="314"/>
    </row>
    <row r="5" spans="2:19" ht="18" customHeight="1">
      <c r="B5" s="311" t="s">
        <v>218</v>
      </c>
      <c r="C5" s="311"/>
    </row>
    <row r="6" spans="2:19" ht="18" customHeight="1">
      <c r="B6" s="315"/>
      <c r="C6" s="907" t="s">
        <v>178</v>
      </c>
      <c r="D6" s="316" t="s">
        <v>179</v>
      </c>
      <c r="E6" s="909" t="s">
        <v>180</v>
      </c>
      <c r="F6" s="586" t="s">
        <v>181</v>
      </c>
      <c r="G6" s="918" t="s">
        <v>182</v>
      </c>
      <c r="H6" s="919"/>
      <c r="I6" s="920"/>
      <c r="J6" s="907" t="s">
        <v>183</v>
      </c>
      <c r="K6" s="907" t="s">
        <v>184</v>
      </c>
      <c r="L6" s="911" t="s">
        <v>185</v>
      </c>
      <c r="M6" s="913" t="s">
        <v>219</v>
      </c>
      <c r="N6" s="913" t="s">
        <v>220</v>
      </c>
      <c r="O6" s="907" t="s">
        <v>188</v>
      </c>
      <c r="P6" s="913" t="s">
        <v>189</v>
      </c>
      <c r="S6" s="313" t="str">
        <f>第2号様式!L2</f>
        <v>臨床研修事業</v>
      </c>
    </row>
    <row r="7" spans="2:19" ht="18" customHeight="1">
      <c r="B7" s="317" t="s">
        <v>190</v>
      </c>
      <c r="C7" s="908"/>
      <c r="D7" s="318" t="s">
        <v>191</v>
      </c>
      <c r="E7" s="910"/>
      <c r="F7" s="587" t="s">
        <v>192</v>
      </c>
      <c r="G7" s="915"/>
      <c r="H7" s="916"/>
      <c r="I7" s="917"/>
      <c r="J7" s="908"/>
      <c r="K7" s="908"/>
      <c r="L7" s="912"/>
      <c r="M7" s="912"/>
      <c r="N7" s="912"/>
      <c r="O7" s="908"/>
      <c r="P7" s="912"/>
    </row>
    <row r="8" spans="2:19" ht="18" customHeight="1">
      <c r="B8" s="319"/>
      <c r="C8" s="908"/>
      <c r="D8" s="318" t="s">
        <v>193</v>
      </c>
      <c r="E8" s="910"/>
      <c r="F8" s="587" t="s">
        <v>194</v>
      </c>
      <c r="G8" s="915"/>
      <c r="H8" s="916"/>
      <c r="I8" s="917"/>
      <c r="J8" s="908"/>
      <c r="K8" s="908"/>
      <c r="L8" s="912"/>
      <c r="M8" s="912"/>
      <c r="N8" s="912"/>
      <c r="O8" s="908"/>
      <c r="P8" s="912"/>
    </row>
    <row r="9" spans="2:19" ht="18" customHeight="1">
      <c r="B9" s="319"/>
      <c r="C9" s="587" t="s">
        <v>195</v>
      </c>
      <c r="D9" s="587" t="s">
        <v>196</v>
      </c>
      <c r="E9" s="318" t="s">
        <v>197</v>
      </c>
      <c r="F9" s="587" t="s">
        <v>198</v>
      </c>
      <c r="G9" s="915" t="s">
        <v>199</v>
      </c>
      <c r="H9" s="916"/>
      <c r="I9" s="917"/>
      <c r="J9" s="587" t="s">
        <v>200</v>
      </c>
      <c r="K9" s="587" t="s">
        <v>201</v>
      </c>
      <c r="L9" s="587" t="s">
        <v>202</v>
      </c>
      <c r="M9" s="587" t="s">
        <v>221</v>
      </c>
      <c r="N9" s="587" t="s">
        <v>222</v>
      </c>
      <c r="O9" s="587" t="s">
        <v>205</v>
      </c>
      <c r="P9" s="587" t="s">
        <v>206</v>
      </c>
    </row>
    <row r="10" spans="2:19" ht="18" customHeight="1">
      <c r="B10" s="319"/>
      <c r="C10" s="587"/>
      <c r="D10" s="318"/>
      <c r="E10" s="321"/>
      <c r="F10" s="321"/>
      <c r="G10" s="603" t="s">
        <v>223</v>
      </c>
      <c r="H10" s="604" t="s">
        <v>224</v>
      </c>
      <c r="I10" s="603" t="s">
        <v>225</v>
      </c>
      <c r="J10" s="587"/>
      <c r="K10" s="587"/>
      <c r="L10" s="587"/>
      <c r="M10" s="587"/>
      <c r="N10" s="587"/>
      <c r="O10" s="321"/>
      <c r="P10" s="587"/>
      <c r="Q10" s="587"/>
      <c r="R10" s="587"/>
    </row>
    <row r="11" spans="2:19" ht="18" customHeight="1">
      <c r="B11" s="323"/>
      <c r="C11" s="324" t="s">
        <v>207</v>
      </c>
      <c r="D11" s="324" t="s">
        <v>207</v>
      </c>
      <c r="E11" s="325" t="s">
        <v>207</v>
      </c>
      <c r="F11" s="324" t="s">
        <v>207</v>
      </c>
      <c r="G11" s="324"/>
      <c r="H11" s="324"/>
      <c r="I11" s="324" t="s">
        <v>208</v>
      </c>
      <c r="J11" s="324" t="s">
        <v>207</v>
      </c>
      <c r="K11" s="324" t="s">
        <v>209</v>
      </c>
      <c r="L11" s="324" t="s">
        <v>207</v>
      </c>
      <c r="M11" s="324" t="s">
        <v>207</v>
      </c>
      <c r="N11" s="324" t="s">
        <v>207</v>
      </c>
      <c r="O11" s="324" t="s">
        <v>209</v>
      </c>
      <c r="P11" s="324" t="s">
        <v>207</v>
      </c>
    </row>
    <row r="12" spans="2:19" ht="18" customHeight="1">
      <c r="B12" s="850" t="s">
        <v>226</v>
      </c>
      <c r="C12" s="852"/>
      <c r="D12" s="853"/>
      <c r="E12" s="334" t="str">
        <f>IF(C12="","",C12-D12)</f>
        <v/>
      </c>
      <c r="F12" s="853">
        <f>F91</f>
        <v>0</v>
      </c>
      <c r="G12" s="333">
        <v>538000</v>
      </c>
      <c r="H12" s="600"/>
      <c r="I12" s="333">
        <f>G12*H12</f>
        <v>0</v>
      </c>
      <c r="J12" s="335">
        <f>IF(I12="","",MIN(F12:I12))</f>
        <v>0</v>
      </c>
      <c r="K12" s="335" t="str">
        <f>IF(E12="","",IF(OR($S$6=#REF!,$S$6=#REF!),MIN(E12,J12)*0.5,MIN(E12,J12)))</f>
        <v/>
      </c>
      <c r="L12" s="335" t="str">
        <f>IFERROR(ROUNDDOWN(K12,-3),"")</f>
        <v/>
      </c>
      <c r="M12" s="856"/>
      <c r="N12" s="335"/>
      <c r="O12" s="902"/>
      <c r="P12" s="902"/>
      <c r="Q12" s="313">
        <v>78</v>
      </c>
    </row>
    <row r="13" spans="2:19" ht="18" customHeight="1">
      <c r="B13" s="851" t="s">
        <v>227</v>
      </c>
      <c r="C13" s="854"/>
      <c r="D13" s="855"/>
      <c r="E13" s="337" t="str">
        <f>IF(C13="","",C13-D13)</f>
        <v/>
      </c>
      <c r="F13" s="855"/>
      <c r="G13" s="336">
        <v>250000</v>
      </c>
      <c r="H13" s="605"/>
      <c r="I13" s="336">
        <v>250000</v>
      </c>
      <c r="J13" s="338">
        <f>IF(I13="","",MIN(F13:I13))</f>
        <v>250000</v>
      </c>
      <c r="K13" s="338" t="str">
        <f>IF(E13="","",IF(OR($S$6=#REF!,$S$6=#REF!),MIN(E13,J13)*0.5,MIN(E13,J13)))</f>
        <v/>
      </c>
      <c r="L13" s="338" t="str">
        <f>IFERROR(ROUNDDOWN(K13,-3),"")</f>
        <v/>
      </c>
      <c r="M13" s="857"/>
      <c r="N13" s="338"/>
      <c r="O13" s="903"/>
      <c r="P13" s="903"/>
      <c r="Q13" s="313" t="s">
        <v>228</v>
      </c>
    </row>
    <row r="14" spans="2:19" ht="18" customHeight="1">
      <c r="B14" s="172" t="s">
        <v>210</v>
      </c>
      <c r="C14" s="339" t="str">
        <f>IF(SUM(C12:C13)=0,"",SUM(C12:C13))</f>
        <v/>
      </c>
      <c r="D14" s="339" t="str">
        <f t="shared" ref="D14:K14" si="0">IF(SUM(D12:D13)=0,"",SUM(D12:D13))</f>
        <v/>
      </c>
      <c r="E14" s="339" t="str">
        <f t="shared" si="0"/>
        <v/>
      </c>
      <c r="F14" s="339" t="str">
        <f>IF(SUM(F12:F13)=0,"",SUM(F12:F13))</f>
        <v/>
      </c>
      <c r="G14" s="339"/>
      <c r="H14" s="339"/>
      <c r="I14" s="339">
        <f>IF(SUM(I12:I13)=0,"",SUM(I12:I13))</f>
        <v>250000</v>
      </c>
      <c r="J14" s="339">
        <f>IF(SUM(J12:J13)=0,"",SUM(J12:J13))</f>
        <v>250000</v>
      </c>
      <c r="K14" s="339" t="str">
        <f t="shared" si="0"/>
        <v/>
      </c>
      <c r="L14" s="339" t="str">
        <f>IF(SUM(L12:L13)=0,"",SUM(L12:L13))</f>
        <v/>
      </c>
      <c r="M14" s="339"/>
      <c r="N14" s="339"/>
      <c r="O14" s="339" t="str">
        <f>IF(SUM(O12:O12)=0,"",SUM(O12:O12))</f>
        <v/>
      </c>
      <c r="P14" s="339" t="str">
        <f>IF(SUM(P12:P12)=0,"",SUM(P12:P12))</f>
        <v/>
      </c>
    </row>
    <row r="15" spans="2:19" ht="18" customHeight="1">
      <c r="C15" s="602"/>
      <c r="D15" s="602"/>
    </row>
    <row r="16" spans="2:19" ht="18" customHeight="1">
      <c r="B16" s="311" t="s">
        <v>211</v>
      </c>
    </row>
    <row r="17" spans="2:17" ht="18" customHeight="1">
      <c r="B17" s="896" t="s">
        <v>212</v>
      </c>
      <c r="C17" s="897"/>
      <c r="D17" s="898"/>
      <c r="E17" s="896" t="s">
        <v>213</v>
      </c>
      <c r="F17" s="898"/>
      <c r="G17" s="896" t="s">
        <v>214</v>
      </c>
      <c r="H17" s="897"/>
      <c r="I17" s="897"/>
      <c r="J17" s="897"/>
      <c r="K17" s="897"/>
      <c r="L17" s="897"/>
      <c r="M17" s="897"/>
      <c r="N17" s="897"/>
      <c r="O17" s="897"/>
      <c r="P17" s="898"/>
    </row>
    <row r="18" spans="2:17" ht="18" customHeight="1">
      <c r="B18" s="904"/>
      <c r="C18" s="905"/>
      <c r="D18" s="906"/>
      <c r="E18" s="327"/>
      <c r="F18" s="328" t="s">
        <v>209</v>
      </c>
      <c r="G18" s="606"/>
      <c r="H18" s="606"/>
      <c r="I18" s="607"/>
      <c r="J18" s="311"/>
      <c r="K18" s="311"/>
      <c r="L18" s="311"/>
      <c r="M18" s="311"/>
      <c r="N18" s="311"/>
      <c r="O18" s="578"/>
      <c r="P18" s="579"/>
    </row>
    <row r="19" spans="2:17" ht="18" customHeight="1">
      <c r="B19" s="899" t="str">
        <f>IFERROR(VLOOKUP(第2号様式!$L$2,様式リスト!$B:$CC,Q19,0),"")</f>
        <v>１　広域連携型プログラム作成経費</v>
      </c>
      <c r="C19" s="900"/>
      <c r="D19" s="901"/>
      <c r="E19" s="327"/>
      <c r="F19" s="858"/>
      <c r="G19" s="863"/>
      <c r="H19" s="863"/>
      <c r="I19" s="864"/>
      <c r="J19" s="860"/>
      <c r="K19" s="860"/>
      <c r="L19" s="860"/>
      <c r="M19" s="860"/>
      <c r="N19" s="860"/>
      <c r="O19" s="860"/>
      <c r="P19" s="861"/>
      <c r="Q19" s="313">
        <v>58</v>
      </c>
    </row>
    <row r="20" spans="2:17" ht="18" customHeight="1">
      <c r="B20" s="899" t="str">
        <f>IFERROR(VLOOKUP(第2号様式!$L$2,様式リスト!$B:$CC,Q20,0),"")</f>
        <v>　職員基本給</v>
      </c>
      <c r="C20" s="900"/>
      <c r="D20" s="901"/>
      <c r="E20" s="327"/>
      <c r="F20" s="858"/>
      <c r="G20" s="863"/>
      <c r="H20" s="863"/>
      <c r="I20" s="864"/>
      <c r="J20" s="860"/>
      <c r="K20" s="860"/>
      <c r="L20" s="860"/>
      <c r="M20" s="860"/>
      <c r="N20" s="860"/>
      <c r="O20" s="860"/>
      <c r="P20" s="861"/>
      <c r="Q20" s="313">
        <v>59</v>
      </c>
    </row>
    <row r="21" spans="2:17" ht="18" customHeight="1">
      <c r="B21" s="899" t="str">
        <f>IFERROR(VLOOKUP(第2号様式!$L$2,様式リスト!$B:$CC,Q21,0),"")</f>
        <v>職員諸手当（非常勤含む）</v>
      </c>
      <c r="C21" s="900"/>
      <c r="D21" s="901"/>
      <c r="E21" s="327"/>
      <c r="F21" s="858"/>
      <c r="G21" s="863"/>
      <c r="H21" s="863"/>
      <c r="I21" s="860"/>
      <c r="J21" s="860"/>
      <c r="K21" s="860"/>
      <c r="L21" s="860"/>
      <c r="M21" s="860"/>
      <c r="N21" s="860"/>
      <c r="O21" s="860"/>
      <c r="P21" s="861"/>
      <c r="Q21" s="313">
        <v>60</v>
      </c>
    </row>
    <row r="22" spans="2:17" ht="18" customHeight="1">
      <c r="B22" s="899" t="str">
        <f>IFERROR(VLOOKUP(第2号様式!$L$2,様式リスト!$B:$CC,Q22,0),"")</f>
        <v>非常勤職員諸手当（事務補助者雇上経費）</v>
      </c>
      <c r="C22" s="900"/>
      <c r="D22" s="901"/>
      <c r="E22" s="327"/>
      <c r="F22" s="858"/>
      <c r="G22" s="863"/>
      <c r="H22" s="863"/>
      <c r="I22" s="860"/>
      <c r="J22" s="860"/>
      <c r="K22" s="860"/>
      <c r="L22" s="860"/>
      <c r="M22" s="860"/>
      <c r="N22" s="860"/>
      <c r="O22" s="860"/>
      <c r="P22" s="861"/>
      <c r="Q22" s="313">
        <v>61</v>
      </c>
    </row>
    <row r="23" spans="2:17" ht="18" customHeight="1">
      <c r="B23" s="899" t="str">
        <f>IFERROR(VLOOKUP(第2号様式!$L$2,様式リスト!$B:$CC,Q23,0),"")</f>
        <v>諸謝金</v>
      </c>
      <c r="C23" s="900"/>
      <c r="D23" s="901"/>
      <c r="E23" s="327"/>
      <c r="F23" s="858"/>
      <c r="G23" s="863"/>
      <c r="H23" s="863"/>
      <c r="I23" s="860"/>
      <c r="J23" s="860"/>
      <c r="K23" s="860"/>
      <c r="L23" s="860"/>
      <c r="M23" s="860"/>
      <c r="N23" s="860"/>
      <c r="O23" s="860"/>
      <c r="P23" s="861"/>
      <c r="Q23" s="313">
        <v>62</v>
      </c>
    </row>
    <row r="24" spans="2:17" ht="18" customHeight="1">
      <c r="B24" s="899" t="str">
        <f>IFERROR(VLOOKUP(第2号様式!$L$2,様式リスト!$B:$CC,Q24,0),"")</f>
        <v>旅費</v>
      </c>
      <c r="C24" s="900"/>
      <c r="D24" s="901"/>
      <c r="E24" s="327"/>
      <c r="F24" s="858"/>
      <c r="G24" s="863"/>
      <c r="H24" s="863"/>
      <c r="I24" s="860"/>
      <c r="J24" s="860"/>
      <c r="K24" s="860"/>
      <c r="L24" s="860"/>
      <c r="M24" s="860"/>
      <c r="N24" s="860"/>
      <c r="O24" s="860"/>
      <c r="P24" s="861"/>
      <c r="Q24" s="313">
        <v>63</v>
      </c>
    </row>
    <row r="25" spans="2:17" ht="18" customHeight="1">
      <c r="B25" s="899" t="str">
        <f>IFERROR(VLOOKUP(第2号様式!$L$2,様式リスト!$B:$CC,Q25,0),"")</f>
        <v>消耗品費</v>
      </c>
      <c r="C25" s="900"/>
      <c r="D25" s="901"/>
      <c r="E25" s="327"/>
      <c r="F25" s="858"/>
      <c r="G25" s="863"/>
      <c r="H25" s="863"/>
      <c r="I25" s="860"/>
      <c r="J25" s="860"/>
      <c r="K25" s="860"/>
      <c r="L25" s="860"/>
      <c r="M25" s="860"/>
      <c r="N25" s="860"/>
      <c r="O25" s="860"/>
      <c r="P25" s="861"/>
      <c r="Q25" s="313">
        <v>64</v>
      </c>
    </row>
    <row r="26" spans="2:17" ht="18" customHeight="1">
      <c r="B26" s="899" t="str">
        <f>IFERROR(VLOOKUP(第2号様式!$L$2,様式リスト!$B:$CC,Q26,0),"")</f>
        <v>印刷製本費</v>
      </c>
      <c r="C26" s="900"/>
      <c r="D26" s="901"/>
      <c r="E26" s="327"/>
      <c r="F26" s="858"/>
      <c r="G26" s="863"/>
      <c r="H26" s="863"/>
      <c r="I26" s="860"/>
      <c r="J26" s="860"/>
      <c r="K26" s="860"/>
      <c r="L26" s="860"/>
      <c r="M26" s="860"/>
      <c r="N26" s="860"/>
      <c r="O26" s="860"/>
      <c r="P26" s="861"/>
      <c r="Q26" s="313">
        <v>65</v>
      </c>
    </row>
    <row r="27" spans="2:17" ht="18" customHeight="1">
      <c r="B27" s="899" t="str">
        <f>IFERROR(VLOOKUP(第2号様式!$L$2,様式リスト!$B:$CC,Q27,0),"")</f>
        <v>通信運搬費</v>
      </c>
      <c r="C27" s="900"/>
      <c r="D27" s="901"/>
      <c r="E27" s="327"/>
      <c r="F27" s="858"/>
      <c r="G27" s="863"/>
      <c r="H27" s="863"/>
      <c r="I27" s="860"/>
      <c r="J27" s="860"/>
      <c r="K27" s="860"/>
      <c r="L27" s="860"/>
      <c r="M27" s="860"/>
      <c r="N27" s="860"/>
      <c r="O27" s="860"/>
      <c r="P27" s="861"/>
      <c r="Q27" s="313">
        <v>66</v>
      </c>
    </row>
    <row r="28" spans="2:17" ht="18" customHeight="1">
      <c r="B28" s="899" t="str">
        <f>IFERROR(VLOOKUP(第2号様式!$L$2,様式リスト!$B:$CC,Q28,0),"")</f>
        <v>会議費</v>
      </c>
      <c r="C28" s="900"/>
      <c r="D28" s="901"/>
      <c r="E28" s="327"/>
      <c r="F28" s="858"/>
      <c r="G28" s="863"/>
      <c r="H28" s="863"/>
      <c r="I28" s="860"/>
      <c r="J28" s="860"/>
      <c r="K28" s="860"/>
      <c r="L28" s="860"/>
      <c r="M28" s="860"/>
      <c r="N28" s="860"/>
      <c r="O28" s="860"/>
      <c r="P28" s="861"/>
      <c r="Q28" s="313">
        <v>67</v>
      </c>
    </row>
    <row r="29" spans="2:17" ht="18" customHeight="1">
      <c r="B29" s="899" t="str">
        <f>IFERROR(VLOOKUP(第2号様式!$L$2,様式リスト!$B:$CC,Q29,0),"")</f>
        <v/>
      </c>
      <c r="C29" s="900"/>
      <c r="D29" s="901"/>
      <c r="E29" s="327"/>
      <c r="F29" s="858"/>
      <c r="G29" s="863"/>
      <c r="H29" s="863"/>
      <c r="I29" s="860"/>
      <c r="J29" s="860"/>
      <c r="K29" s="860"/>
      <c r="L29" s="860"/>
      <c r="M29" s="860"/>
      <c r="N29" s="860"/>
      <c r="O29" s="860"/>
      <c r="P29" s="861"/>
    </row>
    <row r="30" spans="2:17" ht="18" customHeight="1">
      <c r="B30" s="899" t="str">
        <f>IFERROR(VLOOKUP(第2号様式!$L$2,様式リスト!$B:$CC,Q30,0),"")</f>
        <v>２　第三者評価受審経費</v>
      </c>
      <c r="C30" s="900"/>
      <c r="D30" s="901"/>
      <c r="E30" s="327"/>
      <c r="F30" s="858"/>
      <c r="G30" s="863"/>
      <c r="H30" s="863"/>
      <c r="I30" s="860"/>
      <c r="J30" s="860"/>
      <c r="K30" s="860"/>
      <c r="L30" s="860"/>
      <c r="M30" s="860"/>
      <c r="N30" s="860"/>
      <c r="O30" s="860"/>
      <c r="P30" s="861"/>
      <c r="Q30" s="313">
        <v>68</v>
      </c>
    </row>
    <row r="31" spans="2:17" ht="18" customHeight="1">
      <c r="B31" s="899" t="str">
        <f>IFERROR(VLOOKUP(第2号様式!$L$2,様式リスト!$B:$CC,Q31,0),"")</f>
        <v>雑役務費（手数料等）</v>
      </c>
      <c r="C31" s="900"/>
      <c r="D31" s="901"/>
      <c r="E31" s="327"/>
      <c r="F31" s="858"/>
      <c r="G31" s="863"/>
      <c r="H31" s="863"/>
      <c r="I31" s="860"/>
      <c r="J31" s="860"/>
      <c r="K31" s="860"/>
      <c r="L31" s="860"/>
      <c r="M31" s="860"/>
      <c r="N31" s="860"/>
      <c r="O31" s="860"/>
      <c r="P31" s="861"/>
      <c r="Q31" s="313">
        <v>69</v>
      </c>
    </row>
    <row r="32" spans="2:17" ht="18" customHeight="1">
      <c r="B32" s="899" t="str">
        <f>IFERROR(VLOOKUP(第2号様式!$L$2,#REF!,Q32,0),"")</f>
        <v/>
      </c>
      <c r="C32" s="900"/>
      <c r="D32" s="901"/>
      <c r="E32" s="327"/>
      <c r="F32" s="858"/>
      <c r="G32" s="863"/>
      <c r="H32" s="863"/>
      <c r="I32" s="860"/>
      <c r="J32" s="860"/>
      <c r="K32" s="860"/>
      <c r="L32" s="860"/>
      <c r="M32" s="860"/>
      <c r="N32" s="860"/>
      <c r="O32" s="860"/>
      <c r="P32" s="861"/>
    </row>
    <row r="33" spans="2:16" ht="18" customHeight="1">
      <c r="B33" s="899" t="str">
        <f>IFERROR(VLOOKUP(第2号様式!$L$2,#REF!,Q33,0),"")</f>
        <v/>
      </c>
      <c r="C33" s="900"/>
      <c r="D33" s="901"/>
      <c r="E33" s="327"/>
      <c r="F33" s="858"/>
      <c r="G33" s="863"/>
      <c r="H33" s="863"/>
      <c r="I33" s="860"/>
      <c r="J33" s="860"/>
      <c r="K33" s="860"/>
      <c r="L33" s="860"/>
      <c r="M33" s="860"/>
      <c r="N33" s="860"/>
      <c r="O33" s="860"/>
      <c r="P33" s="861"/>
    </row>
    <row r="34" spans="2:16" ht="18" customHeight="1">
      <c r="B34" s="899" t="str">
        <f>IFERROR(VLOOKUP(第2号様式!$L$2,#REF!,Q34,0),"")</f>
        <v/>
      </c>
      <c r="C34" s="900"/>
      <c r="D34" s="901"/>
      <c r="E34" s="327"/>
      <c r="F34" s="858"/>
      <c r="G34" s="863"/>
      <c r="H34" s="863"/>
      <c r="I34" s="860"/>
      <c r="J34" s="860"/>
      <c r="K34" s="860"/>
      <c r="L34" s="860"/>
      <c r="M34" s="860"/>
      <c r="N34" s="860"/>
      <c r="O34" s="860"/>
      <c r="P34" s="861"/>
    </row>
    <row r="35" spans="2:16" ht="18" customHeight="1">
      <c r="B35" s="899" t="str">
        <f>IFERROR(VLOOKUP(第2号様式!$L$2,#REF!,Q35,0),"")</f>
        <v/>
      </c>
      <c r="C35" s="900"/>
      <c r="D35" s="901"/>
      <c r="E35" s="327"/>
      <c r="F35" s="858"/>
      <c r="G35" s="863"/>
      <c r="H35" s="863"/>
      <c r="I35" s="860"/>
      <c r="J35" s="860"/>
      <c r="K35" s="860"/>
      <c r="L35" s="860"/>
      <c r="M35" s="860"/>
      <c r="N35" s="860"/>
      <c r="O35" s="860"/>
      <c r="P35" s="861"/>
    </row>
    <row r="36" spans="2:16" ht="18" customHeight="1">
      <c r="B36" s="899" t="str">
        <f>IFERROR(VLOOKUP(第2号様式!$L$2,#REF!,Q36,0),"")</f>
        <v/>
      </c>
      <c r="C36" s="900"/>
      <c r="D36" s="901"/>
      <c r="E36" s="327"/>
      <c r="F36" s="858"/>
      <c r="G36" s="863"/>
      <c r="H36" s="863"/>
      <c r="I36" s="860"/>
      <c r="J36" s="860"/>
      <c r="K36" s="860"/>
      <c r="L36" s="860"/>
      <c r="M36" s="860"/>
      <c r="N36" s="860"/>
      <c r="O36" s="860"/>
      <c r="P36" s="861"/>
    </row>
    <row r="37" spans="2:16" ht="18" customHeight="1">
      <c r="B37" s="899" t="str">
        <f>IFERROR(VLOOKUP(第2号様式!$L$2,#REF!,Q37,0),"")</f>
        <v/>
      </c>
      <c r="C37" s="900"/>
      <c r="D37" s="901"/>
      <c r="E37" s="327"/>
      <c r="F37" s="858"/>
      <c r="G37" s="863"/>
      <c r="H37" s="863"/>
      <c r="I37" s="860"/>
      <c r="J37" s="860"/>
      <c r="K37" s="860"/>
      <c r="L37" s="860"/>
      <c r="M37" s="860"/>
      <c r="N37" s="860"/>
      <c r="O37" s="860"/>
      <c r="P37" s="861"/>
    </row>
    <row r="38" spans="2:16" ht="18" customHeight="1">
      <c r="B38" s="899" t="str">
        <f>IFERROR(VLOOKUP(第2号様式!$L$2,#REF!,Q38,0),"")</f>
        <v/>
      </c>
      <c r="C38" s="900"/>
      <c r="D38" s="901"/>
      <c r="E38" s="327"/>
      <c r="F38" s="858"/>
      <c r="G38" s="863"/>
      <c r="H38" s="863"/>
      <c r="I38" s="860"/>
      <c r="J38" s="860"/>
      <c r="K38" s="860"/>
      <c r="L38" s="860"/>
      <c r="M38" s="860"/>
      <c r="N38" s="860"/>
      <c r="O38" s="860"/>
      <c r="P38" s="861"/>
    </row>
    <row r="39" spans="2:16" ht="18" customHeight="1">
      <c r="B39" s="899" t="str">
        <f>IFERROR(VLOOKUP(第2号様式!$L$2,#REF!,Q39,0),"")</f>
        <v/>
      </c>
      <c r="C39" s="900"/>
      <c r="D39" s="901"/>
      <c r="E39" s="327"/>
      <c r="F39" s="858"/>
      <c r="G39" s="863"/>
      <c r="H39" s="863"/>
      <c r="I39" s="860"/>
      <c r="J39" s="860"/>
      <c r="K39" s="860"/>
      <c r="L39" s="860"/>
      <c r="M39" s="860"/>
      <c r="N39" s="860"/>
      <c r="O39" s="860"/>
      <c r="P39" s="861"/>
    </row>
    <row r="40" spans="2:16" ht="18" customHeight="1">
      <c r="B40" s="899" t="str">
        <f>IFERROR(VLOOKUP(第2号様式!$L$2,#REF!,Q40,0),"")</f>
        <v/>
      </c>
      <c r="C40" s="900"/>
      <c r="D40" s="901"/>
      <c r="E40" s="327"/>
      <c r="F40" s="858"/>
      <c r="G40" s="863"/>
      <c r="H40" s="863"/>
      <c r="I40" s="860"/>
      <c r="J40" s="860"/>
      <c r="K40" s="860"/>
      <c r="L40" s="860"/>
      <c r="M40" s="860"/>
      <c r="N40" s="860"/>
      <c r="O40" s="860"/>
      <c r="P40" s="861"/>
    </row>
    <row r="41" spans="2:16" ht="18" customHeight="1">
      <c r="B41" s="899" t="str">
        <f>IFERROR(VLOOKUP(第2号様式!$L$2,#REF!,Q41,0),"")</f>
        <v/>
      </c>
      <c r="C41" s="900"/>
      <c r="D41" s="901"/>
      <c r="E41" s="327"/>
      <c r="F41" s="858"/>
      <c r="G41" s="863"/>
      <c r="H41" s="863"/>
      <c r="I41" s="860"/>
      <c r="J41" s="860"/>
      <c r="K41" s="860"/>
      <c r="L41" s="860"/>
      <c r="M41" s="860"/>
      <c r="N41" s="860"/>
      <c r="O41" s="860"/>
      <c r="P41" s="861"/>
    </row>
    <row r="42" spans="2:16" ht="18" customHeight="1">
      <c r="B42" s="899" t="str">
        <f>IFERROR(VLOOKUP(第2号様式!$L$2,#REF!,Q42,0),"")</f>
        <v/>
      </c>
      <c r="C42" s="900"/>
      <c r="D42" s="901"/>
      <c r="E42" s="327"/>
      <c r="F42" s="858"/>
      <c r="G42" s="863"/>
      <c r="H42" s="863"/>
      <c r="I42" s="860"/>
      <c r="J42" s="860"/>
      <c r="K42" s="860"/>
      <c r="L42" s="860"/>
      <c r="M42" s="860"/>
      <c r="N42" s="860"/>
      <c r="O42" s="860"/>
      <c r="P42" s="861"/>
    </row>
    <row r="43" spans="2:16" ht="18" customHeight="1">
      <c r="B43" s="899" t="str">
        <f>IFERROR(VLOOKUP(第2号様式!$L$2,#REF!,Q43,0),"")</f>
        <v/>
      </c>
      <c r="C43" s="900"/>
      <c r="D43" s="901"/>
      <c r="E43" s="327"/>
      <c r="F43" s="858"/>
      <c r="G43" s="863"/>
      <c r="H43" s="863"/>
      <c r="I43" s="860"/>
      <c r="J43" s="860"/>
      <c r="K43" s="860"/>
      <c r="L43" s="860"/>
      <c r="M43" s="860"/>
      <c r="N43" s="860"/>
      <c r="O43" s="860"/>
      <c r="P43" s="861"/>
    </row>
    <row r="44" spans="2:16" ht="18" customHeight="1">
      <c r="B44" s="899" t="str">
        <f>IFERROR(VLOOKUP(第2号様式!$L$2,#REF!,Q44,0),"")</f>
        <v/>
      </c>
      <c r="C44" s="900"/>
      <c r="D44" s="901"/>
      <c r="E44" s="327"/>
      <c r="F44" s="858"/>
      <c r="G44" s="863"/>
      <c r="H44" s="863"/>
      <c r="I44" s="860"/>
      <c r="J44" s="860"/>
      <c r="K44" s="860"/>
      <c r="L44" s="860"/>
      <c r="M44" s="860"/>
      <c r="N44" s="860"/>
      <c r="O44" s="860"/>
      <c r="P44" s="861"/>
    </row>
    <row r="45" spans="2:16" ht="18" customHeight="1">
      <c r="B45" s="899" t="str">
        <f>IFERROR(VLOOKUP(第2号様式!$L$2,#REF!,Q45,0),"")</f>
        <v/>
      </c>
      <c r="C45" s="900"/>
      <c r="D45" s="901"/>
      <c r="E45" s="327"/>
      <c r="F45" s="858"/>
      <c r="G45" s="863"/>
      <c r="H45" s="863"/>
      <c r="I45" s="860"/>
      <c r="J45" s="860"/>
      <c r="K45" s="860"/>
      <c r="L45" s="860"/>
      <c r="M45" s="860"/>
      <c r="N45" s="860"/>
      <c r="O45" s="860"/>
      <c r="P45" s="861"/>
    </row>
    <row r="46" spans="2:16" ht="18" customHeight="1">
      <c r="B46" s="899" t="str">
        <f>IFERROR(VLOOKUP(第2号様式!$L$2,#REF!,Q46,0),"")</f>
        <v/>
      </c>
      <c r="C46" s="900"/>
      <c r="D46" s="901"/>
      <c r="E46" s="327"/>
      <c r="F46" s="858"/>
      <c r="G46" s="863"/>
      <c r="H46" s="863"/>
      <c r="I46" s="860"/>
      <c r="J46" s="860"/>
      <c r="K46" s="860"/>
      <c r="L46" s="860"/>
      <c r="M46" s="860"/>
      <c r="N46" s="860"/>
      <c r="O46" s="860"/>
      <c r="P46" s="861"/>
    </row>
    <row r="47" spans="2:16" ht="18" customHeight="1">
      <c r="B47" s="899" t="str">
        <f>IFERROR(VLOOKUP(第2号様式!$L$2,#REF!,Q47,0),"")</f>
        <v/>
      </c>
      <c r="C47" s="900"/>
      <c r="D47" s="901"/>
      <c r="E47" s="327"/>
      <c r="F47" s="858"/>
      <c r="G47" s="863"/>
      <c r="H47" s="863"/>
      <c r="I47" s="860"/>
      <c r="J47" s="860"/>
      <c r="K47" s="860"/>
      <c r="L47" s="860"/>
      <c r="M47" s="860"/>
      <c r="N47" s="860"/>
      <c r="O47" s="860"/>
      <c r="P47" s="861"/>
    </row>
    <row r="48" spans="2:16" ht="18" customHeight="1">
      <c r="B48" s="899" t="str">
        <f>IFERROR(VLOOKUP(第2号様式!$L$2,#REF!,Q48,0),"")</f>
        <v/>
      </c>
      <c r="C48" s="900"/>
      <c r="D48" s="901"/>
      <c r="E48" s="327"/>
      <c r="F48" s="858"/>
      <c r="G48" s="863"/>
      <c r="H48" s="863"/>
      <c r="I48" s="860"/>
      <c r="J48" s="860"/>
      <c r="K48" s="860"/>
      <c r="L48" s="860"/>
      <c r="M48" s="860"/>
      <c r="N48" s="860"/>
      <c r="O48" s="860"/>
      <c r="P48" s="861"/>
    </row>
    <row r="49" spans="2:16" ht="18" customHeight="1">
      <c r="B49" s="899" t="str">
        <f>IFERROR(VLOOKUP(第2号様式!$L$2,#REF!,Q49,0),"")</f>
        <v/>
      </c>
      <c r="C49" s="900"/>
      <c r="D49" s="901"/>
      <c r="E49" s="327"/>
      <c r="F49" s="858"/>
      <c r="G49" s="863"/>
      <c r="H49" s="863"/>
      <c r="I49" s="860"/>
      <c r="J49" s="860"/>
      <c r="K49" s="860"/>
      <c r="L49" s="860"/>
      <c r="M49" s="860"/>
      <c r="N49" s="860"/>
      <c r="O49" s="860"/>
      <c r="P49" s="861"/>
    </row>
    <row r="50" spans="2:16" ht="18" customHeight="1">
      <c r="B50" s="899" t="str">
        <f>IFERROR(VLOOKUP(第2号様式!$L$2,#REF!,Q50,0),"")</f>
        <v/>
      </c>
      <c r="C50" s="900"/>
      <c r="D50" s="901"/>
      <c r="E50" s="327"/>
      <c r="F50" s="858"/>
      <c r="G50" s="863"/>
      <c r="H50" s="863"/>
      <c r="I50" s="860"/>
      <c r="J50" s="860"/>
      <c r="K50" s="860"/>
      <c r="L50" s="860"/>
      <c r="M50" s="860"/>
      <c r="N50" s="860"/>
      <c r="O50" s="860"/>
      <c r="P50" s="861"/>
    </row>
    <row r="51" spans="2:16" ht="18" customHeight="1">
      <c r="B51" s="899" t="str">
        <f>IFERROR(VLOOKUP(第2号様式!$L$2,#REF!,Q51,0),"")</f>
        <v/>
      </c>
      <c r="C51" s="900"/>
      <c r="D51" s="901"/>
      <c r="E51" s="327"/>
      <c r="F51" s="858"/>
      <c r="G51" s="863"/>
      <c r="H51" s="863"/>
      <c r="I51" s="860"/>
      <c r="J51" s="860"/>
      <c r="K51" s="860"/>
      <c r="L51" s="860"/>
      <c r="M51" s="860"/>
      <c r="N51" s="860"/>
      <c r="O51" s="860"/>
      <c r="P51" s="861"/>
    </row>
    <row r="52" spans="2:16" ht="18" customHeight="1">
      <c r="B52" s="899" t="str">
        <f>IFERROR(VLOOKUP(第2号様式!$L$2,#REF!,Q52,0),"")</f>
        <v/>
      </c>
      <c r="C52" s="900"/>
      <c r="D52" s="901"/>
      <c r="E52" s="327"/>
      <c r="F52" s="858"/>
      <c r="G52" s="863"/>
      <c r="H52" s="863"/>
      <c r="I52" s="860"/>
      <c r="J52" s="860"/>
      <c r="K52" s="860"/>
      <c r="L52" s="860"/>
      <c r="M52" s="860"/>
      <c r="N52" s="860"/>
      <c r="O52" s="860"/>
      <c r="P52" s="861"/>
    </row>
    <row r="53" spans="2:16" ht="18" customHeight="1">
      <c r="B53" s="899" t="str">
        <f>IFERROR(VLOOKUP(第2号様式!$L$2,#REF!,Q53,0),"")</f>
        <v/>
      </c>
      <c r="C53" s="900"/>
      <c r="D53" s="901"/>
      <c r="E53" s="327"/>
      <c r="F53" s="858"/>
      <c r="G53" s="863"/>
      <c r="H53" s="863"/>
      <c r="I53" s="860"/>
      <c r="J53" s="860"/>
      <c r="K53" s="860"/>
      <c r="L53" s="860"/>
      <c r="M53" s="860"/>
      <c r="N53" s="860"/>
      <c r="O53" s="860"/>
      <c r="P53" s="861"/>
    </row>
    <row r="54" spans="2:16" ht="18" customHeight="1">
      <c r="B54" s="899" t="str">
        <f>IFERROR(VLOOKUP(第2号様式!$L$2,#REF!,Q54,0),"")</f>
        <v/>
      </c>
      <c r="C54" s="900"/>
      <c r="D54" s="901"/>
      <c r="E54" s="327"/>
      <c r="F54" s="858"/>
      <c r="G54" s="863"/>
      <c r="H54" s="863"/>
      <c r="I54" s="860"/>
      <c r="J54" s="860"/>
      <c r="K54" s="860"/>
      <c r="L54" s="860"/>
      <c r="M54" s="860"/>
      <c r="N54" s="860"/>
      <c r="O54" s="860"/>
      <c r="P54" s="861"/>
    </row>
    <row r="55" spans="2:16" ht="18" customHeight="1">
      <c r="B55" s="899" t="str">
        <f>IFERROR(VLOOKUP(第2号様式!$L$2,#REF!,Q55,0),"")</f>
        <v/>
      </c>
      <c r="C55" s="900"/>
      <c r="D55" s="901"/>
      <c r="E55" s="327"/>
      <c r="F55" s="858"/>
      <c r="G55" s="863"/>
      <c r="H55" s="863"/>
      <c r="I55" s="860"/>
      <c r="J55" s="860"/>
      <c r="K55" s="860"/>
      <c r="L55" s="860"/>
      <c r="M55" s="860"/>
      <c r="N55" s="860"/>
      <c r="O55" s="860"/>
      <c r="P55" s="861"/>
    </row>
    <row r="56" spans="2:16" ht="18" customHeight="1">
      <c r="B56" s="899" t="str">
        <f>IFERROR(VLOOKUP(第2号様式!$L$2,#REF!,Q56,0),"")</f>
        <v/>
      </c>
      <c r="C56" s="900"/>
      <c r="D56" s="901"/>
      <c r="E56" s="327"/>
      <c r="F56" s="858"/>
      <c r="G56" s="863"/>
      <c r="H56" s="863"/>
      <c r="I56" s="860"/>
      <c r="J56" s="860"/>
      <c r="K56" s="860"/>
      <c r="L56" s="860"/>
      <c r="M56" s="860"/>
      <c r="N56" s="860"/>
      <c r="O56" s="860"/>
      <c r="P56" s="861"/>
    </row>
    <row r="57" spans="2:16" ht="18" customHeight="1">
      <c r="B57" s="899" t="str">
        <f>IFERROR(VLOOKUP(第2号様式!$L$2,#REF!,Q57,0),"")</f>
        <v/>
      </c>
      <c r="C57" s="900"/>
      <c r="D57" s="901"/>
      <c r="E57" s="327"/>
      <c r="F57" s="858"/>
      <c r="G57" s="863"/>
      <c r="H57" s="863"/>
      <c r="I57" s="860"/>
      <c r="J57" s="860"/>
      <c r="K57" s="860"/>
      <c r="L57" s="860"/>
      <c r="M57" s="860"/>
      <c r="N57" s="860"/>
      <c r="O57" s="860"/>
      <c r="P57" s="861"/>
    </row>
    <row r="58" spans="2:16" ht="18" customHeight="1">
      <c r="B58" s="899" t="str">
        <f>IFERROR(VLOOKUP(第2号様式!$L$2,#REF!,Q58,0),"")</f>
        <v/>
      </c>
      <c r="C58" s="900"/>
      <c r="D58" s="901"/>
      <c r="E58" s="327"/>
      <c r="F58" s="858"/>
      <c r="G58" s="863"/>
      <c r="H58" s="863"/>
      <c r="I58" s="860"/>
      <c r="J58" s="860"/>
      <c r="K58" s="860"/>
      <c r="L58" s="860"/>
      <c r="M58" s="860"/>
      <c r="N58" s="860"/>
      <c r="O58" s="860"/>
      <c r="P58" s="861"/>
    </row>
    <row r="59" spans="2:16" ht="18" customHeight="1">
      <c r="B59" s="899" t="str">
        <f>IFERROR(VLOOKUP(第2号様式!$L$2,#REF!,Q59,0),"")</f>
        <v/>
      </c>
      <c r="C59" s="900"/>
      <c r="D59" s="901"/>
      <c r="E59" s="327"/>
      <c r="F59" s="858"/>
      <c r="G59" s="863"/>
      <c r="H59" s="863"/>
      <c r="I59" s="860"/>
      <c r="J59" s="860"/>
      <c r="K59" s="860"/>
      <c r="L59" s="860"/>
      <c r="M59" s="860"/>
      <c r="N59" s="860"/>
      <c r="O59" s="860"/>
      <c r="P59" s="861"/>
    </row>
    <row r="60" spans="2:16" ht="18" customHeight="1">
      <c r="B60" s="899" t="str">
        <f>IFERROR(VLOOKUP(第2号様式!$L$2,#REF!,Q60,0),"")</f>
        <v/>
      </c>
      <c r="C60" s="900"/>
      <c r="D60" s="901"/>
      <c r="E60" s="327"/>
      <c r="F60" s="858"/>
      <c r="G60" s="863"/>
      <c r="H60" s="863"/>
      <c r="I60" s="860"/>
      <c r="J60" s="860"/>
      <c r="K60" s="860"/>
      <c r="L60" s="860"/>
      <c r="M60" s="860"/>
      <c r="N60" s="860"/>
      <c r="O60" s="860"/>
      <c r="P60" s="861"/>
    </row>
    <row r="61" spans="2:16" ht="18" customHeight="1">
      <c r="B61" s="899" t="str">
        <f>IFERROR(VLOOKUP(第2号様式!$L$2,#REF!,Q61,0),"")</f>
        <v/>
      </c>
      <c r="C61" s="900"/>
      <c r="D61" s="901"/>
      <c r="E61" s="327"/>
      <c r="F61" s="858"/>
      <c r="G61" s="863"/>
      <c r="H61" s="863"/>
      <c r="I61" s="860"/>
      <c r="J61" s="860"/>
      <c r="K61" s="860"/>
      <c r="L61" s="860"/>
      <c r="M61" s="860"/>
      <c r="N61" s="860"/>
      <c r="O61" s="860"/>
      <c r="P61" s="861"/>
    </row>
    <row r="62" spans="2:16" ht="18" customHeight="1">
      <c r="B62" s="899" t="str">
        <f>IFERROR(VLOOKUP(第2号様式!$L$2,#REF!,Q62,0),"")</f>
        <v/>
      </c>
      <c r="C62" s="900"/>
      <c r="D62" s="901"/>
      <c r="E62" s="327"/>
      <c r="F62" s="858"/>
      <c r="G62" s="863"/>
      <c r="H62" s="863"/>
      <c r="I62" s="860"/>
      <c r="J62" s="860"/>
      <c r="K62" s="860"/>
      <c r="L62" s="860"/>
      <c r="M62" s="860"/>
      <c r="N62" s="860"/>
      <c r="O62" s="860"/>
      <c r="P62" s="861"/>
    </row>
    <row r="63" spans="2:16" ht="18" customHeight="1">
      <c r="B63" s="899" t="str">
        <f>IFERROR(VLOOKUP(第2号様式!$L$2,#REF!,Q63,0),"")</f>
        <v/>
      </c>
      <c r="C63" s="900"/>
      <c r="D63" s="901"/>
      <c r="E63" s="327"/>
      <c r="F63" s="858"/>
      <c r="G63" s="863"/>
      <c r="H63" s="863"/>
      <c r="I63" s="860"/>
      <c r="J63" s="860"/>
      <c r="K63" s="860"/>
      <c r="L63" s="860"/>
      <c r="M63" s="860"/>
      <c r="N63" s="860"/>
      <c r="O63" s="860"/>
      <c r="P63" s="861"/>
    </row>
    <row r="64" spans="2:16" ht="18" customHeight="1">
      <c r="B64" s="899" t="str">
        <f>IFERROR(VLOOKUP(第2号様式!$L$2,#REF!,Q64,0),"")</f>
        <v/>
      </c>
      <c r="C64" s="900"/>
      <c r="D64" s="901"/>
      <c r="E64" s="327"/>
      <c r="F64" s="858"/>
      <c r="G64" s="863"/>
      <c r="H64" s="863"/>
      <c r="I64" s="860"/>
      <c r="J64" s="860"/>
      <c r="K64" s="860"/>
      <c r="L64" s="860"/>
      <c r="M64" s="860"/>
      <c r="N64" s="860"/>
      <c r="O64" s="860"/>
      <c r="P64" s="861"/>
    </row>
    <row r="65" spans="2:16" ht="18" customHeight="1">
      <c r="B65" s="899" t="str">
        <f>IFERROR(VLOOKUP(第2号様式!$L$2,#REF!,Q65,0),"")</f>
        <v/>
      </c>
      <c r="C65" s="900"/>
      <c r="D65" s="901"/>
      <c r="E65" s="327"/>
      <c r="F65" s="858"/>
      <c r="G65" s="863"/>
      <c r="H65" s="863"/>
      <c r="I65" s="860"/>
      <c r="J65" s="860"/>
      <c r="K65" s="860"/>
      <c r="L65" s="860"/>
      <c r="M65" s="860"/>
      <c r="N65" s="860"/>
      <c r="O65" s="860"/>
      <c r="P65" s="861"/>
    </row>
    <row r="66" spans="2:16" ht="18" customHeight="1">
      <c r="B66" s="899" t="str">
        <f>IFERROR(VLOOKUP(第2号様式!$L$2,#REF!,Q66,0),"")</f>
        <v/>
      </c>
      <c r="C66" s="900"/>
      <c r="D66" s="901"/>
      <c r="E66" s="327"/>
      <c r="F66" s="858"/>
      <c r="G66" s="863"/>
      <c r="H66" s="863"/>
      <c r="I66" s="860"/>
      <c r="J66" s="860"/>
      <c r="K66" s="860"/>
      <c r="L66" s="860"/>
      <c r="M66" s="860"/>
      <c r="N66" s="860"/>
      <c r="O66" s="860"/>
      <c r="P66" s="861"/>
    </row>
    <row r="67" spans="2:16" ht="18" customHeight="1">
      <c r="B67" s="899" t="str">
        <f>IFERROR(VLOOKUP(第2号様式!$L$2,#REF!,Q67,0),"")</f>
        <v/>
      </c>
      <c r="C67" s="900"/>
      <c r="D67" s="901"/>
      <c r="E67" s="327"/>
      <c r="F67" s="858"/>
      <c r="G67" s="863"/>
      <c r="H67" s="863"/>
      <c r="I67" s="860"/>
      <c r="J67" s="860"/>
      <c r="K67" s="860"/>
      <c r="L67" s="860"/>
      <c r="M67" s="860"/>
      <c r="N67" s="860"/>
      <c r="O67" s="860"/>
      <c r="P67" s="861"/>
    </row>
    <row r="68" spans="2:16" ht="18" customHeight="1">
      <c r="B68" s="899" t="str">
        <f>IFERROR(VLOOKUP(第2号様式!$L$2,#REF!,Q68,0),"")</f>
        <v/>
      </c>
      <c r="C68" s="900"/>
      <c r="D68" s="901"/>
      <c r="E68" s="327"/>
      <c r="F68" s="858"/>
      <c r="G68" s="863"/>
      <c r="H68" s="863"/>
      <c r="I68" s="860"/>
      <c r="J68" s="860"/>
      <c r="K68" s="860"/>
      <c r="L68" s="860"/>
      <c r="M68" s="860"/>
      <c r="N68" s="860"/>
      <c r="O68" s="860"/>
      <c r="P68" s="861"/>
    </row>
    <row r="69" spans="2:16" ht="18" customHeight="1">
      <c r="B69" s="899" t="str">
        <f>IFERROR(VLOOKUP(第2号様式!$L$2,#REF!,Q69,0),"")</f>
        <v/>
      </c>
      <c r="C69" s="900"/>
      <c r="D69" s="901"/>
      <c r="E69" s="327"/>
      <c r="F69" s="858"/>
      <c r="G69" s="863"/>
      <c r="H69" s="863"/>
      <c r="I69" s="860"/>
      <c r="J69" s="860"/>
      <c r="K69" s="860"/>
      <c r="L69" s="860"/>
      <c r="M69" s="860"/>
      <c r="N69" s="860"/>
      <c r="O69" s="860"/>
      <c r="P69" s="861"/>
    </row>
    <row r="70" spans="2:16" ht="18" customHeight="1">
      <c r="B70" s="899" t="str">
        <f>IFERROR(VLOOKUP(第2号様式!$L$2,#REF!,Q70,0),"")</f>
        <v/>
      </c>
      <c r="C70" s="900"/>
      <c r="D70" s="901"/>
      <c r="E70" s="327"/>
      <c r="F70" s="858"/>
      <c r="G70" s="863"/>
      <c r="H70" s="863"/>
      <c r="I70" s="860"/>
      <c r="J70" s="860"/>
      <c r="K70" s="860"/>
      <c r="L70" s="860"/>
      <c r="M70" s="860"/>
      <c r="N70" s="860"/>
      <c r="O70" s="860"/>
      <c r="P70" s="861"/>
    </row>
    <row r="71" spans="2:16" ht="18" customHeight="1">
      <c r="B71" s="899" t="str">
        <f>IFERROR(VLOOKUP(第2号様式!$L$2,#REF!,Q71,0),"")</f>
        <v/>
      </c>
      <c r="C71" s="900"/>
      <c r="D71" s="901"/>
      <c r="E71" s="327"/>
      <c r="F71" s="858"/>
      <c r="G71" s="863"/>
      <c r="H71" s="863"/>
      <c r="I71" s="860"/>
      <c r="J71" s="860"/>
      <c r="K71" s="860"/>
      <c r="L71" s="860"/>
      <c r="M71" s="860"/>
      <c r="N71" s="860"/>
      <c r="O71" s="860"/>
      <c r="P71" s="861"/>
    </row>
    <row r="72" spans="2:16" ht="18" customHeight="1">
      <c r="B72" s="899" t="str">
        <f>IFERROR(VLOOKUP(第2号様式!$L$2,#REF!,Q72,0),"")</f>
        <v/>
      </c>
      <c r="C72" s="900"/>
      <c r="D72" s="901"/>
      <c r="E72" s="327"/>
      <c r="F72" s="858"/>
      <c r="G72" s="863"/>
      <c r="H72" s="863"/>
      <c r="I72" s="860"/>
      <c r="J72" s="860"/>
      <c r="K72" s="860"/>
      <c r="L72" s="860"/>
      <c r="M72" s="860"/>
      <c r="N72" s="860"/>
      <c r="O72" s="860"/>
      <c r="P72" s="861"/>
    </row>
    <row r="73" spans="2:16" ht="18" customHeight="1">
      <c r="B73" s="899" t="str">
        <f>IFERROR(VLOOKUP(第2号様式!$L$2,#REF!,Q73,0),"")</f>
        <v/>
      </c>
      <c r="C73" s="900"/>
      <c r="D73" s="901"/>
      <c r="E73" s="327"/>
      <c r="F73" s="858"/>
      <c r="G73" s="863"/>
      <c r="H73" s="863"/>
      <c r="I73" s="860"/>
      <c r="J73" s="860"/>
      <c r="K73" s="860"/>
      <c r="L73" s="860"/>
      <c r="M73" s="860"/>
      <c r="N73" s="860"/>
      <c r="O73" s="860"/>
      <c r="P73" s="861"/>
    </row>
    <row r="74" spans="2:16" ht="18" customHeight="1">
      <c r="B74" s="899" t="str">
        <f>IFERROR(VLOOKUP(第2号様式!$L$2,#REF!,Q74,0),"")</f>
        <v/>
      </c>
      <c r="C74" s="900"/>
      <c r="D74" s="901"/>
      <c r="E74" s="327"/>
      <c r="F74" s="858"/>
      <c r="G74" s="863"/>
      <c r="H74" s="863"/>
      <c r="I74" s="860"/>
      <c r="J74" s="860"/>
      <c r="K74" s="860"/>
      <c r="L74" s="860"/>
      <c r="M74" s="860"/>
      <c r="N74" s="860"/>
      <c r="O74" s="860"/>
      <c r="P74" s="861"/>
    </row>
    <row r="75" spans="2:16" ht="18" customHeight="1">
      <c r="B75" s="899" t="str">
        <f>IFERROR(VLOOKUP(第2号様式!$L$2,#REF!,Q75,0),"")</f>
        <v/>
      </c>
      <c r="C75" s="900"/>
      <c r="D75" s="901"/>
      <c r="E75" s="327"/>
      <c r="F75" s="858"/>
      <c r="G75" s="863"/>
      <c r="H75" s="863"/>
      <c r="I75" s="860"/>
      <c r="J75" s="860"/>
      <c r="K75" s="860"/>
      <c r="L75" s="860"/>
      <c r="M75" s="860"/>
      <c r="N75" s="860"/>
      <c r="O75" s="860"/>
      <c r="P75" s="861"/>
    </row>
    <row r="76" spans="2:16" ht="18" customHeight="1">
      <c r="B76" s="899" t="str">
        <f>IFERROR(VLOOKUP(第2号様式!$L$2,#REF!,Q76,0),"")</f>
        <v/>
      </c>
      <c r="C76" s="900"/>
      <c r="D76" s="901"/>
      <c r="E76" s="327"/>
      <c r="F76" s="858"/>
      <c r="G76" s="863"/>
      <c r="H76" s="863"/>
      <c r="I76" s="860"/>
      <c r="J76" s="860"/>
      <c r="K76" s="860"/>
      <c r="L76" s="860"/>
      <c r="M76" s="860"/>
      <c r="N76" s="860"/>
      <c r="O76" s="860"/>
      <c r="P76" s="861"/>
    </row>
    <row r="77" spans="2:16" ht="18" customHeight="1">
      <c r="B77" s="899" t="str">
        <f>IFERROR(VLOOKUP(第2号様式!$L$2,#REF!,Q77,0),"")</f>
        <v/>
      </c>
      <c r="C77" s="900"/>
      <c r="D77" s="901"/>
      <c r="E77" s="327"/>
      <c r="F77" s="858"/>
      <c r="G77" s="863"/>
      <c r="H77" s="863"/>
      <c r="I77" s="860"/>
      <c r="J77" s="860"/>
      <c r="K77" s="860"/>
      <c r="L77" s="860"/>
      <c r="M77" s="860"/>
      <c r="N77" s="860"/>
      <c r="O77" s="860"/>
      <c r="P77" s="861"/>
    </row>
    <row r="78" spans="2:16" ht="18" customHeight="1">
      <c r="B78" s="899" t="str">
        <f>IFERROR(VLOOKUP(第2号様式!$L$2,#REF!,Q78,0),"")</f>
        <v/>
      </c>
      <c r="C78" s="900"/>
      <c r="D78" s="901"/>
      <c r="E78" s="327"/>
      <c r="F78" s="858"/>
      <c r="G78" s="863"/>
      <c r="H78" s="863"/>
      <c r="I78" s="860"/>
      <c r="J78" s="860"/>
      <c r="K78" s="860"/>
      <c r="L78" s="860"/>
      <c r="M78" s="860"/>
      <c r="N78" s="860"/>
      <c r="O78" s="860"/>
      <c r="P78" s="861"/>
    </row>
    <row r="79" spans="2:16" ht="18" customHeight="1">
      <c r="B79" s="899" t="str">
        <f>IFERROR(VLOOKUP(第2号様式!$L$2,#REF!,Q79,0),"")</f>
        <v/>
      </c>
      <c r="C79" s="900"/>
      <c r="D79" s="901"/>
      <c r="E79" s="327"/>
      <c r="F79" s="858"/>
      <c r="G79" s="863"/>
      <c r="H79" s="863"/>
      <c r="I79" s="860"/>
      <c r="J79" s="860"/>
      <c r="K79" s="860"/>
      <c r="L79" s="860"/>
      <c r="M79" s="860"/>
      <c r="N79" s="860"/>
      <c r="O79" s="860"/>
      <c r="P79" s="861"/>
    </row>
    <row r="80" spans="2:16" ht="18" customHeight="1">
      <c r="B80" s="899" t="str">
        <f>IFERROR(VLOOKUP(第2号様式!$L$2,#REF!,Q80,0),"")</f>
        <v/>
      </c>
      <c r="C80" s="900"/>
      <c r="D80" s="901"/>
      <c r="E80" s="327"/>
      <c r="F80" s="858"/>
      <c r="G80" s="863"/>
      <c r="H80" s="863"/>
      <c r="I80" s="860"/>
      <c r="J80" s="860"/>
      <c r="K80" s="860"/>
      <c r="L80" s="860"/>
      <c r="M80" s="860"/>
      <c r="N80" s="860"/>
      <c r="O80" s="860"/>
      <c r="P80" s="861"/>
    </row>
    <row r="81" spans="2:16" ht="18" customHeight="1">
      <c r="B81" s="899" t="str">
        <f>IFERROR(VLOOKUP(第2号様式!$L$2,#REF!,Q81,0),"")</f>
        <v/>
      </c>
      <c r="C81" s="900"/>
      <c r="D81" s="901"/>
      <c r="E81" s="327"/>
      <c r="F81" s="858"/>
      <c r="G81" s="863"/>
      <c r="H81" s="863"/>
      <c r="I81" s="860"/>
      <c r="J81" s="860"/>
      <c r="K81" s="860"/>
      <c r="L81" s="860"/>
      <c r="M81" s="860"/>
      <c r="N81" s="860"/>
      <c r="O81" s="860"/>
      <c r="P81" s="861"/>
    </row>
    <row r="82" spans="2:16" ht="18" customHeight="1">
      <c r="B82" s="899" t="str">
        <f>IFERROR(VLOOKUP(第2号様式!$L$2,#REF!,Q82,0),"")</f>
        <v/>
      </c>
      <c r="C82" s="900"/>
      <c r="D82" s="901"/>
      <c r="E82" s="327"/>
      <c r="F82" s="858"/>
      <c r="G82" s="863"/>
      <c r="H82" s="863"/>
      <c r="I82" s="860"/>
      <c r="J82" s="860"/>
      <c r="K82" s="860"/>
      <c r="L82" s="860"/>
      <c r="M82" s="860"/>
      <c r="N82" s="860"/>
      <c r="O82" s="860"/>
      <c r="P82" s="861"/>
    </row>
    <row r="83" spans="2:16" ht="18" customHeight="1">
      <c r="B83" s="899" t="str">
        <f>IFERROR(VLOOKUP(第2号様式!$L$2,#REF!,Q83,0),"")</f>
        <v/>
      </c>
      <c r="C83" s="900"/>
      <c r="D83" s="901"/>
      <c r="E83" s="327"/>
      <c r="F83" s="858"/>
      <c r="G83" s="863"/>
      <c r="H83" s="863"/>
      <c r="I83" s="860"/>
      <c r="J83" s="860"/>
      <c r="K83" s="860"/>
      <c r="L83" s="860"/>
      <c r="M83" s="860"/>
      <c r="N83" s="860"/>
      <c r="O83" s="860"/>
      <c r="P83" s="861"/>
    </row>
    <row r="84" spans="2:16" ht="18" customHeight="1">
      <c r="B84" s="899" t="str">
        <f>IFERROR(VLOOKUP(第2号様式!$L$2,#REF!,Q84,0),"")</f>
        <v/>
      </c>
      <c r="C84" s="900"/>
      <c r="D84" s="901"/>
      <c r="E84" s="327"/>
      <c r="F84" s="858"/>
      <c r="G84" s="863"/>
      <c r="H84" s="863"/>
      <c r="I84" s="860"/>
      <c r="J84" s="860"/>
      <c r="K84" s="860"/>
      <c r="L84" s="860"/>
      <c r="M84" s="860"/>
      <c r="N84" s="860"/>
      <c r="O84" s="860"/>
      <c r="P84" s="861"/>
    </row>
    <row r="85" spans="2:16" ht="18" customHeight="1">
      <c r="B85" s="899" t="str">
        <f>IFERROR(VLOOKUP(第2号様式!$L$2,#REF!,Q85,0),"")</f>
        <v/>
      </c>
      <c r="C85" s="900"/>
      <c r="D85" s="901"/>
      <c r="E85" s="327"/>
      <c r="F85" s="858"/>
      <c r="G85" s="863"/>
      <c r="H85" s="863"/>
      <c r="I85" s="860"/>
      <c r="J85" s="860"/>
      <c r="K85" s="860"/>
      <c r="L85" s="860"/>
      <c r="M85" s="860"/>
      <c r="N85" s="860"/>
      <c r="O85" s="860"/>
      <c r="P85" s="861"/>
    </row>
    <row r="86" spans="2:16" ht="18" customHeight="1">
      <c r="B86" s="899" t="str">
        <f>IFERROR(VLOOKUP(第2号様式!$L$2,#REF!,Q86,0),"")</f>
        <v/>
      </c>
      <c r="C86" s="900"/>
      <c r="D86" s="901"/>
      <c r="E86" s="327"/>
      <c r="F86" s="858"/>
      <c r="G86" s="863"/>
      <c r="H86" s="863"/>
      <c r="I86" s="860"/>
      <c r="J86" s="860"/>
      <c r="K86" s="860"/>
      <c r="L86" s="860"/>
      <c r="M86" s="860"/>
      <c r="N86" s="860"/>
      <c r="O86" s="860"/>
      <c r="P86" s="861"/>
    </row>
    <row r="87" spans="2:16" ht="18" customHeight="1">
      <c r="B87" s="899" t="str">
        <f>IFERROR(VLOOKUP(第2号様式!$L$2,#REF!,Q87,0),"")</f>
        <v/>
      </c>
      <c r="C87" s="900"/>
      <c r="D87" s="901"/>
      <c r="E87" s="327"/>
      <c r="F87" s="858"/>
      <c r="G87" s="863"/>
      <c r="H87" s="863"/>
      <c r="I87" s="860"/>
      <c r="J87" s="860"/>
      <c r="K87" s="860"/>
      <c r="L87" s="860"/>
      <c r="M87" s="860"/>
      <c r="N87" s="860"/>
      <c r="O87" s="860"/>
      <c r="P87" s="861"/>
    </row>
    <row r="88" spans="2:16" ht="18" customHeight="1">
      <c r="B88" s="899" t="str">
        <f>IFERROR(VLOOKUP(第2号様式!$L$2,#REF!,Q88,0),"")</f>
        <v/>
      </c>
      <c r="C88" s="900"/>
      <c r="D88" s="901"/>
      <c r="E88" s="327"/>
      <c r="F88" s="858"/>
      <c r="G88" s="863"/>
      <c r="H88" s="863"/>
      <c r="I88" s="860"/>
      <c r="J88" s="860"/>
      <c r="K88" s="860"/>
      <c r="L88" s="860"/>
      <c r="M88" s="860"/>
      <c r="N88" s="860"/>
      <c r="O88" s="860"/>
      <c r="P88" s="861"/>
    </row>
    <row r="89" spans="2:16" ht="18" customHeight="1">
      <c r="B89" s="899" t="str">
        <f>IFERROR(VLOOKUP(第2号様式!$L$2,#REF!,Q89,0),"")</f>
        <v/>
      </c>
      <c r="C89" s="900"/>
      <c r="D89" s="901"/>
      <c r="E89" s="327"/>
      <c r="F89" s="858"/>
      <c r="G89" s="863"/>
      <c r="H89" s="863"/>
      <c r="I89" s="860"/>
      <c r="J89" s="860"/>
      <c r="K89" s="860"/>
      <c r="L89" s="860"/>
      <c r="M89" s="860"/>
      <c r="N89" s="860"/>
      <c r="O89" s="860"/>
      <c r="P89" s="861"/>
    </row>
    <row r="90" spans="2:16" ht="18" customHeight="1">
      <c r="B90" s="899" t="str">
        <f>IFERROR(VLOOKUP(第2号様式!$L$2,#REF!,Q90,0),"")</f>
        <v/>
      </c>
      <c r="C90" s="900"/>
      <c r="D90" s="901"/>
      <c r="E90" s="327"/>
      <c r="F90" s="858"/>
      <c r="G90" s="863"/>
      <c r="H90" s="863"/>
      <c r="I90" s="865"/>
      <c r="J90" s="860"/>
      <c r="K90" s="860"/>
      <c r="L90" s="860"/>
      <c r="M90" s="860"/>
      <c r="N90" s="860"/>
      <c r="O90" s="860"/>
      <c r="P90" s="861"/>
    </row>
    <row r="91" spans="2:16" ht="18" customHeight="1">
      <c r="B91" s="896" t="s">
        <v>215</v>
      </c>
      <c r="C91" s="897"/>
      <c r="D91" s="898"/>
      <c r="E91" s="330"/>
      <c r="F91" s="450">
        <f>SUM(F19:F90)</f>
        <v>0</v>
      </c>
      <c r="G91" s="608"/>
      <c r="H91" s="608"/>
      <c r="I91" s="332"/>
      <c r="J91" s="332"/>
      <c r="K91" s="332"/>
      <c r="L91" s="332"/>
      <c r="M91" s="332"/>
      <c r="N91" s="332"/>
      <c r="O91" s="332"/>
      <c r="P91" s="331"/>
    </row>
    <row r="92" spans="2:16" ht="18" customHeight="1"/>
    <row r="93" spans="2:16" ht="18" customHeight="1">
      <c r="B93" s="313" t="s">
        <v>216</v>
      </c>
    </row>
    <row r="94" spans="2:16" ht="18" customHeight="1"/>
    <row r="95" spans="2:16" ht="19.5" customHeight="1"/>
  </sheetData>
  <sheetProtection formatCells="0" formatColumns="0" formatRows="0" insertColumns="0" insertRows="0" insertHyperlinks="0" deleteColumns="0" deleteRows="0" sort="0" autoFilter="0" pivotTables="0"/>
  <mergeCells count="90">
    <mergeCell ref="L6:L8"/>
    <mergeCell ref="O6:O8"/>
    <mergeCell ref="P6:P8"/>
    <mergeCell ref="M6:M8"/>
    <mergeCell ref="N6:N8"/>
    <mergeCell ref="C6:C8"/>
    <mergeCell ref="E6:E8"/>
    <mergeCell ref="G6:I8"/>
    <mergeCell ref="J6:J8"/>
    <mergeCell ref="K6:K8"/>
    <mergeCell ref="B23:D23"/>
    <mergeCell ref="G9:I9"/>
    <mergeCell ref="O12:O13"/>
    <mergeCell ref="P12:P13"/>
    <mergeCell ref="B17:D17"/>
    <mergeCell ref="E17:F17"/>
    <mergeCell ref="G17:P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B59:D59"/>
    <mergeCell ref="B48:D48"/>
    <mergeCell ref="B49:D49"/>
    <mergeCell ref="B50:D50"/>
    <mergeCell ref="B51:D51"/>
    <mergeCell ref="B52:D52"/>
    <mergeCell ref="B53:D53"/>
    <mergeCell ref="B54:D54"/>
    <mergeCell ref="B55:D55"/>
    <mergeCell ref="B56:D56"/>
    <mergeCell ref="B57:D57"/>
    <mergeCell ref="B58:D58"/>
    <mergeCell ref="B71:D71"/>
    <mergeCell ref="B60:D60"/>
    <mergeCell ref="B61:D61"/>
    <mergeCell ref="B62:D62"/>
    <mergeCell ref="B63:D63"/>
    <mergeCell ref="B64:D64"/>
    <mergeCell ref="B65:D65"/>
    <mergeCell ref="B66:D66"/>
    <mergeCell ref="B67:D67"/>
    <mergeCell ref="B68:D68"/>
    <mergeCell ref="B69:D69"/>
    <mergeCell ref="B70:D70"/>
    <mergeCell ref="B83:D83"/>
    <mergeCell ref="B72:D72"/>
    <mergeCell ref="B73:D73"/>
    <mergeCell ref="B74:D74"/>
    <mergeCell ref="B75:D75"/>
    <mergeCell ref="B76:D76"/>
    <mergeCell ref="B77:D77"/>
    <mergeCell ref="B78:D78"/>
    <mergeCell ref="B79:D79"/>
    <mergeCell ref="B80:D80"/>
    <mergeCell ref="B81:D81"/>
    <mergeCell ref="B82:D82"/>
    <mergeCell ref="B90:D90"/>
    <mergeCell ref="B91:D91"/>
    <mergeCell ref="B84:D84"/>
    <mergeCell ref="B85:D85"/>
    <mergeCell ref="B86:D86"/>
    <mergeCell ref="B87:D87"/>
    <mergeCell ref="B88:D88"/>
    <mergeCell ref="B89:D89"/>
  </mergeCells>
  <phoneticPr fontId="4"/>
  <conditionalFormatting sqref="H12">
    <cfRule type="expression" dxfId="134" priority="1">
      <formula>IF(B12="第三者評価受審経費",TRUE,FALSE)</formula>
    </cfRule>
  </conditionalFormatting>
  <dataValidations count="1">
    <dataValidation type="custom" allowBlank="1" showInputMessage="1" showErrorMessage="1" sqref="H12" xr:uid="{0CC3FF02-AA24-4431-B6EF-E322EEC86ADB}">
      <formula1>IF(B12="第三者評価受審経費",FALSE,TRUE)</formula1>
    </dataValidation>
  </dataValidations>
  <printOptions horizontalCentered="1"/>
  <pageMargins left="0.7" right="0.7" top="0.75" bottom="0.75" header="0.3" footer="0.3"/>
  <pageSetup paperSize="9" scale="31" orientation="portrait" blackAndWhite="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P50"/>
  <sheetViews>
    <sheetView view="pageBreakPreview" zoomScale="55" zoomScaleNormal="90" zoomScaleSheetLayoutView="55" workbookViewId="0"/>
  </sheetViews>
  <sheetFormatPr defaultRowHeight="16.149999999999999" outlineLevelCol="1"/>
  <cols>
    <col min="1" max="1" width="3.625" style="370" customWidth="1"/>
    <col min="2" max="9" width="22.5" style="370" customWidth="1"/>
    <col min="10" max="12" width="20.75" style="370" customWidth="1"/>
    <col min="13" max="13" width="5.625" style="370" hidden="1" customWidth="1" outlineLevel="1"/>
    <col min="14" max="15" width="9" style="370" hidden="1" customWidth="1" outlineLevel="1"/>
    <col min="16" max="16" width="9" style="370" collapsed="1"/>
    <col min="17" max="261" width="9" style="370"/>
    <col min="262" max="262" width="15.75" style="370" customWidth="1"/>
    <col min="263" max="268" width="12.125" style="370" customWidth="1"/>
    <col min="269" max="269" width="11.875" style="370" customWidth="1"/>
    <col min="270" max="517" width="9" style="370"/>
    <col min="518" max="518" width="15.75" style="370" customWidth="1"/>
    <col min="519" max="524" width="12.125" style="370" customWidth="1"/>
    <col min="525" max="525" width="11.875" style="370" customWidth="1"/>
    <col min="526" max="773" width="9" style="370"/>
    <col min="774" max="774" width="15.75" style="370" customWidth="1"/>
    <col min="775" max="780" width="12.125" style="370" customWidth="1"/>
    <col min="781" max="781" width="11.875" style="370" customWidth="1"/>
    <col min="782" max="1029" width="9" style="370"/>
    <col min="1030" max="1030" width="15.75" style="370" customWidth="1"/>
    <col min="1031" max="1036" width="12.125" style="370" customWidth="1"/>
    <col min="1037" max="1037" width="11.875" style="370" customWidth="1"/>
    <col min="1038" max="1285" width="9" style="370"/>
    <col min="1286" max="1286" width="15.75" style="370" customWidth="1"/>
    <col min="1287" max="1292" width="12.125" style="370" customWidth="1"/>
    <col min="1293" max="1293" width="11.875" style="370" customWidth="1"/>
    <col min="1294" max="1541" width="9" style="370"/>
    <col min="1542" max="1542" width="15.75" style="370" customWidth="1"/>
    <col min="1543" max="1548" width="12.125" style="370" customWidth="1"/>
    <col min="1549" max="1549" width="11.875" style="370" customWidth="1"/>
    <col min="1550" max="1797" width="9" style="370"/>
    <col min="1798" max="1798" width="15.75" style="370" customWidth="1"/>
    <col min="1799" max="1804" width="12.125" style="370" customWidth="1"/>
    <col min="1805" max="1805" width="11.875" style="370" customWidth="1"/>
    <col min="1806" max="2053" width="9" style="370"/>
    <col min="2054" max="2054" width="15.75" style="370" customWidth="1"/>
    <col min="2055" max="2060" width="12.125" style="370" customWidth="1"/>
    <col min="2061" max="2061" width="11.875" style="370" customWidth="1"/>
    <col min="2062" max="2309" width="9" style="370"/>
    <col min="2310" max="2310" width="15.75" style="370" customWidth="1"/>
    <col min="2311" max="2316" width="12.125" style="370" customWidth="1"/>
    <col min="2317" max="2317" width="11.875" style="370" customWidth="1"/>
    <col min="2318" max="2565" width="9" style="370"/>
    <col min="2566" max="2566" width="15.75" style="370" customWidth="1"/>
    <col min="2567" max="2572" width="12.125" style="370" customWidth="1"/>
    <col min="2573" max="2573" width="11.875" style="370" customWidth="1"/>
    <col min="2574" max="2821" width="9" style="370"/>
    <col min="2822" max="2822" width="15.75" style="370" customWidth="1"/>
    <col min="2823" max="2828" width="12.125" style="370" customWidth="1"/>
    <col min="2829" max="2829" width="11.875" style="370" customWidth="1"/>
    <col min="2830" max="3077" width="9" style="370"/>
    <col min="3078" max="3078" width="15.75" style="370" customWidth="1"/>
    <col min="3079" max="3084" width="12.125" style="370" customWidth="1"/>
    <col min="3085" max="3085" width="11.875" style="370" customWidth="1"/>
    <col min="3086" max="3333" width="9" style="370"/>
    <col min="3334" max="3334" width="15.75" style="370" customWidth="1"/>
    <col min="3335" max="3340" width="12.125" style="370" customWidth="1"/>
    <col min="3341" max="3341" width="11.875" style="370" customWidth="1"/>
    <col min="3342" max="3589" width="9" style="370"/>
    <col min="3590" max="3590" width="15.75" style="370" customWidth="1"/>
    <col min="3591" max="3596" width="12.125" style="370" customWidth="1"/>
    <col min="3597" max="3597" width="11.875" style="370" customWidth="1"/>
    <col min="3598" max="3845" width="9" style="370"/>
    <col min="3846" max="3846" width="15.75" style="370" customWidth="1"/>
    <col min="3847" max="3852" width="12.125" style="370" customWidth="1"/>
    <col min="3853" max="3853" width="11.875" style="370" customWidth="1"/>
    <col min="3854" max="4101" width="9" style="370"/>
    <col min="4102" max="4102" width="15.75" style="370" customWidth="1"/>
    <col min="4103" max="4108" width="12.125" style="370" customWidth="1"/>
    <col min="4109" max="4109" width="11.875" style="370" customWidth="1"/>
    <col min="4110" max="4357" width="9" style="370"/>
    <col min="4358" max="4358" width="15.75" style="370" customWidth="1"/>
    <col min="4359" max="4364" width="12.125" style="370" customWidth="1"/>
    <col min="4365" max="4365" width="11.875" style="370" customWidth="1"/>
    <col min="4366" max="4613" width="9" style="370"/>
    <col min="4614" max="4614" width="15.75" style="370" customWidth="1"/>
    <col min="4615" max="4620" width="12.125" style="370" customWidth="1"/>
    <col min="4621" max="4621" width="11.875" style="370" customWidth="1"/>
    <col min="4622" max="4869" width="9" style="370"/>
    <col min="4870" max="4870" width="15.75" style="370" customWidth="1"/>
    <col min="4871" max="4876" width="12.125" style="370" customWidth="1"/>
    <col min="4877" max="4877" width="11.875" style="370" customWidth="1"/>
    <col min="4878" max="5125" width="9" style="370"/>
    <col min="5126" max="5126" width="15.75" style="370" customWidth="1"/>
    <col min="5127" max="5132" width="12.125" style="370" customWidth="1"/>
    <col min="5133" max="5133" width="11.875" style="370" customWidth="1"/>
    <col min="5134" max="5381" width="9" style="370"/>
    <col min="5382" max="5382" width="15.75" style="370" customWidth="1"/>
    <col min="5383" max="5388" width="12.125" style="370" customWidth="1"/>
    <col min="5389" max="5389" width="11.875" style="370" customWidth="1"/>
    <col min="5390" max="5637" width="9" style="370"/>
    <col min="5638" max="5638" width="15.75" style="370" customWidth="1"/>
    <col min="5639" max="5644" width="12.125" style="370" customWidth="1"/>
    <col min="5645" max="5645" width="11.875" style="370" customWidth="1"/>
    <col min="5646" max="5893" width="9" style="370"/>
    <col min="5894" max="5894" width="15.75" style="370" customWidth="1"/>
    <col min="5895" max="5900" width="12.125" style="370" customWidth="1"/>
    <col min="5901" max="5901" width="11.875" style="370" customWidth="1"/>
    <col min="5902" max="6149" width="9" style="370"/>
    <col min="6150" max="6150" width="15.75" style="370" customWidth="1"/>
    <col min="6151" max="6156" width="12.125" style="370" customWidth="1"/>
    <col min="6157" max="6157" width="11.875" style="370" customWidth="1"/>
    <col min="6158" max="6405" width="9" style="370"/>
    <col min="6406" max="6406" width="15.75" style="370" customWidth="1"/>
    <col min="6407" max="6412" width="12.125" style="370" customWidth="1"/>
    <col min="6413" max="6413" width="11.875" style="370" customWidth="1"/>
    <col min="6414" max="6661" width="9" style="370"/>
    <col min="6662" max="6662" width="15.75" style="370" customWidth="1"/>
    <col min="6663" max="6668" width="12.125" style="370" customWidth="1"/>
    <col min="6669" max="6669" width="11.875" style="370" customWidth="1"/>
    <col min="6670" max="6917" width="9" style="370"/>
    <col min="6918" max="6918" width="15.75" style="370" customWidth="1"/>
    <col min="6919" max="6924" width="12.125" style="370" customWidth="1"/>
    <col min="6925" max="6925" width="11.875" style="370" customWidth="1"/>
    <col min="6926" max="7173" width="9" style="370"/>
    <col min="7174" max="7174" width="15.75" style="370" customWidth="1"/>
    <col min="7175" max="7180" width="12.125" style="370" customWidth="1"/>
    <col min="7181" max="7181" width="11.875" style="370" customWidth="1"/>
    <col min="7182" max="7429" width="9" style="370"/>
    <col min="7430" max="7430" width="15.75" style="370" customWidth="1"/>
    <col min="7431" max="7436" width="12.125" style="370" customWidth="1"/>
    <col min="7437" max="7437" width="11.875" style="370" customWidth="1"/>
    <col min="7438" max="7685" width="9" style="370"/>
    <col min="7686" max="7686" width="15.75" style="370" customWidth="1"/>
    <col min="7687" max="7692" width="12.125" style="370" customWidth="1"/>
    <col min="7693" max="7693" width="11.875" style="370" customWidth="1"/>
    <col min="7694" max="7941" width="9" style="370"/>
    <col min="7942" max="7942" width="15.75" style="370" customWidth="1"/>
    <col min="7943" max="7948" width="12.125" style="370" customWidth="1"/>
    <col min="7949" max="7949" width="11.875" style="370" customWidth="1"/>
    <col min="7950" max="8197" width="9" style="370"/>
    <col min="8198" max="8198" width="15.75" style="370" customWidth="1"/>
    <col min="8199" max="8204" width="12.125" style="370" customWidth="1"/>
    <col min="8205" max="8205" width="11.875" style="370" customWidth="1"/>
    <col min="8206" max="8453" width="9" style="370"/>
    <col min="8454" max="8454" width="15.75" style="370" customWidth="1"/>
    <col min="8455" max="8460" width="12.125" style="370" customWidth="1"/>
    <col min="8461" max="8461" width="11.875" style="370" customWidth="1"/>
    <col min="8462" max="8709" width="9" style="370"/>
    <col min="8710" max="8710" width="15.75" style="370" customWidth="1"/>
    <col min="8711" max="8716" width="12.125" style="370" customWidth="1"/>
    <col min="8717" max="8717" width="11.875" style="370" customWidth="1"/>
    <col min="8718" max="8965" width="9" style="370"/>
    <col min="8966" max="8966" width="15.75" style="370" customWidth="1"/>
    <col min="8967" max="8972" width="12.125" style="370" customWidth="1"/>
    <col min="8973" max="8973" width="11.875" style="370" customWidth="1"/>
    <col min="8974" max="9221" width="9" style="370"/>
    <col min="9222" max="9222" width="15.75" style="370" customWidth="1"/>
    <col min="9223" max="9228" width="12.125" style="370" customWidth="1"/>
    <col min="9229" max="9229" width="11.875" style="370" customWidth="1"/>
    <col min="9230" max="9477" width="9" style="370"/>
    <col min="9478" max="9478" width="15.75" style="370" customWidth="1"/>
    <col min="9479" max="9484" width="12.125" style="370" customWidth="1"/>
    <col min="9485" max="9485" width="11.875" style="370" customWidth="1"/>
    <col min="9486" max="9733" width="9" style="370"/>
    <col min="9734" max="9734" width="15.75" style="370" customWidth="1"/>
    <col min="9735" max="9740" width="12.125" style="370" customWidth="1"/>
    <col min="9741" max="9741" width="11.875" style="370" customWidth="1"/>
    <col min="9742" max="9989" width="9" style="370"/>
    <col min="9990" max="9990" width="15.75" style="370" customWidth="1"/>
    <col min="9991" max="9996" width="12.125" style="370" customWidth="1"/>
    <col min="9997" max="9997" width="11.875" style="370" customWidth="1"/>
    <col min="9998" max="10245" width="9" style="370"/>
    <col min="10246" max="10246" width="15.75" style="370" customWidth="1"/>
    <col min="10247" max="10252" width="12.125" style="370" customWidth="1"/>
    <col min="10253" max="10253" width="11.875" style="370" customWidth="1"/>
    <col min="10254" max="10501" width="9" style="370"/>
    <col min="10502" max="10502" width="15.75" style="370" customWidth="1"/>
    <col min="10503" max="10508" width="12.125" style="370" customWidth="1"/>
    <col min="10509" max="10509" width="11.875" style="370" customWidth="1"/>
    <col min="10510" max="10757" width="9" style="370"/>
    <col min="10758" max="10758" width="15.75" style="370" customWidth="1"/>
    <col min="10759" max="10764" width="12.125" style="370" customWidth="1"/>
    <col min="10765" max="10765" width="11.875" style="370" customWidth="1"/>
    <col min="10766" max="11013" width="9" style="370"/>
    <col min="11014" max="11014" width="15.75" style="370" customWidth="1"/>
    <col min="11015" max="11020" width="12.125" style="370" customWidth="1"/>
    <col min="11021" max="11021" width="11.875" style="370" customWidth="1"/>
    <col min="11022" max="11269" width="9" style="370"/>
    <col min="11270" max="11270" width="15.75" style="370" customWidth="1"/>
    <col min="11271" max="11276" width="12.125" style="370" customWidth="1"/>
    <col min="11277" max="11277" width="11.875" style="370" customWidth="1"/>
    <col min="11278" max="11525" width="9" style="370"/>
    <col min="11526" max="11526" width="15.75" style="370" customWidth="1"/>
    <col min="11527" max="11532" width="12.125" style="370" customWidth="1"/>
    <col min="11533" max="11533" width="11.875" style="370" customWidth="1"/>
    <col min="11534" max="11781" width="9" style="370"/>
    <col min="11782" max="11782" width="15.75" style="370" customWidth="1"/>
    <col min="11783" max="11788" width="12.125" style="370" customWidth="1"/>
    <col min="11789" max="11789" width="11.875" style="370" customWidth="1"/>
    <col min="11790" max="12037" width="9" style="370"/>
    <col min="12038" max="12038" width="15.75" style="370" customWidth="1"/>
    <col min="12039" max="12044" width="12.125" style="370" customWidth="1"/>
    <col min="12045" max="12045" width="11.875" style="370" customWidth="1"/>
    <col min="12046" max="12293" width="9" style="370"/>
    <col min="12294" max="12294" width="15.75" style="370" customWidth="1"/>
    <col min="12295" max="12300" width="12.125" style="370" customWidth="1"/>
    <col min="12301" max="12301" width="11.875" style="370" customWidth="1"/>
    <col min="12302" max="12549" width="9" style="370"/>
    <col min="12550" max="12550" width="15.75" style="370" customWidth="1"/>
    <col min="12551" max="12556" width="12.125" style="370" customWidth="1"/>
    <col min="12557" max="12557" width="11.875" style="370" customWidth="1"/>
    <col min="12558" max="12805" width="9" style="370"/>
    <col min="12806" max="12806" width="15.75" style="370" customWidth="1"/>
    <col min="12807" max="12812" width="12.125" style="370" customWidth="1"/>
    <col min="12813" max="12813" width="11.875" style="370" customWidth="1"/>
    <col min="12814" max="13061" width="9" style="370"/>
    <col min="13062" max="13062" width="15.75" style="370" customWidth="1"/>
    <col min="13063" max="13068" width="12.125" style="370" customWidth="1"/>
    <col min="13069" max="13069" width="11.875" style="370" customWidth="1"/>
    <col min="13070" max="13317" width="9" style="370"/>
    <col min="13318" max="13318" width="15.75" style="370" customWidth="1"/>
    <col min="13319" max="13324" width="12.125" style="370" customWidth="1"/>
    <col min="13325" max="13325" width="11.875" style="370" customWidth="1"/>
    <col min="13326" max="13573" width="9" style="370"/>
    <col min="13574" max="13574" width="15.75" style="370" customWidth="1"/>
    <col min="13575" max="13580" width="12.125" style="370" customWidth="1"/>
    <col min="13581" max="13581" width="11.875" style="370" customWidth="1"/>
    <col min="13582" max="13829" width="9" style="370"/>
    <col min="13830" max="13830" width="15.75" style="370" customWidth="1"/>
    <col min="13831" max="13836" width="12.125" style="370" customWidth="1"/>
    <col min="13837" max="13837" width="11.875" style="370" customWidth="1"/>
    <col min="13838" max="14085" width="9" style="370"/>
    <col min="14086" max="14086" width="15.75" style="370" customWidth="1"/>
    <col min="14087" max="14092" width="12.125" style="370" customWidth="1"/>
    <col min="14093" max="14093" width="11.875" style="370" customWidth="1"/>
    <col min="14094" max="14341" width="9" style="370"/>
    <col min="14342" max="14342" width="15.75" style="370" customWidth="1"/>
    <col min="14343" max="14348" width="12.125" style="370" customWidth="1"/>
    <col min="14349" max="14349" width="11.875" style="370" customWidth="1"/>
    <col min="14350" max="14597" width="9" style="370"/>
    <col min="14598" max="14598" width="15.75" style="370" customWidth="1"/>
    <col min="14599" max="14604" width="12.125" style="370" customWidth="1"/>
    <col min="14605" max="14605" width="11.875" style="370" customWidth="1"/>
    <col min="14606" max="14853" width="9" style="370"/>
    <col min="14854" max="14854" width="15.75" style="370" customWidth="1"/>
    <col min="14855" max="14860" width="12.125" style="370" customWidth="1"/>
    <col min="14861" max="14861" width="11.875" style="370" customWidth="1"/>
    <col min="14862" max="15109" width="9" style="370"/>
    <col min="15110" max="15110" width="15.75" style="370" customWidth="1"/>
    <col min="15111" max="15116" width="12.125" style="370" customWidth="1"/>
    <col min="15117" max="15117" width="11.875" style="370" customWidth="1"/>
    <col min="15118" max="15365" width="9" style="370"/>
    <col min="15366" max="15366" width="15.75" style="370" customWidth="1"/>
    <col min="15367" max="15372" width="12.125" style="370" customWidth="1"/>
    <col min="15373" max="15373" width="11.875" style="370" customWidth="1"/>
    <col min="15374" max="15621" width="9" style="370"/>
    <col min="15622" max="15622" width="15.75" style="370" customWidth="1"/>
    <col min="15623" max="15628" width="12.125" style="370" customWidth="1"/>
    <col min="15629" max="15629" width="11.875" style="370" customWidth="1"/>
    <col min="15630" max="15877" width="9" style="370"/>
    <col min="15878" max="15878" width="15.75" style="370" customWidth="1"/>
    <col min="15879" max="15884" width="12.125" style="370" customWidth="1"/>
    <col min="15885" max="15885" width="11.875" style="370" customWidth="1"/>
    <col min="15886" max="16133" width="9" style="370"/>
    <col min="16134" max="16134" width="15.75" style="370" customWidth="1"/>
    <col min="16135" max="16140" width="12.125" style="370" customWidth="1"/>
    <col min="16141" max="16141" width="11.875" style="370" customWidth="1"/>
    <col min="16142" max="16384" width="9" style="370"/>
  </cols>
  <sheetData>
    <row r="1" spans="2:15" ht="16.5" customHeight="1">
      <c r="B1" s="370" t="s">
        <v>229</v>
      </c>
      <c r="C1" s="371"/>
    </row>
    <row r="2" spans="2:15" ht="13.5" customHeight="1"/>
    <row r="3" spans="2:15" ht="23.25" customHeight="1">
      <c r="B3" s="921" t="s">
        <v>177</v>
      </c>
      <c r="C3" s="921"/>
      <c r="D3" s="921"/>
      <c r="E3" s="921"/>
      <c r="F3" s="921"/>
      <c r="G3" s="921"/>
      <c r="H3" s="921"/>
      <c r="I3" s="921"/>
      <c r="J3" s="372"/>
      <c r="K3" s="372"/>
      <c r="L3" s="372"/>
    </row>
    <row r="4" spans="2:15" ht="13.5" customHeight="1">
      <c r="C4" s="372"/>
      <c r="D4" s="372"/>
      <c r="E4" s="372"/>
      <c r="F4" s="372"/>
      <c r="G4" s="372"/>
      <c r="H4" s="372"/>
      <c r="I4" s="372"/>
      <c r="J4" s="372"/>
      <c r="K4" s="372"/>
      <c r="L4" s="372"/>
    </row>
    <row r="5" spans="2:15" ht="23.25" customHeight="1">
      <c r="B5" s="370" t="s">
        <v>230</v>
      </c>
    </row>
    <row r="6" spans="2:15" ht="30" customHeight="1">
      <c r="B6" s="373"/>
      <c r="C6" s="922" t="s">
        <v>178</v>
      </c>
      <c r="D6" s="374" t="s">
        <v>179</v>
      </c>
      <c r="E6" s="924" t="s">
        <v>180</v>
      </c>
      <c r="F6" s="375" t="s">
        <v>181</v>
      </c>
      <c r="G6" s="922" t="s">
        <v>182</v>
      </c>
      <c r="H6" s="922" t="s">
        <v>183</v>
      </c>
      <c r="I6" s="922" t="s">
        <v>184</v>
      </c>
      <c r="J6" s="926" t="s">
        <v>185</v>
      </c>
      <c r="K6" s="931" t="s">
        <v>188</v>
      </c>
      <c r="L6" s="933" t="s">
        <v>189</v>
      </c>
      <c r="O6" s="370" t="s">
        <v>231</v>
      </c>
    </row>
    <row r="7" spans="2:15" ht="30" customHeight="1">
      <c r="B7" s="376" t="s">
        <v>190</v>
      </c>
      <c r="C7" s="923"/>
      <c r="D7" s="377" t="s">
        <v>191</v>
      </c>
      <c r="E7" s="925"/>
      <c r="F7" s="376" t="s">
        <v>192</v>
      </c>
      <c r="G7" s="923"/>
      <c r="H7" s="923"/>
      <c r="I7" s="923"/>
      <c r="J7" s="927"/>
      <c r="K7" s="932"/>
      <c r="L7" s="934"/>
    </row>
    <row r="8" spans="2:15" ht="30" customHeight="1">
      <c r="B8" s="378"/>
      <c r="C8" s="923"/>
      <c r="D8" s="377" t="s">
        <v>193</v>
      </c>
      <c r="E8" s="925"/>
      <c r="F8" s="376" t="s">
        <v>194</v>
      </c>
      <c r="G8" s="923"/>
      <c r="H8" s="923"/>
      <c r="I8" s="923"/>
      <c r="J8" s="927"/>
      <c r="K8" s="932"/>
      <c r="L8" s="934"/>
    </row>
    <row r="9" spans="2:15" ht="30" customHeight="1">
      <c r="B9" s="379"/>
      <c r="C9" s="380" t="s">
        <v>195</v>
      </c>
      <c r="D9" s="381" t="s">
        <v>196</v>
      </c>
      <c r="E9" s="381" t="s">
        <v>197</v>
      </c>
      <c r="F9" s="380" t="s">
        <v>198</v>
      </c>
      <c r="G9" s="380" t="s">
        <v>199</v>
      </c>
      <c r="H9" s="380" t="s">
        <v>200</v>
      </c>
      <c r="I9" s="380" t="s">
        <v>201</v>
      </c>
      <c r="J9" s="380" t="s">
        <v>202</v>
      </c>
      <c r="K9" s="583" t="s">
        <v>221</v>
      </c>
      <c r="L9" s="583" t="s">
        <v>222</v>
      </c>
    </row>
    <row r="10" spans="2:15" ht="30" customHeight="1">
      <c r="B10" s="382"/>
      <c r="C10" s="383" t="s">
        <v>207</v>
      </c>
      <c r="D10" s="383" t="s">
        <v>207</v>
      </c>
      <c r="E10" s="384" t="s">
        <v>207</v>
      </c>
      <c r="F10" s="383" t="s">
        <v>207</v>
      </c>
      <c r="G10" s="383" t="s">
        <v>208</v>
      </c>
      <c r="H10" s="383" t="s">
        <v>207</v>
      </c>
      <c r="I10" s="383" t="s">
        <v>209</v>
      </c>
      <c r="J10" s="383" t="s">
        <v>207</v>
      </c>
      <c r="K10" s="584" t="s">
        <v>209</v>
      </c>
      <c r="L10" s="584" t="s">
        <v>207</v>
      </c>
    </row>
    <row r="11" spans="2:15" ht="30" customHeight="1">
      <c r="B11" s="385"/>
      <c r="C11" s="386">
        <v>5600000</v>
      </c>
      <c r="D11" s="387">
        <v>0</v>
      </c>
      <c r="E11" s="388">
        <v>5600000</v>
      </c>
      <c r="F11" s="387">
        <v>3970000</v>
      </c>
      <c r="G11" s="389">
        <v>3500000</v>
      </c>
      <c r="H11" s="390">
        <v>3500000</v>
      </c>
      <c r="I11" s="390">
        <v>3500000</v>
      </c>
      <c r="J11" s="390">
        <v>3500000</v>
      </c>
      <c r="K11" s="935"/>
      <c r="L11" s="935"/>
      <c r="M11" s="370">
        <v>76</v>
      </c>
    </row>
    <row r="12" spans="2:15" ht="30" customHeight="1">
      <c r="B12" s="391"/>
      <c r="C12" s="392"/>
      <c r="D12" s="393"/>
      <c r="E12" s="394" t="s">
        <v>232</v>
      </c>
      <c r="F12" s="393"/>
      <c r="G12" s="395" t="s">
        <v>232</v>
      </c>
      <c r="H12" s="396" t="s">
        <v>232</v>
      </c>
      <c r="I12" s="396" t="s">
        <v>232</v>
      </c>
      <c r="J12" s="396" t="s">
        <v>232</v>
      </c>
      <c r="K12" s="936"/>
      <c r="L12" s="936"/>
      <c r="M12" s="370">
        <v>77</v>
      </c>
    </row>
    <row r="13" spans="2:15" ht="30" customHeight="1">
      <c r="B13" s="397" t="s">
        <v>210</v>
      </c>
      <c r="C13" s="398">
        <v>5600000</v>
      </c>
      <c r="D13" s="398" t="s">
        <v>232</v>
      </c>
      <c r="E13" s="398">
        <v>5600000</v>
      </c>
      <c r="F13" s="398">
        <v>3970000</v>
      </c>
      <c r="G13" s="398">
        <v>3500000</v>
      </c>
      <c r="H13" s="398">
        <v>3500000</v>
      </c>
      <c r="I13" s="398">
        <v>3500000</v>
      </c>
      <c r="J13" s="398">
        <v>3500000</v>
      </c>
      <c r="K13" s="585" t="str">
        <f>IF(SUM(K11:K11)=0,"",SUM(K11:K11))</f>
        <v/>
      </c>
      <c r="L13" s="585" t="str">
        <f>IF(SUM(L11:L11)=0,"",SUM(L11:L11))</f>
        <v/>
      </c>
    </row>
    <row r="14" spans="2:15" ht="16.5" customHeight="1">
      <c r="C14" s="399"/>
      <c r="D14" s="399"/>
    </row>
    <row r="15" spans="2:15" ht="28.5" customHeight="1">
      <c r="B15" s="370" t="s">
        <v>211</v>
      </c>
    </row>
    <row r="16" spans="2:15" ht="28.5" customHeight="1">
      <c r="B16" s="928" t="s">
        <v>212</v>
      </c>
      <c r="C16" s="929"/>
      <c r="D16" s="930"/>
      <c r="E16" s="928" t="s">
        <v>213</v>
      </c>
      <c r="F16" s="930"/>
      <c r="G16" s="928" t="s">
        <v>214</v>
      </c>
      <c r="H16" s="929"/>
      <c r="I16" s="929"/>
      <c r="J16" s="929"/>
      <c r="K16" s="929"/>
      <c r="L16" s="930"/>
    </row>
    <row r="17" spans="2:13" ht="28.5" customHeight="1">
      <c r="B17" s="400"/>
      <c r="D17" s="401"/>
      <c r="E17" s="402"/>
      <c r="F17" s="403" t="s">
        <v>209</v>
      </c>
      <c r="G17" s="404"/>
      <c r="L17" s="401"/>
    </row>
    <row r="18" spans="2:13" ht="28.5" customHeight="1">
      <c r="B18" s="405" t="s">
        <v>233</v>
      </c>
      <c r="C18" s="406"/>
      <c r="D18" s="407"/>
      <c r="E18" s="402"/>
      <c r="F18" s="408">
        <v>1000000</v>
      </c>
      <c r="G18" s="409" t="s">
        <v>234</v>
      </c>
      <c r="H18" s="410"/>
      <c r="I18" s="410"/>
      <c r="J18" s="410"/>
      <c r="K18" s="410"/>
      <c r="L18" s="411"/>
      <c r="M18" s="370">
        <v>4</v>
      </c>
    </row>
    <row r="19" spans="2:13" ht="28.5" customHeight="1">
      <c r="B19" s="405" t="s">
        <v>66</v>
      </c>
      <c r="C19" s="406"/>
      <c r="D19" s="407"/>
      <c r="E19" s="402"/>
      <c r="F19" s="408"/>
      <c r="G19" s="409"/>
      <c r="H19" s="410"/>
      <c r="I19" s="410"/>
      <c r="J19" s="410"/>
      <c r="K19" s="410"/>
      <c r="L19" s="411"/>
      <c r="M19" s="370">
        <v>5</v>
      </c>
    </row>
    <row r="20" spans="2:13" ht="28.5" customHeight="1">
      <c r="B20" s="405" t="s">
        <v>235</v>
      </c>
      <c r="C20" s="406"/>
      <c r="D20" s="407"/>
      <c r="E20" s="402"/>
      <c r="F20" s="408">
        <v>500000</v>
      </c>
      <c r="G20" s="409" t="s">
        <v>234</v>
      </c>
      <c r="H20" s="410"/>
      <c r="I20" s="410"/>
      <c r="J20" s="410"/>
      <c r="K20" s="410"/>
      <c r="L20" s="411"/>
      <c r="M20" s="370">
        <v>6</v>
      </c>
    </row>
    <row r="21" spans="2:13" ht="28.5" customHeight="1">
      <c r="B21" s="405" t="s">
        <v>66</v>
      </c>
      <c r="C21" s="406"/>
      <c r="D21" s="407"/>
      <c r="E21" s="402"/>
      <c r="F21" s="408"/>
      <c r="G21" s="409"/>
      <c r="H21" s="410"/>
      <c r="I21" s="410"/>
      <c r="J21" s="410"/>
      <c r="K21" s="410"/>
      <c r="L21" s="411"/>
      <c r="M21" s="370">
        <v>7</v>
      </c>
    </row>
    <row r="22" spans="2:13" ht="28.5" customHeight="1">
      <c r="B22" s="405" t="s">
        <v>236</v>
      </c>
      <c r="C22" s="406"/>
      <c r="D22" s="407"/>
      <c r="E22" s="402"/>
      <c r="F22" s="408">
        <v>250000</v>
      </c>
      <c r="G22" s="409" t="s">
        <v>237</v>
      </c>
      <c r="H22" s="410"/>
      <c r="I22" s="410"/>
      <c r="J22" s="410"/>
      <c r="K22" s="410"/>
      <c r="L22" s="411"/>
      <c r="M22" s="370">
        <v>8</v>
      </c>
    </row>
    <row r="23" spans="2:13" ht="28.5" customHeight="1">
      <c r="B23" s="405"/>
      <c r="C23" s="406"/>
      <c r="D23" s="407"/>
      <c r="E23" s="402"/>
      <c r="F23" s="408"/>
      <c r="G23" s="409" t="s">
        <v>237</v>
      </c>
      <c r="H23" s="410"/>
      <c r="I23" s="410"/>
      <c r="J23" s="410"/>
      <c r="K23" s="410"/>
      <c r="L23" s="411"/>
    </row>
    <row r="24" spans="2:13" ht="28.5" customHeight="1">
      <c r="B24" s="405"/>
      <c r="C24" s="406"/>
      <c r="D24" s="407"/>
      <c r="E24" s="402"/>
      <c r="F24" s="408"/>
      <c r="G24" s="409" t="s">
        <v>238</v>
      </c>
      <c r="H24" s="410"/>
      <c r="I24" s="410"/>
      <c r="J24" s="410"/>
      <c r="K24" s="410"/>
      <c r="L24" s="411"/>
    </row>
    <row r="25" spans="2:13" ht="28.5" customHeight="1">
      <c r="B25" s="405" t="s">
        <v>66</v>
      </c>
      <c r="C25" s="406"/>
      <c r="D25" s="407"/>
      <c r="E25" s="402"/>
      <c r="F25" s="408"/>
      <c r="G25" s="409"/>
      <c r="H25" s="410"/>
      <c r="I25" s="410"/>
      <c r="J25" s="410"/>
      <c r="K25" s="410"/>
      <c r="L25" s="411"/>
      <c r="M25" s="370">
        <v>9</v>
      </c>
    </row>
    <row r="26" spans="2:13" ht="28.5" customHeight="1">
      <c r="B26" s="405" t="s">
        <v>239</v>
      </c>
      <c r="C26" s="406"/>
      <c r="D26" s="407"/>
      <c r="E26" s="402"/>
      <c r="F26" s="408">
        <v>200000</v>
      </c>
      <c r="G26" s="409" t="s">
        <v>240</v>
      </c>
      <c r="H26" s="410"/>
      <c r="I26" s="410"/>
      <c r="J26" s="410"/>
      <c r="K26" s="410"/>
      <c r="L26" s="411"/>
      <c r="M26" s="370">
        <v>10</v>
      </c>
    </row>
    <row r="27" spans="2:13" ht="28.5" customHeight="1">
      <c r="B27" s="405" t="s">
        <v>66</v>
      </c>
      <c r="C27" s="406"/>
      <c r="D27" s="407"/>
      <c r="E27" s="402"/>
      <c r="F27" s="408"/>
      <c r="G27" s="409"/>
      <c r="H27" s="410"/>
      <c r="I27" s="410"/>
      <c r="J27" s="410"/>
      <c r="K27" s="410"/>
      <c r="L27" s="411"/>
      <c r="M27" s="370">
        <v>11</v>
      </c>
    </row>
    <row r="28" spans="2:13" ht="28.5" customHeight="1">
      <c r="B28" s="405" t="s">
        <v>241</v>
      </c>
      <c r="C28" s="406"/>
      <c r="D28" s="407"/>
      <c r="E28" s="402"/>
      <c r="F28" s="408">
        <v>1000000</v>
      </c>
      <c r="G28" s="409" t="s">
        <v>242</v>
      </c>
      <c r="H28" s="410"/>
      <c r="I28" s="410"/>
      <c r="J28" s="410"/>
      <c r="K28" s="410"/>
      <c r="L28" s="411"/>
      <c r="M28" s="370">
        <v>12</v>
      </c>
    </row>
    <row r="29" spans="2:13" ht="28.5" customHeight="1">
      <c r="B29" s="405" t="s">
        <v>66</v>
      </c>
      <c r="C29" s="406"/>
      <c r="D29" s="407"/>
      <c r="E29" s="402"/>
      <c r="F29" s="408"/>
      <c r="G29" s="409"/>
      <c r="H29" s="410"/>
      <c r="I29" s="410"/>
      <c r="J29" s="410"/>
      <c r="K29" s="410"/>
      <c r="L29" s="411"/>
      <c r="M29" s="370">
        <v>13</v>
      </c>
    </row>
    <row r="30" spans="2:13" ht="28.5" customHeight="1">
      <c r="B30" s="405" t="s">
        <v>243</v>
      </c>
      <c r="C30" s="406"/>
      <c r="D30" s="407"/>
      <c r="E30" s="402"/>
      <c r="F30" s="408">
        <v>250000</v>
      </c>
      <c r="G30" s="409" t="s">
        <v>244</v>
      </c>
      <c r="H30" s="410"/>
      <c r="I30" s="410"/>
      <c r="J30" s="410"/>
      <c r="K30" s="410"/>
      <c r="L30" s="411"/>
      <c r="M30" s="370">
        <v>14</v>
      </c>
    </row>
    <row r="31" spans="2:13" ht="28.5" customHeight="1">
      <c r="B31" s="405" t="s">
        <v>66</v>
      </c>
      <c r="C31" s="406"/>
      <c r="D31" s="407"/>
      <c r="E31" s="402"/>
      <c r="F31" s="408"/>
      <c r="G31" s="409"/>
      <c r="H31" s="410"/>
      <c r="I31" s="410"/>
      <c r="J31" s="410"/>
      <c r="K31" s="410"/>
      <c r="L31" s="411"/>
      <c r="M31" s="370">
        <v>15</v>
      </c>
    </row>
    <row r="32" spans="2:13" ht="28.5" customHeight="1">
      <c r="B32" s="405" t="s">
        <v>245</v>
      </c>
      <c r="C32" s="406"/>
      <c r="D32" s="407"/>
      <c r="E32" s="402"/>
      <c r="F32" s="408">
        <v>50000</v>
      </c>
      <c r="G32" s="409" t="s">
        <v>246</v>
      </c>
      <c r="H32" s="410"/>
      <c r="I32" s="410"/>
      <c r="J32" s="410"/>
      <c r="K32" s="410"/>
      <c r="L32" s="411"/>
      <c r="M32" s="370">
        <v>16</v>
      </c>
    </row>
    <row r="33" spans="2:13" ht="28.5" customHeight="1">
      <c r="B33" s="405" t="s">
        <v>66</v>
      </c>
      <c r="C33" s="406"/>
      <c r="D33" s="407"/>
      <c r="E33" s="402"/>
      <c r="F33" s="408"/>
      <c r="G33" s="409"/>
      <c r="H33" s="410"/>
      <c r="I33" s="410"/>
      <c r="J33" s="410"/>
      <c r="K33" s="410"/>
      <c r="L33" s="411"/>
      <c r="M33" s="370">
        <v>17</v>
      </c>
    </row>
    <row r="34" spans="2:13" ht="28.5" customHeight="1">
      <c r="B34" s="405" t="s">
        <v>247</v>
      </c>
      <c r="C34" s="406"/>
      <c r="D34" s="412"/>
      <c r="E34" s="402"/>
      <c r="F34" s="408">
        <v>20000</v>
      </c>
      <c r="G34" s="409" t="s">
        <v>244</v>
      </c>
      <c r="H34" s="410"/>
      <c r="I34" s="410"/>
      <c r="J34" s="410"/>
      <c r="K34" s="410"/>
      <c r="L34" s="411"/>
      <c r="M34" s="370">
        <v>18</v>
      </c>
    </row>
    <row r="35" spans="2:13" ht="28.5" customHeight="1">
      <c r="B35" s="405" t="s">
        <v>66</v>
      </c>
      <c r="C35" s="406"/>
      <c r="D35" s="407"/>
      <c r="E35" s="402"/>
      <c r="F35" s="408"/>
      <c r="G35" s="409"/>
      <c r="H35" s="410"/>
      <c r="I35" s="410"/>
      <c r="J35" s="410"/>
      <c r="K35" s="410"/>
      <c r="L35" s="411"/>
      <c r="M35" s="370">
        <v>19</v>
      </c>
    </row>
    <row r="36" spans="2:13" ht="28.5" customHeight="1">
      <c r="B36" s="405" t="s">
        <v>248</v>
      </c>
      <c r="C36" s="406"/>
      <c r="D36" s="407"/>
      <c r="E36" s="402"/>
      <c r="F36" s="408"/>
      <c r="G36" s="409"/>
      <c r="H36" s="410"/>
      <c r="I36" s="410"/>
      <c r="J36" s="410"/>
      <c r="K36" s="410"/>
      <c r="L36" s="411"/>
      <c r="M36" s="370">
        <v>20</v>
      </c>
    </row>
    <row r="37" spans="2:13" ht="28.5" customHeight="1">
      <c r="B37" s="405" t="s">
        <v>66</v>
      </c>
      <c r="C37" s="406"/>
      <c r="D37" s="407"/>
      <c r="E37" s="402"/>
      <c r="F37" s="408"/>
      <c r="G37" s="409"/>
      <c r="H37" s="410"/>
      <c r="I37" s="410"/>
      <c r="J37" s="410"/>
      <c r="K37" s="410"/>
      <c r="L37" s="411"/>
      <c r="M37" s="370">
        <v>21</v>
      </c>
    </row>
    <row r="38" spans="2:13" ht="28.5" customHeight="1">
      <c r="B38" s="405" t="s">
        <v>249</v>
      </c>
      <c r="C38" s="406"/>
      <c r="D38" s="407"/>
      <c r="E38" s="402"/>
      <c r="F38" s="408">
        <v>450000</v>
      </c>
      <c r="G38" s="409" t="s">
        <v>250</v>
      </c>
      <c r="H38" s="410"/>
      <c r="I38" s="410"/>
      <c r="J38" s="410"/>
      <c r="K38" s="410"/>
      <c r="L38" s="411"/>
      <c r="M38" s="370">
        <v>22</v>
      </c>
    </row>
    <row r="39" spans="2:13" ht="28.5" customHeight="1">
      <c r="B39" s="405" t="s">
        <v>66</v>
      </c>
      <c r="C39" s="406"/>
      <c r="D39" s="407"/>
      <c r="E39" s="402"/>
      <c r="F39" s="408"/>
      <c r="G39" s="409"/>
      <c r="H39" s="410"/>
      <c r="I39" s="410"/>
      <c r="J39" s="410"/>
      <c r="K39" s="410"/>
      <c r="L39" s="411"/>
      <c r="M39" s="370">
        <v>23</v>
      </c>
    </row>
    <row r="40" spans="2:13" ht="28.5" customHeight="1">
      <c r="B40" s="405" t="s">
        <v>251</v>
      </c>
      <c r="C40" s="406"/>
      <c r="D40" s="407"/>
      <c r="E40" s="402"/>
      <c r="F40" s="408"/>
      <c r="G40" s="409"/>
      <c r="H40" s="410"/>
      <c r="I40" s="410"/>
      <c r="J40" s="410"/>
      <c r="K40" s="410"/>
      <c r="L40" s="411"/>
      <c r="M40" s="370">
        <v>24</v>
      </c>
    </row>
    <row r="41" spans="2:13" ht="28.5" customHeight="1">
      <c r="B41" s="405" t="s">
        <v>66</v>
      </c>
      <c r="C41" s="406"/>
      <c r="D41" s="407"/>
      <c r="E41" s="402"/>
      <c r="F41" s="408"/>
      <c r="G41" s="409"/>
      <c r="H41" s="410"/>
      <c r="I41" s="410"/>
      <c r="J41" s="410"/>
      <c r="K41" s="410"/>
      <c r="L41" s="411"/>
      <c r="M41" s="370">
        <v>25</v>
      </c>
    </row>
    <row r="42" spans="2:13" ht="28.5" customHeight="1">
      <c r="B42" s="405" t="s">
        <v>252</v>
      </c>
      <c r="C42" s="406"/>
      <c r="D42" s="407"/>
      <c r="E42" s="402"/>
      <c r="F42" s="408">
        <v>100000</v>
      </c>
      <c r="G42" s="409" t="s">
        <v>234</v>
      </c>
      <c r="H42" s="410"/>
      <c r="I42" s="410"/>
      <c r="J42" s="410"/>
      <c r="K42" s="410"/>
      <c r="L42" s="411"/>
      <c r="M42" s="370">
        <v>26</v>
      </c>
    </row>
    <row r="43" spans="2:13" ht="28.5" customHeight="1">
      <c r="B43" s="405" t="s">
        <v>66</v>
      </c>
      <c r="C43" s="406"/>
      <c r="D43" s="407"/>
      <c r="E43" s="402"/>
      <c r="F43" s="408"/>
      <c r="G43" s="409"/>
      <c r="H43" s="410"/>
      <c r="I43" s="410"/>
      <c r="J43" s="410"/>
      <c r="K43" s="410"/>
      <c r="L43" s="411"/>
      <c r="M43" s="370">
        <v>27</v>
      </c>
    </row>
    <row r="44" spans="2:13" ht="28.5" customHeight="1">
      <c r="B44" s="405" t="s">
        <v>253</v>
      </c>
      <c r="C44" s="406"/>
      <c r="D44" s="407"/>
      <c r="E44" s="402"/>
      <c r="F44" s="408">
        <v>150000</v>
      </c>
      <c r="G44" s="409" t="s">
        <v>246</v>
      </c>
      <c r="H44" s="410"/>
      <c r="I44" s="410"/>
      <c r="J44" s="410"/>
      <c r="K44" s="410"/>
      <c r="L44" s="411"/>
      <c r="M44" s="370">
        <v>28</v>
      </c>
    </row>
    <row r="45" spans="2:13" ht="28.5" customHeight="1">
      <c r="B45" s="405" t="s">
        <v>66</v>
      </c>
      <c r="C45" s="406"/>
      <c r="D45" s="407"/>
      <c r="E45" s="402"/>
      <c r="F45" s="408"/>
      <c r="G45" s="409"/>
      <c r="H45" s="410"/>
      <c r="I45" s="410"/>
      <c r="J45" s="410"/>
      <c r="K45" s="410"/>
      <c r="L45" s="411"/>
      <c r="M45" s="370">
        <v>29</v>
      </c>
    </row>
    <row r="46" spans="2:13" ht="28.5" customHeight="1">
      <c r="B46" s="405" t="s">
        <v>254</v>
      </c>
      <c r="C46" s="406"/>
      <c r="D46" s="407"/>
      <c r="E46" s="402"/>
      <c r="F46" s="408"/>
      <c r="G46" s="409"/>
      <c r="H46" s="410"/>
      <c r="I46" s="410"/>
      <c r="J46" s="410"/>
      <c r="K46" s="410"/>
      <c r="L46" s="411"/>
      <c r="M46" s="370">
        <v>30</v>
      </c>
    </row>
    <row r="47" spans="2:13" ht="28.5" customHeight="1">
      <c r="B47" s="405" t="s">
        <v>249</v>
      </c>
      <c r="C47" s="406"/>
      <c r="D47" s="413"/>
      <c r="E47" s="402"/>
      <c r="F47" s="408"/>
      <c r="G47" s="409"/>
      <c r="H47" s="410"/>
      <c r="I47" s="410"/>
      <c r="J47" s="410"/>
      <c r="K47" s="410"/>
      <c r="L47" s="411"/>
      <c r="M47" s="370">
        <v>31</v>
      </c>
    </row>
    <row r="48" spans="2:13" ht="28.5" customHeight="1">
      <c r="B48" s="928" t="s">
        <v>215</v>
      </c>
      <c r="C48" s="929"/>
      <c r="D48" s="930"/>
      <c r="E48" s="414"/>
      <c r="F48" s="417">
        <v>3970000</v>
      </c>
      <c r="G48" s="414"/>
      <c r="H48" s="415"/>
      <c r="I48" s="415"/>
      <c r="J48" s="415"/>
      <c r="K48" s="415"/>
      <c r="L48" s="416"/>
    </row>
    <row r="49" spans="2:2" ht="19.5" customHeight="1"/>
    <row r="50" spans="2:2">
      <c r="B50" s="313" t="s">
        <v>255</v>
      </c>
    </row>
  </sheetData>
  <sheetProtection formatCells="0" formatColumns="0" formatRows="0" insertColumns="0" insertRows="0" insertHyperlinks="0" deleteColumns="0" deleteRows="0" sort="0" autoFilter="0" pivotTables="0"/>
  <mergeCells count="15">
    <mergeCell ref="J6:J8"/>
    <mergeCell ref="B16:D16"/>
    <mergeCell ref="E16:F16"/>
    <mergeCell ref="B48:D48"/>
    <mergeCell ref="G16:L16"/>
    <mergeCell ref="K6:K8"/>
    <mergeCell ref="L6:L8"/>
    <mergeCell ref="K11:K12"/>
    <mergeCell ref="L11:L12"/>
    <mergeCell ref="B3:I3"/>
    <mergeCell ref="C6:C8"/>
    <mergeCell ref="E6:E8"/>
    <mergeCell ref="G6:G8"/>
    <mergeCell ref="H6:H8"/>
    <mergeCell ref="I6:I8"/>
  </mergeCells>
  <phoneticPr fontId="4"/>
  <printOptions horizontalCentered="1"/>
  <pageMargins left="0.62992125984251968" right="0.59055118110236227" top="0.59055118110236227" bottom="0.59055118110236227" header="0.51181102362204722" footer="0.51181102362204722"/>
  <pageSetup paperSize="9" scale="37" orientation="portrait" r:id="rId1"/>
  <headerFooter alignWithMargins="0"/>
  <colBreaks count="1" manualBreakCount="1">
    <brk id="12" max="4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AA48"/>
  <sheetViews>
    <sheetView view="pageBreakPreview" zoomScaleNormal="100" zoomScaleSheetLayoutView="100" workbookViewId="0">
      <selection activeCell="B9" sqref="B9:M10"/>
    </sheetView>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6" width="3.625" style="1"/>
    <col min="27" max="27" width="0" style="1" hidden="1" customWidth="1"/>
    <col min="28"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2" width="3.625" style="1"/>
    <col min="283" max="283" width="0" style="1" hidden="1" customWidth="1"/>
    <col min="284"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8" width="3.625" style="1"/>
    <col min="539" max="539" width="0" style="1" hidden="1" customWidth="1"/>
    <col min="540"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4" width="3.625" style="1"/>
    <col min="795" max="795" width="0" style="1" hidden="1" customWidth="1"/>
    <col min="796"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0" width="3.625" style="1"/>
    <col min="1051" max="1051" width="0" style="1" hidden="1" customWidth="1"/>
    <col min="1052"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6" width="3.625" style="1"/>
    <col min="1307" max="1307" width="0" style="1" hidden="1" customWidth="1"/>
    <col min="1308"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2" width="3.625" style="1"/>
    <col min="1563" max="1563" width="0" style="1" hidden="1" customWidth="1"/>
    <col min="1564"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8" width="3.625" style="1"/>
    <col min="1819" max="1819" width="0" style="1" hidden="1" customWidth="1"/>
    <col min="1820"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4" width="3.625" style="1"/>
    <col min="2075" max="2075" width="0" style="1" hidden="1" customWidth="1"/>
    <col min="2076"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0" width="3.625" style="1"/>
    <col min="2331" max="2331" width="0" style="1" hidden="1" customWidth="1"/>
    <col min="2332"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6" width="3.625" style="1"/>
    <col min="2587" max="2587" width="0" style="1" hidden="1" customWidth="1"/>
    <col min="2588"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2" width="3.625" style="1"/>
    <col min="2843" max="2843" width="0" style="1" hidden="1" customWidth="1"/>
    <col min="2844"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8" width="3.625" style="1"/>
    <col min="3099" max="3099" width="0" style="1" hidden="1" customWidth="1"/>
    <col min="3100"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4" width="3.625" style="1"/>
    <col min="3355" max="3355" width="0" style="1" hidden="1" customWidth="1"/>
    <col min="3356"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0" width="3.625" style="1"/>
    <col min="3611" max="3611" width="0" style="1" hidden="1" customWidth="1"/>
    <col min="3612"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6" width="3.625" style="1"/>
    <col min="3867" max="3867" width="0" style="1" hidden="1" customWidth="1"/>
    <col min="3868"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2" width="3.625" style="1"/>
    <col min="4123" max="4123" width="0" style="1" hidden="1" customWidth="1"/>
    <col min="4124"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8" width="3.625" style="1"/>
    <col min="4379" max="4379" width="0" style="1" hidden="1" customWidth="1"/>
    <col min="4380"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4" width="3.625" style="1"/>
    <col min="4635" max="4635" width="0" style="1" hidden="1" customWidth="1"/>
    <col min="4636"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0" width="3.625" style="1"/>
    <col min="4891" max="4891" width="0" style="1" hidden="1" customWidth="1"/>
    <col min="4892"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6" width="3.625" style="1"/>
    <col min="5147" max="5147" width="0" style="1" hidden="1" customWidth="1"/>
    <col min="5148"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2" width="3.625" style="1"/>
    <col min="5403" max="5403" width="0" style="1" hidden="1" customWidth="1"/>
    <col min="5404"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8" width="3.625" style="1"/>
    <col min="5659" max="5659" width="0" style="1" hidden="1" customWidth="1"/>
    <col min="5660"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4" width="3.625" style="1"/>
    <col min="5915" max="5915" width="0" style="1" hidden="1" customWidth="1"/>
    <col min="5916"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0" width="3.625" style="1"/>
    <col min="6171" max="6171" width="0" style="1" hidden="1" customWidth="1"/>
    <col min="6172"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6" width="3.625" style="1"/>
    <col min="6427" max="6427" width="0" style="1" hidden="1" customWidth="1"/>
    <col min="6428"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2" width="3.625" style="1"/>
    <col min="6683" max="6683" width="0" style="1" hidden="1" customWidth="1"/>
    <col min="6684"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8" width="3.625" style="1"/>
    <col min="6939" max="6939" width="0" style="1" hidden="1" customWidth="1"/>
    <col min="6940"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4" width="3.625" style="1"/>
    <col min="7195" max="7195" width="0" style="1" hidden="1" customWidth="1"/>
    <col min="7196"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0" width="3.625" style="1"/>
    <col min="7451" max="7451" width="0" style="1" hidden="1" customWidth="1"/>
    <col min="7452"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6" width="3.625" style="1"/>
    <col min="7707" max="7707" width="0" style="1" hidden="1" customWidth="1"/>
    <col min="7708"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2" width="3.625" style="1"/>
    <col min="7963" max="7963" width="0" style="1" hidden="1" customWidth="1"/>
    <col min="7964"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8" width="3.625" style="1"/>
    <col min="8219" max="8219" width="0" style="1" hidden="1" customWidth="1"/>
    <col min="8220"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4" width="3.625" style="1"/>
    <col min="8475" max="8475" width="0" style="1" hidden="1" customWidth="1"/>
    <col min="8476"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0" width="3.625" style="1"/>
    <col min="8731" max="8731" width="0" style="1" hidden="1" customWidth="1"/>
    <col min="8732"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6" width="3.625" style="1"/>
    <col min="8987" max="8987" width="0" style="1" hidden="1" customWidth="1"/>
    <col min="8988"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2" width="3.625" style="1"/>
    <col min="9243" max="9243" width="0" style="1" hidden="1" customWidth="1"/>
    <col min="9244"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8" width="3.625" style="1"/>
    <col min="9499" max="9499" width="0" style="1" hidden="1" customWidth="1"/>
    <col min="9500"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4" width="3.625" style="1"/>
    <col min="9755" max="9755" width="0" style="1" hidden="1" customWidth="1"/>
    <col min="9756"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0" width="3.625" style="1"/>
    <col min="10011" max="10011" width="0" style="1" hidden="1" customWidth="1"/>
    <col min="10012"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6" width="3.625" style="1"/>
    <col min="10267" max="10267" width="0" style="1" hidden="1" customWidth="1"/>
    <col min="10268"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2" width="3.625" style="1"/>
    <col min="10523" max="10523" width="0" style="1" hidden="1" customWidth="1"/>
    <col min="10524"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8" width="3.625" style="1"/>
    <col min="10779" max="10779" width="0" style="1" hidden="1" customWidth="1"/>
    <col min="10780"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4" width="3.625" style="1"/>
    <col min="11035" max="11035" width="0" style="1" hidden="1" customWidth="1"/>
    <col min="11036"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0" width="3.625" style="1"/>
    <col min="11291" max="11291" width="0" style="1" hidden="1" customWidth="1"/>
    <col min="11292"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6" width="3.625" style="1"/>
    <col min="11547" max="11547" width="0" style="1" hidden="1" customWidth="1"/>
    <col min="11548"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2" width="3.625" style="1"/>
    <col min="11803" max="11803" width="0" style="1" hidden="1" customWidth="1"/>
    <col min="11804"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8" width="3.625" style="1"/>
    <col min="12059" max="12059" width="0" style="1" hidden="1" customWidth="1"/>
    <col min="12060"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4" width="3.625" style="1"/>
    <col min="12315" max="12315" width="0" style="1" hidden="1" customWidth="1"/>
    <col min="12316"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0" width="3.625" style="1"/>
    <col min="12571" max="12571" width="0" style="1" hidden="1" customWidth="1"/>
    <col min="12572"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6" width="3.625" style="1"/>
    <col min="12827" max="12827" width="0" style="1" hidden="1" customWidth="1"/>
    <col min="12828"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2" width="3.625" style="1"/>
    <col min="13083" max="13083" width="0" style="1" hidden="1" customWidth="1"/>
    <col min="13084"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8" width="3.625" style="1"/>
    <col min="13339" max="13339" width="0" style="1" hidden="1" customWidth="1"/>
    <col min="13340"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4" width="3.625" style="1"/>
    <col min="13595" max="13595" width="0" style="1" hidden="1" customWidth="1"/>
    <col min="13596"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0" width="3.625" style="1"/>
    <col min="13851" max="13851" width="0" style="1" hidden="1" customWidth="1"/>
    <col min="13852"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6" width="3.625" style="1"/>
    <col min="14107" max="14107" width="0" style="1" hidden="1" customWidth="1"/>
    <col min="14108"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2" width="3.625" style="1"/>
    <col min="14363" max="14363" width="0" style="1" hidden="1" customWidth="1"/>
    <col min="14364"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8" width="3.625" style="1"/>
    <col min="14619" max="14619" width="0" style="1" hidden="1" customWidth="1"/>
    <col min="14620"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4" width="3.625" style="1"/>
    <col min="14875" max="14875" width="0" style="1" hidden="1" customWidth="1"/>
    <col min="14876"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0" width="3.625" style="1"/>
    <col min="15131" max="15131" width="0" style="1" hidden="1" customWidth="1"/>
    <col min="15132"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6" width="3.625" style="1"/>
    <col min="15387" max="15387" width="0" style="1" hidden="1" customWidth="1"/>
    <col min="15388"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2" width="3.625" style="1"/>
    <col min="15643" max="15643" width="0" style="1" hidden="1" customWidth="1"/>
    <col min="15644"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8" width="3.625" style="1"/>
    <col min="15899" max="15899" width="0" style="1" hidden="1" customWidth="1"/>
    <col min="15900"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4" width="3.625" style="1"/>
    <col min="16155" max="16155" width="0" style="1" hidden="1" customWidth="1"/>
    <col min="16156" max="16384" width="3.625" style="1"/>
  </cols>
  <sheetData>
    <row r="1" spans="1:27" ht="18.75" customHeight="1">
      <c r="B1" s="305"/>
      <c r="AA1" s="1" t="s">
        <v>256</v>
      </c>
    </row>
    <row r="2" spans="1:27" ht="9" customHeight="1"/>
    <row r="3" spans="1:27" ht="18.75" customHeight="1">
      <c r="A3" s="952" t="s">
        <v>257</v>
      </c>
      <c r="B3" s="952"/>
      <c r="C3" s="952"/>
      <c r="D3" s="952"/>
      <c r="E3" s="952"/>
      <c r="F3" s="952"/>
      <c r="G3" s="952"/>
      <c r="H3" s="952"/>
      <c r="I3" s="952"/>
      <c r="J3" s="952"/>
      <c r="K3" s="952"/>
      <c r="L3" s="952"/>
      <c r="M3" s="952"/>
      <c r="N3" s="952"/>
      <c r="O3" s="952"/>
      <c r="P3" s="952"/>
      <c r="Q3" s="952"/>
      <c r="R3" s="952"/>
      <c r="S3" s="952"/>
      <c r="T3" s="952"/>
      <c r="U3" s="952"/>
      <c r="V3" s="952"/>
      <c r="W3" s="952"/>
      <c r="X3" s="952"/>
      <c r="Y3" s="952"/>
    </row>
    <row r="4" spans="1:27" ht="9" customHeight="1"/>
    <row r="5" spans="1:27" ht="18.75" customHeight="1">
      <c r="N5" s="101" t="s">
        <v>258</v>
      </c>
    </row>
    <row r="6" spans="1:27" ht="18.75" customHeight="1">
      <c r="N6" s="953"/>
      <c r="O6" s="953"/>
      <c r="P6" s="953"/>
      <c r="Q6" s="953"/>
      <c r="R6" s="953"/>
      <c r="S6" s="953"/>
      <c r="T6" s="953"/>
      <c r="U6" s="953"/>
      <c r="V6" s="953"/>
      <c r="W6" s="953"/>
      <c r="X6" s="953"/>
      <c r="Y6" s="953"/>
    </row>
    <row r="7" spans="1:27" ht="18.75" customHeight="1">
      <c r="N7" s="35"/>
      <c r="O7" s="35"/>
      <c r="P7" s="35"/>
      <c r="Q7" s="35"/>
      <c r="R7" s="35"/>
      <c r="S7" s="35"/>
      <c r="T7" s="35"/>
      <c r="U7" s="35"/>
      <c r="V7" s="35"/>
      <c r="W7" s="35"/>
      <c r="X7" s="35"/>
      <c r="Y7" s="35"/>
    </row>
    <row r="8" spans="1:27" ht="15" customHeight="1">
      <c r="C8" s="948" t="s">
        <v>259</v>
      </c>
      <c r="D8" s="948"/>
      <c r="E8" s="948"/>
      <c r="F8" s="948"/>
      <c r="G8" s="948"/>
      <c r="H8" s="948"/>
      <c r="I8" s="948"/>
      <c r="J8" s="948"/>
      <c r="K8" s="284"/>
      <c r="L8" s="954"/>
      <c r="M8" s="954"/>
      <c r="N8" s="948" t="s">
        <v>260</v>
      </c>
      <c r="O8" s="948"/>
    </row>
    <row r="9" spans="1:27" ht="30" customHeight="1">
      <c r="C9" s="950" t="s">
        <v>261</v>
      </c>
      <c r="D9" s="950"/>
      <c r="E9" s="950"/>
      <c r="F9" s="950"/>
      <c r="G9" s="950"/>
      <c r="H9" s="950"/>
      <c r="I9" s="950"/>
      <c r="J9" s="950"/>
      <c r="K9" s="950"/>
      <c r="L9" s="950"/>
      <c r="M9" s="950"/>
      <c r="N9" s="950"/>
      <c r="O9" s="950"/>
      <c r="P9" s="950"/>
      <c r="Q9" s="950"/>
      <c r="R9" s="950"/>
      <c r="S9" s="950"/>
      <c r="T9" s="950"/>
      <c r="U9" s="950"/>
      <c r="V9" s="950"/>
      <c r="W9" s="950"/>
      <c r="X9" s="950"/>
    </row>
    <row r="10" spans="1:27" ht="15" customHeight="1"/>
    <row r="11" spans="1:27" ht="15" customHeight="1">
      <c r="C11" s="1" t="s">
        <v>262</v>
      </c>
      <c r="H11" s="101"/>
      <c r="I11" s="101"/>
      <c r="J11" s="101"/>
      <c r="K11" s="101"/>
      <c r="L11" s="101"/>
      <c r="M11" s="101"/>
      <c r="N11" s="101"/>
      <c r="O11" s="101"/>
      <c r="P11" s="101"/>
      <c r="Q11" s="101"/>
      <c r="R11" s="101"/>
      <c r="S11" s="101"/>
      <c r="T11" s="34" t="s">
        <v>263</v>
      </c>
      <c r="U11" s="939">
        <f>IF(AND(L8&gt;=1,L8&lt;8),ROUNDDOWN(E16*P16,0),IF(AND(L8&gt;=8,L8&lt;15),ROUNDDOWN(E19*P19,0),IF(AND(L8&gt;=15,L8&lt;22),ROUNDDOWN(E22*P22,0),0)))</f>
        <v>0</v>
      </c>
      <c r="V11" s="939"/>
      <c r="W11" s="939"/>
      <c r="X11" s="939"/>
      <c r="Y11" s="1" t="s">
        <v>264</v>
      </c>
    </row>
    <row r="12" spans="1:27" ht="18" customHeight="1">
      <c r="D12" s="950" t="s">
        <v>265</v>
      </c>
      <c r="E12" s="950"/>
      <c r="F12" s="950"/>
      <c r="G12" s="950"/>
      <c r="H12" s="950"/>
      <c r="I12" s="950"/>
      <c r="J12" s="950"/>
      <c r="K12" s="950"/>
      <c r="L12" s="950"/>
      <c r="M12" s="950"/>
      <c r="N12" s="950"/>
      <c r="O12" s="950"/>
      <c r="P12" s="950"/>
      <c r="Q12" s="950"/>
      <c r="R12" s="950"/>
      <c r="S12" s="950"/>
      <c r="T12" s="950"/>
      <c r="U12" s="950"/>
      <c r="V12" s="950"/>
      <c r="W12" s="950"/>
      <c r="X12" s="950"/>
      <c r="Y12" s="950"/>
    </row>
    <row r="13" spans="1:27" ht="18" customHeight="1">
      <c r="D13" s="950"/>
      <c r="E13" s="950"/>
      <c r="F13" s="950"/>
      <c r="G13" s="950"/>
      <c r="H13" s="950"/>
      <c r="I13" s="950"/>
      <c r="J13" s="950"/>
      <c r="K13" s="950"/>
      <c r="L13" s="950"/>
      <c r="M13" s="950"/>
      <c r="N13" s="950"/>
      <c r="O13" s="950"/>
      <c r="P13" s="950"/>
      <c r="Q13" s="950"/>
      <c r="R13" s="950"/>
      <c r="S13" s="950"/>
      <c r="T13" s="950"/>
      <c r="U13" s="950"/>
      <c r="V13" s="950"/>
      <c r="W13" s="950"/>
      <c r="X13" s="950"/>
      <c r="Y13" s="950"/>
    </row>
    <row r="14" spans="1:27" ht="9" customHeight="1">
      <c r="I14" s="35"/>
      <c r="J14" s="35"/>
      <c r="T14" s="34"/>
      <c r="U14" s="256"/>
      <c r="V14" s="256"/>
      <c r="W14" s="256"/>
      <c r="X14" s="256"/>
    </row>
    <row r="15" spans="1:27" ht="18" customHeight="1">
      <c r="B15" s="33"/>
      <c r="D15" s="951" t="s">
        <v>266</v>
      </c>
      <c r="E15" s="951"/>
      <c r="F15" s="951"/>
      <c r="G15" s="951"/>
      <c r="H15" s="951"/>
      <c r="I15" s="951"/>
      <c r="J15" s="951"/>
      <c r="K15" s="951"/>
      <c r="L15" s="951"/>
      <c r="M15" s="951"/>
      <c r="N15" s="951"/>
      <c r="O15" s="951"/>
      <c r="P15" s="951"/>
      <c r="Q15" s="951"/>
      <c r="R15" s="951"/>
      <c r="S15" s="951"/>
      <c r="T15" s="951"/>
      <c r="U15" s="62"/>
      <c r="V15" s="62"/>
      <c r="W15" s="62"/>
      <c r="X15" s="62"/>
    </row>
    <row r="16" spans="1:27" ht="18" customHeight="1">
      <c r="B16" s="944"/>
      <c r="C16" s="945"/>
      <c r="D16" s="34"/>
      <c r="E16" s="955">
        <v>5175</v>
      </c>
      <c r="F16" s="943"/>
      <c r="G16" s="943"/>
      <c r="H16" s="1" t="s">
        <v>267</v>
      </c>
      <c r="J16" s="35" t="s">
        <v>268</v>
      </c>
      <c r="K16" s="35"/>
      <c r="L16" s="949" t="s">
        <v>269</v>
      </c>
      <c r="M16" s="949"/>
      <c r="N16" s="949"/>
      <c r="O16" s="949"/>
      <c r="P16" s="948"/>
      <c r="Q16" s="948"/>
      <c r="R16" s="948" t="s">
        <v>270</v>
      </c>
      <c r="S16" s="948"/>
      <c r="T16" s="34"/>
      <c r="U16" s="62"/>
      <c r="V16" s="62"/>
      <c r="W16" s="62"/>
      <c r="X16" s="62"/>
    </row>
    <row r="17" spans="1:25" ht="9" customHeight="1">
      <c r="B17" s="29"/>
      <c r="C17" s="29"/>
      <c r="D17" s="34"/>
      <c r="E17" s="154"/>
      <c r="F17" s="154"/>
      <c r="G17" s="154"/>
      <c r="K17" s="35"/>
      <c r="M17" s="36"/>
      <c r="N17" s="36"/>
      <c r="O17" s="36"/>
      <c r="P17" s="36"/>
      <c r="Q17" s="154"/>
      <c r="R17" s="154"/>
      <c r="T17" s="34"/>
      <c r="U17" s="62"/>
      <c r="V17" s="62"/>
      <c r="W17" s="62"/>
      <c r="X17" s="62"/>
    </row>
    <row r="18" spans="1:25" ht="18" customHeight="1">
      <c r="B18" s="33"/>
      <c r="D18" s="951" t="s">
        <v>271</v>
      </c>
      <c r="E18" s="951"/>
      <c r="F18" s="951"/>
      <c r="G18" s="951"/>
      <c r="H18" s="951"/>
      <c r="I18" s="951"/>
      <c r="J18" s="951"/>
      <c r="K18" s="951"/>
      <c r="L18" s="951"/>
      <c r="M18" s="951"/>
      <c r="N18" s="951"/>
      <c r="O18" s="951"/>
      <c r="P18" s="951"/>
      <c r="Q18" s="951"/>
      <c r="R18" s="951"/>
      <c r="S18" s="951"/>
      <c r="T18" s="951"/>
      <c r="U18" s="62"/>
      <c r="V18" s="62"/>
      <c r="W18" s="62"/>
      <c r="X18" s="62"/>
    </row>
    <row r="19" spans="1:25" ht="18" customHeight="1">
      <c r="B19" s="944"/>
      <c r="C19" s="945"/>
      <c r="D19" s="34"/>
      <c r="E19" s="946">
        <v>5750</v>
      </c>
      <c r="F19" s="947"/>
      <c r="G19" s="947"/>
      <c r="H19" s="1" t="s">
        <v>267</v>
      </c>
      <c r="J19" s="35" t="s">
        <v>268</v>
      </c>
      <c r="K19" s="35"/>
      <c r="L19" s="949" t="s">
        <v>269</v>
      </c>
      <c r="M19" s="949"/>
      <c r="N19" s="949"/>
      <c r="O19" s="949"/>
      <c r="P19" s="948"/>
      <c r="Q19" s="948"/>
      <c r="R19" s="948" t="s">
        <v>270</v>
      </c>
      <c r="S19" s="948"/>
      <c r="T19" s="34"/>
      <c r="U19" s="62"/>
      <c r="V19" s="62"/>
      <c r="W19" s="62"/>
      <c r="X19" s="62"/>
    </row>
    <row r="20" spans="1:25" ht="14.25" customHeight="1">
      <c r="B20" s="29"/>
      <c r="C20" s="29"/>
      <c r="D20" s="34"/>
      <c r="E20" s="38"/>
      <c r="F20" s="38"/>
      <c r="G20" s="38"/>
      <c r="K20" s="35"/>
      <c r="M20" s="36"/>
      <c r="N20" s="36"/>
      <c r="O20" s="36"/>
      <c r="P20" s="36"/>
      <c r="Q20" s="38"/>
      <c r="R20" s="38"/>
      <c r="T20" s="34"/>
      <c r="U20" s="62"/>
      <c r="V20" s="62"/>
      <c r="W20" s="62"/>
      <c r="X20" s="62"/>
    </row>
    <row r="21" spans="1:25" ht="26.25" customHeight="1">
      <c r="B21" s="33"/>
      <c r="D21" s="951" t="s">
        <v>272</v>
      </c>
      <c r="E21" s="951"/>
      <c r="F21" s="951"/>
      <c r="G21" s="951"/>
      <c r="H21" s="951"/>
      <c r="I21" s="951"/>
      <c r="J21" s="951"/>
      <c r="K21" s="951"/>
      <c r="L21" s="951"/>
      <c r="M21" s="951"/>
      <c r="N21" s="951"/>
      <c r="O21" s="951"/>
      <c r="P21" s="951"/>
      <c r="Q21" s="951"/>
      <c r="R21" s="951"/>
      <c r="S21" s="951"/>
      <c r="T21" s="951"/>
      <c r="U21" s="62"/>
      <c r="V21" s="62"/>
      <c r="W21" s="62"/>
      <c r="X21" s="62"/>
    </row>
    <row r="22" spans="1:25" s="11" customFormat="1" ht="19.5" customHeight="1">
      <c r="A22" s="1"/>
      <c r="B22" s="944"/>
      <c r="C22" s="945"/>
      <c r="D22" s="34"/>
      <c r="E22" s="946">
        <v>6325</v>
      </c>
      <c r="F22" s="947"/>
      <c r="G22" s="947"/>
      <c r="H22" s="1" t="s">
        <v>267</v>
      </c>
      <c r="I22" s="1"/>
      <c r="J22" s="35" t="s">
        <v>268</v>
      </c>
      <c r="K22" s="35"/>
      <c r="L22" s="949" t="s">
        <v>269</v>
      </c>
      <c r="M22" s="949"/>
      <c r="N22" s="949"/>
      <c r="O22" s="949"/>
      <c r="P22" s="948"/>
      <c r="Q22" s="948"/>
      <c r="R22" s="948" t="s">
        <v>270</v>
      </c>
      <c r="S22" s="948"/>
      <c r="T22" s="34"/>
      <c r="U22" s="62"/>
      <c r="V22" s="62"/>
      <c r="W22" s="62"/>
      <c r="X22" s="62"/>
      <c r="Y22" s="1"/>
    </row>
    <row r="23" spans="1:25" s="11" customFormat="1" ht="19.5" customHeight="1">
      <c r="A23" s="1"/>
      <c r="B23" s="29"/>
      <c r="C23" s="29"/>
      <c r="D23" s="34"/>
      <c r="E23" s="154"/>
      <c r="F23" s="154"/>
      <c r="G23" s="154"/>
      <c r="H23" s="1"/>
      <c r="I23" s="1"/>
      <c r="J23" s="1"/>
      <c r="K23" s="35"/>
      <c r="L23" s="1"/>
      <c r="M23" s="36"/>
      <c r="N23" s="36"/>
      <c r="O23" s="36"/>
      <c r="P23" s="36"/>
      <c r="Q23" s="154"/>
      <c r="R23" s="154"/>
      <c r="S23" s="1"/>
      <c r="T23" s="34"/>
      <c r="U23" s="62"/>
      <c r="V23" s="62"/>
      <c r="W23" s="62"/>
      <c r="X23" s="62"/>
      <c r="Y23" s="1"/>
    </row>
    <row r="24" spans="1:25" s="11" customFormat="1" ht="13.5" customHeight="1">
      <c r="A24" s="1"/>
      <c r="B24" s="29"/>
      <c r="C24" s="29"/>
      <c r="D24" s="34"/>
      <c r="E24" s="154"/>
      <c r="F24" s="154"/>
      <c r="G24" s="154"/>
      <c r="H24" s="1"/>
      <c r="I24" s="1"/>
      <c r="J24" s="1"/>
      <c r="K24" s="35"/>
      <c r="L24" s="1"/>
      <c r="M24" s="36"/>
      <c r="N24" s="36"/>
      <c r="O24" s="36"/>
      <c r="P24" s="36"/>
      <c r="Q24" s="154"/>
      <c r="R24" s="154"/>
      <c r="S24" s="1"/>
      <c r="T24" s="34"/>
      <c r="U24" s="62"/>
      <c r="V24" s="62"/>
      <c r="W24" s="62"/>
      <c r="X24" s="62"/>
      <c r="Y24" s="1"/>
    </row>
    <row r="25" spans="1:25">
      <c r="A25" s="11"/>
      <c r="C25" s="1" t="s">
        <v>273</v>
      </c>
      <c r="D25" s="34"/>
      <c r="E25" s="62"/>
      <c r="L25" s="937" t="s">
        <v>274</v>
      </c>
      <c r="M25" s="937"/>
      <c r="N25" s="937"/>
      <c r="O25" s="937"/>
      <c r="P25" s="943">
        <v>298000</v>
      </c>
      <c r="Q25" s="943"/>
      <c r="R25" s="943"/>
      <c r="S25" s="1" t="s">
        <v>267</v>
      </c>
      <c r="T25" s="43" t="s">
        <v>263</v>
      </c>
      <c r="U25" s="939">
        <f>IF(D26="○",P25,0)</f>
        <v>0</v>
      </c>
      <c r="V25" s="939"/>
      <c r="W25" s="939"/>
      <c r="X25" s="939"/>
      <c r="Y25" s="11" t="s">
        <v>264</v>
      </c>
    </row>
    <row r="26" spans="1:25" s="11" customFormat="1" ht="19.5" customHeight="1">
      <c r="C26" s="30"/>
      <c r="D26" s="257"/>
      <c r="E26" s="940"/>
      <c r="F26" s="941"/>
      <c r="G26" s="941"/>
      <c r="H26" s="941"/>
      <c r="I26" s="941"/>
      <c r="J26" s="941"/>
      <c r="K26" s="941"/>
      <c r="L26" s="941"/>
      <c r="M26" s="941"/>
      <c r="N26" s="941"/>
      <c r="O26" s="941"/>
      <c r="P26" s="941"/>
      <c r="Q26" s="941"/>
      <c r="R26" s="941"/>
      <c r="S26" s="941"/>
      <c r="T26" s="43"/>
      <c r="U26" s="256"/>
      <c r="V26" s="256"/>
      <c r="W26" s="256"/>
      <c r="X26" s="256"/>
    </row>
    <row r="27" spans="1:25" s="11" customFormat="1">
      <c r="C27" s="30"/>
      <c r="D27" s="956" t="s">
        <v>275</v>
      </c>
      <c r="E27" s="956"/>
      <c r="F27" s="956"/>
      <c r="G27" s="956"/>
      <c r="H27" s="956"/>
      <c r="I27" s="956"/>
      <c r="J27" s="956"/>
      <c r="K27" s="956"/>
      <c r="L27" s="956"/>
      <c r="M27" s="956"/>
      <c r="N27" s="956"/>
      <c r="O27" s="956"/>
      <c r="P27" s="956"/>
      <c r="Q27" s="956"/>
      <c r="R27" s="956"/>
      <c r="S27" s="956"/>
      <c r="T27" s="43"/>
      <c r="U27" s="256"/>
      <c r="V27" s="256"/>
      <c r="W27" s="256"/>
      <c r="X27" s="256"/>
    </row>
    <row r="28" spans="1:25" s="11" customFormat="1" ht="30" customHeight="1">
      <c r="A28" s="1"/>
      <c r="B28" s="29"/>
      <c r="C28" s="29"/>
      <c r="D28" s="34"/>
      <c r="E28" s="154"/>
      <c r="F28" s="154"/>
      <c r="G28" s="154"/>
      <c r="H28" s="1"/>
      <c r="I28" s="1"/>
      <c r="J28" s="1"/>
      <c r="K28" s="35"/>
      <c r="L28" s="1"/>
      <c r="M28" s="36"/>
      <c r="N28" s="36"/>
      <c r="O28" s="36"/>
      <c r="P28" s="36"/>
      <c r="Q28" s="154"/>
      <c r="R28" s="154"/>
      <c r="S28" s="1"/>
      <c r="T28" s="34"/>
      <c r="U28" s="62"/>
      <c r="V28" s="62"/>
      <c r="W28" s="62"/>
      <c r="X28" s="62"/>
      <c r="Y28" s="1"/>
    </row>
    <row r="29" spans="1:25">
      <c r="A29" s="11"/>
      <c r="C29" s="1" t="s">
        <v>276</v>
      </c>
      <c r="D29" s="34"/>
      <c r="E29" s="62"/>
      <c r="N29" s="937" t="s">
        <v>274</v>
      </c>
      <c r="O29" s="937"/>
      <c r="P29" s="943">
        <v>725500</v>
      </c>
      <c r="Q29" s="943"/>
      <c r="R29" s="943"/>
      <c r="S29" s="1" t="s">
        <v>267</v>
      </c>
      <c r="T29" s="43" t="s">
        <v>263</v>
      </c>
      <c r="U29" s="939">
        <f>IF(D30="○",P29,0)</f>
        <v>0</v>
      </c>
      <c r="V29" s="939"/>
      <c r="W29" s="939"/>
      <c r="X29" s="939"/>
      <c r="Y29" s="11" t="s">
        <v>264</v>
      </c>
    </row>
    <row r="30" spans="1:25" s="11" customFormat="1" ht="19.5" customHeight="1">
      <c r="C30" s="30"/>
      <c r="D30" s="257"/>
      <c r="E30" s="940"/>
      <c r="F30" s="941"/>
      <c r="G30" s="941"/>
      <c r="H30" s="941"/>
      <c r="I30" s="941"/>
      <c r="J30" s="941"/>
      <c r="K30" s="941"/>
      <c r="L30" s="941"/>
      <c r="M30" s="941"/>
      <c r="N30" s="941"/>
      <c r="O30" s="941"/>
      <c r="P30" s="941"/>
      <c r="Q30" s="941"/>
      <c r="R30" s="941"/>
      <c r="S30" s="941"/>
      <c r="T30" s="43"/>
      <c r="U30" s="256"/>
      <c r="V30" s="256"/>
      <c r="W30" s="256"/>
      <c r="X30" s="256"/>
    </row>
    <row r="31" spans="1:25" s="11" customFormat="1" ht="19.5" customHeight="1">
      <c r="C31" s="30"/>
      <c r="D31" s="942" t="s">
        <v>277</v>
      </c>
      <c r="E31" s="942"/>
      <c r="F31" s="942"/>
      <c r="G31" s="942"/>
      <c r="H31" s="942"/>
      <c r="I31" s="942"/>
      <c r="J31" s="942"/>
      <c r="K31" s="942"/>
      <c r="L31" s="942"/>
      <c r="M31" s="942"/>
      <c r="N31" s="942"/>
      <c r="O31" s="942"/>
      <c r="P31" s="942"/>
      <c r="Q31" s="942"/>
      <c r="R31" s="942"/>
      <c r="S31" s="942"/>
      <c r="T31" s="43"/>
      <c r="U31" s="256"/>
      <c r="V31" s="256"/>
      <c r="W31" s="256"/>
      <c r="X31" s="256"/>
    </row>
    <row r="32" spans="1:25" s="11" customFormat="1" ht="24.75" customHeight="1">
      <c r="A32" s="1"/>
      <c r="B32" s="29"/>
      <c r="C32" s="29"/>
      <c r="D32" s="34"/>
      <c r="E32" s="154"/>
      <c r="F32" s="154"/>
      <c r="G32" s="154"/>
      <c r="H32" s="1"/>
      <c r="I32" s="1"/>
      <c r="J32" s="1"/>
      <c r="K32" s="35"/>
      <c r="L32" s="1"/>
      <c r="M32" s="36"/>
      <c r="N32" s="36"/>
      <c r="O32" s="36"/>
      <c r="P32" s="36"/>
      <c r="Q32" s="154"/>
      <c r="R32" s="154"/>
      <c r="S32" s="1"/>
      <c r="T32" s="34"/>
      <c r="U32" s="62"/>
      <c r="V32" s="62"/>
      <c r="W32" s="62"/>
      <c r="X32" s="62"/>
      <c r="Y32" s="1"/>
    </row>
    <row r="33" spans="1:25">
      <c r="A33" s="11"/>
      <c r="C33" s="1" t="s">
        <v>278</v>
      </c>
      <c r="D33" s="34"/>
      <c r="E33" s="62"/>
      <c r="N33" s="937" t="s">
        <v>274</v>
      </c>
      <c r="O33" s="937"/>
      <c r="P33" s="943">
        <v>104000</v>
      </c>
      <c r="Q33" s="943"/>
      <c r="R33" s="943"/>
      <c r="S33" s="1" t="s">
        <v>267</v>
      </c>
      <c r="T33" s="43" t="s">
        <v>263</v>
      </c>
      <c r="U33" s="939">
        <f>IF(D34="○",P33,0)</f>
        <v>0</v>
      </c>
      <c r="V33" s="939"/>
      <c r="W33" s="939"/>
      <c r="X33" s="939"/>
      <c r="Y33" s="11" t="s">
        <v>264</v>
      </c>
    </row>
    <row r="34" spans="1:25" s="11" customFormat="1" ht="19.5" customHeight="1">
      <c r="C34" s="30"/>
      <c r="D34" s="257"/>
      <c r="E34" s="940"/>
      <c r="F34" s="941"/>
      <c r="G34" s="941"/>
      <c r="H34" s="941"/>
      <c r="I34" s="941"/>
      <c r="J34" s="941"/>
      <c r="K34" s="941"/>
      <c r="L34" s="941"/>
      <c r="M34" s="941"/>
      <c r="N34" s="941"/>
      <c r="O34" s="941"/>
      <c r="P34" s="941"/>
      <c r="Q34" s="941"/>
      <c r="R34" s="941"/>
      <c r="S34" s="941"/>
      <c r="T34" s="43"/>
      <c r="U34" s="256"/>
      <c r="V34" s="256"/>
      <c r="W34" s="256"/>
      <c r="X34" s="256"/>
    </row>
    <row r="35" spans="1:25" s="11" customFormat="1" ht="19.5" customHeight="1">
      <c r="C35" s="30"/>
      <c r="D35" s="942" t="s">
        <v>279</v>
      </c>
      <c r="E35" s="942"/>
      <c r="F35" s="942"/>
      <c r="G35" s="942"/>
      <c r="H35" s="942"/>
      <c r="I35" s="942"/>
      <c r="J35" s="942"/>
      <c r="K35" s="942"/>
      <c r="L35" s="942"/>
      <c r="M35" s="942"/>
      <c r="N35" s="942"/>
      <c r="O35" s="942"/>
      <c r="P35" s="942"/>
      <c r="Q35" s="942"/>
      <c r="R35" s="942"/>
      <c r="S35" s="942"/>
      <c r="T35" s="43"/>
      <c r="U35" s="256"/>
      <c r="V35" s="256"/>
      <c r="W35" s="256"/>
      <c r="X35" s="256"/>
    </row>
    <row r="36" spans="1:25" s="11" customFormat="1" ht="30" customHeight="1">
      <c r="A36" s="1"/>
      <c r="B36" s="29"/>
      <c r="C36" s="29"/>
      <c r="D36" s="34"/>
      <c r="E36" s="154"/>
      <c r="F36" s="154"/>
      <c r="G36" s="154"/>
      <c r="H36" s="1"/>
      <c r="I36" s="1"/>
      <c r="J36" s="1"/>
      <c r="K36" s="35"/>
      <c r="L36" s="1"/>
      <c r="M36" s="36"/>
      <c r="N36" s="36"/>
      <c r="O36" s="36"/>
      <c r="P36" s="36"/>
      <c r="Q36" s="154"/>
      <c r="R36" s="154"/>
      <c r="S36" s="1"/>
      <c r="T36" s="34"/>
      <c r="U36" s="62"/>
      <c r="V36" s="62"/>
      <c r="W36" s="62"/>
      <c r="X36" s="62"/>
      <c r="Y36" s="1"/>
    </row>
    <row r="37" spans="1:25" s="11" customFormat="1">
      <c r="B37" s="1"/>
      <c r="C37" s="1" t="s">
        <v>280</v>
      </c>
      <c r="D37" s="34"/>
      <c r="E37" s="62"/>
      <c r="F37" s="1"/>
      <c r="G37" s="1"/>
      <c r="H37" s="1"/>
      <c r="I37" s="1"/>
      <c r="J37" s="1"/>
      <c r="K37" s="1"/>
      <c r="L37" s="1"/>
      <c r="M37" s="1"/>
      <c r="N37" s="937" t="s">
        <v>274</v>
      </c>
      <c r="O37" s="937"/>
      <c r="P37" s="943">
        <v>187000</v>
      </c>
      <c r="Q37" s="943"/>
      <c r="R37" s="943"/>
      <c r="S37" s="1" t="s">
        <v>267</v>
      </c>
      <c r="T37" s="43" t="s">
        <v>263</v>
      </c>
      <c r="U37" s="939">
        <f>IF(D38="○",P37,0)</f>
        <v>0</v>
      </c>
      <c r="V37" s="939"/>
      <c r="W37" s="939"/>
      <c r="X37" s="939"/>
      <c r="Y37" s="11" t="s">
        <v>264</v>
      </c>
    </row>
    <row r="38" spans="1:25" s="11" customFormat="1" ht="19.5" customHeight="1">
      <c r="C38" s="30"/>
      <c r="D38" s="257"/>
      <c r="E38" s="940"/>
      <c r="F38" s="941"/>
      <c r="G38" s="941"/>
      <c r="H38" s="941"/>
      <c r="I38" s="941"/>
      <c r="J38" s="941"/>
      <c r="K38" s="941"/>
      <c r="L38" s="941"/>
      <c r="M38" s="941"/>
      <c r="N38" s="941"/>
      <c r="O38" s="941"/>
      <c r="P38" s="941"/>
      <c r="Q38" s="941"/>
      <c r="R38" s="941"/>
      <c r="S38" s="941"/>
      <c r="T38" s="43"/>
      <c r="U38" s="256"/>
      <c r="V38" s="256"/>
      <c r="W38" s="256"/>
      <c r="X38" s="256"/>
    </row>
    <row r="39" spans="1:25" s="11" customFormat="1" ht="40.5" customHeight="1">
      <c r="C39" s="30"/>
      <c r="D39" s="942" t="s">
        <v>281</v>
      </c>
      <c r="E39" s="942"/>
      <c r="F39" s="942"/>
      <c r="G39" s="942"/>
      <c r="H39" s="942"/>
      <c r="I39" s="942"/>
      <c r="J39" s="942"/>
      <c r="K39" s="942"/>
      <c r="L39" s="942"/>
      <c r="M39" s="942"/>
      <c r="N39" s="942"/>
      <c r="O39" s="942"/>
      <c r="P39" s="942"/>
      <c r="Q39" s="942"/>
      <c r="R39" s="942"/>
      <c r="S39" s="942"/>
      <c r="T39" s="43"/>
      <c r="U39" s="256"/>
      <c r="V39" s="256"/>
      <c r="W39" s="256"/>
      <c r="X39" s="256"/>
    </row>
    <row r="40" spans="1:25">
      <c r="A40" s="11"/>
      <c r="C40" s="1" t="s">
        <v>282</v>
      </c>
      <c r="D40" s="34"/>
      <c r="E40" s="62"/>
      <c r="N40" s="937" t="s">
        <v>283</v>
      </c>
      <c r="O40" s="937"/>
      <c r="P40" s="937"/>
      <c r="Q40" s="938">
        <v>11800</v>
      </c>
      <c r="R40" s="938"/>
      <c r="S40" s="1" t="s">
        <v>267</v>
      </c>
      <c r="T40" s="43" t="s">
        <v>263</v>
      </c>
      <c r="U40" s="939">
        <f>IF(D41="○",Q40*H41,0)</f>
        <v>0</v>
      </c>
      <c r="V40" s="939"/>
      <c r="W40" s="939"/>
      <c r="X40" s="939"/>
      <c r="Y40" s="11" t="s">
        <v>264</v>
      </c>
    </row>
    <row r="41" spans="1:25" ht="19.5" customHeight="1">
      <c r="A41" s="11"/>
      <c r="B41" s="11"/>
      <c r="C41" s="30"/>
      <c r="D41" s="257"/>
      <c r="E41" s="957" t="s">
        <v>284</v>
      </c>
      <c r="F41" s="958"/>
      <c r="G41" s="958"/>
      <c r="H41" s="959"/>
      <c r="I41" s="959"/>
      <c r="J41" s="29" t="s">
        <v>285</v>
      </c>
      <c r="K41" s="258"/>
      <c r="L41" s="258"/>
      <c r="M41" s="258"/>
      <c r="N41" s="258"/>
      <c r="O41" s="258"/>
      <c r="P41" s="258"/>
      <c r="Q41" s="258"/>
      <c r="R41" s="258"/>
      <c r="S41" s="258"/>
      <c r="T41" s="43"/>
      <c r="U41" s="256"/>
      <c r="V41" s="256"/>
      <c r="W41" s="256"/>
      <c r="X41" s="256"/>
      <c r="Y41" s="11"/>
    </row>
    <row r="42" spans="1:25" ht="9" customHeight="1">
      <c r="A42" s="11"/>
      <c r="B42" s="11"/>
      <c r="C42" s="30"/>
      <c r="D42" s="942" t="s">
        <v>286</v>
      </c>
      <c r="E42" s="942"/>
      <c r="F42" s="942"/>
      <c r="G42" s="942"/>
      <c r="H42" s="942"/>
      <c r="I42" s="942"/>
      <c r="J42" s="942"/>
      <c r="K42" s="942"/>
      <c r="L42" s="942"/>
      <c r="M42" s="942"/>
      <c r="N42" s="942"/>
      <c r="O42" s="942"/>
      <c r="P42" s="942"/>
      <c r="Q42" s="942"/>
      <c r="R42" s="942"/>
      <c r="S42" s="942"/>
      <c r="T42" s="43"/>
      <c r="U42" s="256"/>
      <c r="V42" s="256"/>
      <c r="W42" s="256"/>
      <c r="X42" s="256"/>
      <c r="Y42" s="11"/>
    </row>
    <row r="43" spans="1:25" ht="15.75" customHeight="1">
      <c r="B43" s="195"/>
      <c r="C43" s="195"/>
      <c r="D43" s="34"/>
      <c r="E43" s="154"/>
      <c r="F43" s="154"/>
      <c r="G43" s="154"/>
      <c r="K43" s="35"/>
      <c r="Q43" s="154"/>
      <c r="R43" s="154"/>
      <c r="T43" s="34"/>
      <c r="U43" s="62"/>
      <c r="V43" s="62"/>
      <c r="W43" s="62"/>
      <c r="X43" s="62"/>
    </row>
    <row r="44" spans="1:25">
      <c r="B44" s="37"/>
      <c r="C44" s="37"/>
      <c r="D44" s="37"/>
      <c r="E44" s="37"/>
      <c r="F44" s="37"/>
      <c r="G44" s="37"/>
      <c r="H44" s="37"/>
      <c r="I44" s="37"/>
      <c r="J44" s="37"/>
      <c r="K44" s="37"/>
      <c r="L44" s="37"/>
      <c r="M44" s="37"/>
      <c r="N44" s="37"/>
      <c r="O44" s="37"/>
      <c r="P44" s="960" t="s">
        <v>287</v>
      </c>
      <c r="Q44" s="960"/>
      <c r="R44" s="960"/>
      <c r="S44" s="960"/>
      <c r="T44" s="43" t="s">
        <v>263</v>
      </c>
      <c r="U44" s="961">
        <f>SUM(U11,U25,U29,U33,U37,U40)</f>
        <v>0</v>
      </c>
      <c r="V44" s="962"/>
      <c r="W44" s="962"/>
      <c r="X44" s="962"/>
      <c r="Y44" s="11" t="s">
        <v>264</v>
      </c>
    </row>
    <row r="45" spans="1:25" ht="11.25" customHeight="1">
      <c r="B45" s="29"/>
      <c r="C45" s="29"/>
      <c r="D45" s="34"/>
      <c r="E45" s="154"/>
      <c r="F45" s="154"/>
      <c r="G45" s="154"/>
      <c r="K45" s="35"/>
      <c r="M45" s="36"/>
      <c r="N45" s="36"/>
      <c r="O45" s="36"/>
      <c r="P45" s="36"/>
      <c r="Q45" s="154"/>
      <c r="R45" s="154"/>
      <c r="T45" s="34"/>
      <c r="U45" s="62"/>
      <c r="V45" s="62"/>
      <c r="W45" s="62"/>
      <c r="X45" s="62"/>
    </row>
    <row r="46" spans="1:25">
      <c r="B46" s="213" t="s">
        <v>288</v>
      </c>
      <c r="C46" s="214"/>
      <c r="D46" s="214"/>
      <c r="E46" s="214"/>
      <c r="F46" s="214"/>
      <c r="G46" s="214"/>
      <c r="H46" s="214"/>
      <c r="I46" s="214"/>
      <c r="J46" s="214"/>
      <c r="K46" s="214"/>
      <c r="L46" s="214"/>
      <c r="M46" s="214"/>
      <c r="N46" s="214"/>
      <c r="O46" s="214"/>
      <c r="P46" s="214"/>
      <c r="Q46" s="214"/>
      <c r="R46" s="214"/>
      <c r="S46" s="214"/>
      <c r="T46" s="214"/>
      <c r="U46" s="214"/>
      <c r="V46" s="214"/>
      <c r="W46" s="214"/>
      <c r="X46" s="214"/>
      <c r="Y46" s="214"/>
    </row>
    <row r="47" spans="1:2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row>
    <row r="48" spans="1:2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row>
  </sheetData>
  <dataConsolidate/>
  <mergeCells count="54">
    <mergeCell ref="E41:G41"/>
    <mergeCell ref="H41:I41"/>
    <mergeCell ref="D42:S42"/>
    <mergeCell ref="P44:S44"/>
    <mergeCell ref="U44:X44"/>
    <mergeCell ref="U25:X25"/>
    <mergeCell ref="L22:O22"/>
    <mergeCell ref="E26:S26"/>
    <mergeCell ref="D27:S27"/>
    <mergeCell ref="N29:O29"/>
    <mergeCell ref="P29:R29"/>
    <mergeCell ref="U29:X29"/>
    <mergeCell ref="C9:X9"/>
    <mergeCell ref="U11:X11"/>
    <mergeCell ref="D12:Y13"/>
    <mergeCell ref="D21:T21"/>
    <mergeCell ref="A3:Y3"/>
    <mergeCell ref="N6:Y6"/>
    <mergeCell ref="L8:M8"/>
    <mergeCell ref="C8:J8"/>
    <mergeCell ref="N8:O8"/>
    <mergeCell ref="D15:T15"/>
    <mergeCell ref="B16:C16"/>
    <mergeCell ref="E16:G16"/>
    <mergeCell ref="L16:O16"/>
    <mergeCell ref="P16:Q16"/>
    <mergeCell ref="R16:S16"/>
    <mergeCell ref="D18:T18"/>
    <mergeCell ref="B19:C19"/>
    <mergeCell ref="E19:G19"/>
    <mergeCell ref="L19:O19"/>
    <mergeCell ref="P19:Q19"/>
    <mergeCell ref="R19:S19"/>
    <mergeCell ref="B22:C22"/>
    <mergeCell ref="E22:G22"/>
    <mergeCell ref="E30:S30"/>
    <mergeCell ref="D31:S31"/>
    <mergeCell ref="N33:O33"/>
    <mergeCell ref="P33:R33"/>
    <mergeCell ref="P22:Q22"/>
    <mergeCell ref="R22:S22"/>
    <mergeCell ref="L25:O25"/>
    <mergeCell ref="P25:R25"/>
    <mergeCell ref="N40:P40"/>
    <mergeCell ref="Q40:R40"/>
    <mergeCell ref="U40:X40"/>
    <mergeCell ref="U33:X33"/>
    <mergeCell ref="E34:S34"/>
    <mergeCell ref="D35:S35"/>
    <mergeCell ref="D39:S39"/>
    <mergeCell ref="N37:O37"/>
    <mergeCell ref="P37:R37"/>
    <mergeCell ref="E38:S38"/>
    <mergeCell ref="U37:X37"/>
  </mergeCells>
  <phoneticPr fontId="4"/>
  <conditionalFormatting sqref="P16:Q16">
    <cfRule type="expression" dxfId="133" priority="3" stopIfTrue="1">
      <formula>AND($L$8&gt;=1,$L$8&lt;8)</formula>
    </cfRule>
  </conditionalFormatting>
  <conditionalFormatting sqref="P19:Q19">
    <cfRule type="expression" dxfId="132" priority="2" stopIfTrue="1">
      <formula>AND($L$8&gt;=8,$L$8&lt;15)</formula>
    </cfRule>
  </conditionalFormatting>
  <conditionalFormatting sqref="P22:Q22">
    <cfRule type="expression" dxfId="131" priority="1" stopIfTrue="1">
      <formula>AND($L$8&gt;=15,$L$8&lt;22)</formula>
    </cfRule>
  </conditionalFormatting>
  <dataValidations count="1">
    <dataValidation type="list" allowBlank="1" showInputMessage="1" showErrorMessage="1" sqref="WVL983078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WVL38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IZ3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SV38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ACR38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AMN38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AWJ38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BGF3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BQB38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BZX38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CJT38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CTP38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DL3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NH38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XD38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EGZ38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EQV38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FAR38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FKN38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FUJ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GEF38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GOB38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GXX38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HHT38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HRP3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IBL38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ILH38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IVD38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JEZ38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JOV3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JYR38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KIN38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KSJ38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LCF38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LMB38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LVX38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MFT3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MPP38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MZL38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NJH38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NTD38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OCZ3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OMV38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OWR38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PGN38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PQJ38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QAF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QKB38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QTX38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RDT38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RNP38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RXL38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SHH38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SRD3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TAZ38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TKV38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TUR38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UEN38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UOJ3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UYF38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VIB38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VRX38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WBT38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WLP3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D26 D65565 D131101 D196637 D262173 D327709 D393245 D458781 D524317 D589853 D655389 D720925 D786461 D851997 D917533 D983069 D30 D65569 D131105 D196641 D262177 D327713 D393249 D458785 D524321 D589857 D655393 D720929 D786465 D852001 D917537 D983073 D34 D65573 D131109 D196645 D262181 D327717 D393253 D458789 D524325 D589861 D655397 D720933 D786469 D852005 D917541 D983077 D38 D65577 D131113 D196649 D262185 D327721 D393257 D458793 D524329 D589865 D655401 D720937 D786473 D852009 D917545 D983081 D41" xr:uid="{00000000-0002-0000-0700-000000000000}">
      <formula1>$AA$1:$AA$2</formula1>
    </dataValidation>
  </dataValidations>
  <printOptions horizontalCentered="1"/>
  <pageMargins left="0.39370078740157483" right="0.31496062992125984" top="0.39370078740157483" bottom="0.19685039370078741"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0B11-236A-45D3-AA75-B4A83B2DAC3C}">
  <sheetPr>
    <tabColor rgb="FF00B0F0"/>
    <pageSetUpPr fitToPage="1"/>
  </sheetPr>
  <dimension ref="A1:AA45"/>
  <sheetViews>
    <sheetView view="pageBreakPreview" zoomScale="85" zoomScaleNormal="55" zoomScaleSheetLayoutView="85" workbookViewId="0"/>
  </sheetViews>
  <sheetFormatPr defaultRowHeight="12"/>
  <cols>
    <col min="1" max="2" width="10.625" style="18" customWidth="1"/>
    <col min="3" max="3" width="9.375" style="18" customWidth="1"/>
    <col min="4" max="17" width="10.625" style="18" customWidth="1"/>
    <col min="18" max="19" width="10.625" style="251" customWidth="1"/>
    <col min="20" max="23" width="10.625" style="18" customWidth="1"/>
    <col min="24" max="27" width="6.625" style="18" customWidth="1"/>
    <col min="28" max="256" width="9" style="18"/>
    <col min="257" max="258" width="10.625" style="18" customWidth="1"/>
    <col min="259" max="259" width="9.375" style="18" customWidth="1"/>
    <col min="260" max="279" width="10.625" style="18" customWidth="1"/>
    <col min="280" max="283" width="6.625" style="18" customWidth="1"/>
    <col min="284" max="512" width="9" style="18"/>
    <col min="513" max="514" width="10.625" style="18" customWidth="1"/>
    <col min="515" max="515" width="9.375" style="18" customWidth="1"/>
    <col min="516" max="535" width="10.625" style="18" customWidth="1"/>
    <col min="536" max="539" width="6.625" style="18" customWidth="1"/>
    <col min="540" max="768" width="9" style="18"/>
    <col min="769" max="770" width="10.625" style="18" customWidth="1"/>
    <col min="771" max="771" width="9.375" style="18" customWidth="1"/>
    <col min="772" max="791" width="10.625" style="18" customWidth="1"/>
    <col min="792" max="795" width="6.625" style="18" customWidth="1"/>
    <col min="796" max="1024" width="9" style="18"/>
    <col min="1025" max="1026" width="10.625" style="18" customWidth="1"/>
    <col min="1027" max="1027" width="9.375" style="18" customWidth="1"/>
    <col min="1028" max="1047" width="10.625" style="18" customWidth="1"/>
    <col min="1048" max="1051" width="6.625" style="18" customWidth="1"/>
    <col min="1052" max="1280" width="9" style="18"/>
    <col min="1281" max="1282" width="10.625" style="18" customWidth="1"/>
    <col min="1283" max="1283" width="9.375" style="18" customWidth="1"/>
    <col min="1284" max="1303" width="10.625" style="18" customWidth="1"/>
    <col min="1304" max="1307" width="6.625" style="18" customWidth="1"/>
    <col min="1308" max="1536" width="9" style="18"/>
    <col min="1537" max="1538" width="10.625" style="18" customWidth="1"/>
    <col min="1539" max="1539" width="9.375" style="18" customWidth="1"/>
    <col min="1540" max="1559" width="10.625" style="18" customWidth="1"/>
    <col min="1560" max="1563" width="6.625" style="18" customWidth="1"/>
    <col min="1564" max="1792" width="9" style="18"/>
    <col min="1793" max="1794" width="10.625" style="18" customWidth="1"/>
    <col min="1795" max="1795" width="9.375" style="18" customWidth="1"/>
    <col min="1796" max="1815" width="10.625" style="18" customWidth="1"/>
    <col min="1816" max="1819" width="6.625" style="18" customWidth="1"/>
    <col min="1820" max="2048" width="9" style="18"/>
    <col min="2049" max="2050" width="10.625" style="18" customWidth="1"/>
    <col min="2051" max="2051" width="9.375" style="18" customWidth="1"/>
    <col min="2052" max="2071" width="10.625" style="18" customWidth="1"/>
    <col min="2072" max="2075" width="6.625" style="18" customWidth="1"/>
    <col min="2076" max="2304" width="9" style="18"/>
    <col min="2305" max="2306" width="10.625" style="18" customWidth="1"/>
    <col min="2307" max="2307" width="9.375" style="18" customWidth="1"/>
    <col min="2308" max="2327" width="10.625" style="18" customWidth="1"/>
    <col min="2328" max="2331" width="6.625" style="18" customWidth="1"/>
    <col min="2332" max="2560" width="9" style="18"/>
    <col min="2561" max="2562" width="10.625" style="18" customWidth="1"/>
    <col min="2563" max="2563" width="9.375" style="18" customWidth="1"/>
    <col min="2564" max="2583" width="10.625" style="18" customWidth="1"/>
    <col min="2584" max="2587" width="6.625" style="18" customWidth="1"/>
    <col min="2588" max="2816" width="9" style="18"/>
    <col min="2817" max="2818" width="10.625" style="18" customWidth="1"/>
    <col min="2819" max="2819" width="9.375" style="18" customWidth="1"/>
    <col min="2820" max="2839" width="10.625" style="18" customWidth="1"/>
    <col min="2840" max="2843" width="6.625" style="18" customWidth="1"/>
    <col min="2844" max="3072" width="9" style="18"/>
    <col min="3073" max="3074" width="10.625" style="18" customWidth="1"/>
    <col min="3075" max="3075" width="9.375" style="18" customWidth="1"/>
    <col min="3076" max="3095" width="10.625" style="18" customWidth="1"/>
    <col min="3096" max="3099" width="6.625" style="18" customWidth="1"/>
    <col min="3100" max="3328" width="9" style="18"/>
    <col min="3329" max="3330" width="10.625" style="18" customWidth="1"/>
    <col min="3331" max="3331" width="9.375" style="18" customWidth="1"/>
    <col min="3332" max="3351" width="10.625" style="18" customWidth="1"/>
    <col min="3352" max="3355" width="6.625" style="18" customWidth="1"/>
    <col min="3356" max="3584" width="9" style="18"/>
    <col min="3585" max="3586" width="10.625" style="18" customWidth="1"/>
    <col min="3587" max="3587" width="9.375" style="18" customWidth="1"/>
    <col min="3588" max="3607" width="10.625" style="18" customWidth="1"/>
    <col min="3608" max="3611" width="6.625" style="18" customWidth="1"/>
    <col min="3612" max="3840" width="9" style="18"/>
    <col min="3841" max="3842" width="10.625" style="18" customWidth="1"/>
    <col min="3843" max="3843" width="9.375" style="18" customWidth="1"/>
    <col min="3844" max="3863" width="10.625" style="18" customWidth="1"/>
    <col min="3864" max="3867" width="6.625" style="18" customWidth="1"/>
    <col min="3868" max="4096" width="9" style="18"/>
    <col min="4097" max="4098" width="10.625" style="18" customWidth="1"/>
    <col min="4099" max="4099" width="9.375" style="18" customWidth="1"/>
    <col min="4100" max="4119" width="10.625" style="18" customWidth="1"/>
    <col min="4120" max="4123" width="6.625" style="18" customWidth="1"/>
    <col min="4124" max="4352" width="9" style="18"/>
    <col min="4353" max="4354" width="10.625" style="18" customWidth="1"/>
    <col min="4355" max="4355" width="9.375" style="18" customWidth="1"/>
    <col min="4356" max="4375" width="10.625" style="18" customWidth="1"/>
    <col min="4376" max="4379" width="6.625" style="18" customWidth="1"/>
    <col min="4380" max="4608" width="9" style="18"/>
    <col min="4609" max="4610" width="10.625" style="18" customWidth="1"/>
    <col min="4611" max="4611" width="9.375" style="18" customWidth="1"/>
    <col min="4612" max="4631" width="10.625" style="18" customWidth="1"/>
    <col min="4632" max="4635" width="6.625" style="18" customWidth="1"/>
    <col min="4636" max="4864" width="9" style="18"/>
    <col min="4865" max="4866" width="10.625" style="18" customWidth="1"/>
    <col min="4867" max="4867" width="9.375" style="18" customWidth="1"/>
    <col min="4868" max="4887" width="10.625" style="18" customWidth="1"/>
    <col min="4888" max="4891" width="6.625" style="18" customWidth="1"/>
    <col min="4892" max="5120" width="9" style="18"/>
    <col min="5121" max="5122" width="10.625" style="18" customWidth="1"/>
    <col min="5123" max="5123" width="9.375" style="18" customWidth="1"/>
    <col min="5124" max="5143" width="10.625" style="18" customWidth="1"/>
    <col min="5144" max="5147" width="6.625" style="18" customWidth="1"/>
    <col min="5148" max="5376" width="9" style="18"/>
    <col min="5377" max="5378" width="10.625" style="18" customWidth="1"/>
    <col min="5379" max="5379" width="9.375" style="18" customWidth="1"/>
    <col min="5380" max="5399" width="10.625" style="18" customWidth="1"/>
    <col min="5400" max="5403" width="6.625" style="18" customWidth="1"/>
    <col min="5404" max="5632" width="9" style="18"/>
    <col min="5633" max="5634" width="10.625" style="18" customWidth="1"/>
    <col min="5635" max="5635" width="9.375" style="18" customWidth="1"/>
    <col min="5636" max="5655" width="10.625" style="18" customWidth="1"/>
    <col min="5656" max="5659" width="6.625" style="18" customWidth="1"/>
    <col min="5660" max="5888" width="9" style="18"/>
    <col min="5889" max="5890" width="10.625" style="18" customWidth="1"/>
    <col min="5891" max="5891" width="9.375" style="18" customWidth="1"/>
    <col min="5892" max="5911" width="10.625" style="18" customWidth="1"/>
    <col min="5912" max="5915" width="6.625" style="18" customWidth="1"/>
    <col min="5916" max="6144" width="9" style="18"/>
    <col min="6145" max="6146" width="10.625" style="18" customWidth="1"/>
    <col min="6147" max="6147" width="9.375" style="18" customWidth="1"/>
    <col min="6148" max="6167" width="10.625" style="18" customWidth="1"/>
    <col min="6168" max="6171" width="6.625" style="18" customWidth="1"/>
    <col min="6172" max="6400" width="9" style="18"/>
    <col min="6401" max="6402" width="10.625" style="18" customWidth="1"/>
    <col min="6403" max="6403" width="9.375" style="18" customWidth="1"/>
    <col min="6404" max="6423" width="10.625" style="18" customWidth="1"/>
    <col min="6424" max="6427" width="6.625" style="18" customWidth="1"/>
    <col min="6428" max="6656" width="9" style="18"/>
    <col min="6657" max="6658" width="10.625" style="18" customWidth="1"/>
    <col min="6659" max="6659" width="9.375" style="18" customWidth="1"/>
    <col min="6660" max="6679" width="10.625" style="18" customWidth="1"/>
    <col min="6680" max="6683" width="6.625" style="18" customWidth="1"/>
    <col min="6684" max="6912" width="9" style="18"/>
    <col min="6913" max="6914" width="10.625" style="18" customWidth="1"/>
    <col min="6915" max="6915" width="9.375" style="18" customWidth="1"/>
    <col min="6916" max="6935" width="10.625" style="18" customWidth="1"/>
    <col min="6936" max="6939" width="6.625" style="18" customWidth="1"/>
    <col min="6940" max="7168" width="9" style="18"/>
    <col min="7169" max="7170" width="10.625" style="18" customWidth="1"/>
    <col min="7171" max="7171" width="9.375" style="18" customWidth="1"/>
    <col min="7172" max="7191" width="10.625" style="18" customWidth="1"/>
    <col min="7192" max="7195" width="6.625" style="18" customWidth="1"/>
    <col min="7196" max="7424" width="9" style="18"/>
    <col min="7425" max="7426" width="10.625" style="18" customWidth="1"/>
    <col min="7427" max="7427" width="9.375" style="18" customWidth="1"/>
    <col min="7428" max="7447" width="10.625" style="18" customWidth="1"/>
    <col min="7448" max="7451" width="6.625" style="18" customWidth="1"/>
    <col min="7452" max="7680" width="9" style="18"/>
    <col min="7681" max="7682" width="10.625" style="18" customWidth="1"/>
    <col min="7683" max="7683" width="9.375" style="18" customWidth="1"/>
    <col min="7684" max="7703" width="10.625" style="18" customWidth="1"/>
    <col min="7704" max="7707" width="6.625" style="18" customWidth="1"/>
    <col min="7708" max="7936" width="9" style="18"/>
    <col min="7937" max="7938" width="10.625" style="18" customWidth="1"/>
    <col min="7939" max="7939" width="9.375" style="18" customWidth="1"/>
    <col min="7940" max="7959" width="10.625" style="18" customWidth="1"/>
    <col min="7960" max="7963" width="6.625" style="18" customWidth="1"/>
    <col min="7964" max="8192" width="9" style="18"/>
    <col min="8193" max="8194" width="10.625" style="18" customWidth="1"/>
    <col min="8195" max="8195" width="9.375" style="18" customWidth="1"/>
    <col min="8196" max="8215" width="10.625" style="18" customWidth="1"/>
    <col min="8216" max="8219" width="6.625" style="18" customWidth="1"/>
    <col min="8220" max="8448" width="9" style="18"/>
    <col min="8449" max="8450" width="10.625" style="18" customWidth="1"/>
    <col min="8451" max="8451" width="9.375" style="18" customWidth="1"/>
    <col min="8452" max="8471" width="10.625" style="18" customWidth="1"/>
    <col min="8472" max="8475" width="6.625" style="18" customWidth="1"/>
    <col min="8476" max="8704" width="9" style="18"/>
    <col min="8705" max="8706" width="10.625" style="18" customWidth="1"/>
    <col min="8707" max="8707" width="9.375" style="18" customWidth="1"/>
    <col min="8708" max="8727" width="10.625" style="18" customWidth="1"/>
    <col min="8728" max="8731" width="6.625" style="18" customWidth="1"/>
    <col min="8732" max="8960" width="9" style="18"/>
    <col min="8961" max="8962" width="10.625" style="18" customWidth="1"/>
    <col min="8963" max="8963" width="9.375" style="18" customWidth="1"/>
    <col min="8964" max="8983" width="10.625" style="18" customWidth="1"/>
    <col min="8984" max="8987" width="6.625" style="18" customWidth="1"/>
    <col min="8988" max="9216" width="9" style="18"/>
    <col min="9217" max="9218" width="10.625" style="18" customWidth="1"/>
    <col min="9219" max="9219" width="9.375" style="18" customWidth="1"/>
    <col min="9220" max="9239" width="10.625" style="18" customWidth="1"/>
    <col min="9240" max="9243" width="6.625" style="18" customWidth="1"/>
    <col min="9244" max="9472" width="9" style="18"/>
    <col min="9473" max="9474" width="10.625" style="18" customWidth="1"/>
    <col min="9475" max="9475" width="9.375" style="18" customWidth="1"/>
    <col min="9476" max="9495" width="10.625" style="18" customWidth="1"/>
    <col min="9496" max="9499" width="6.625" style="18" customWidth="1"/>
    <col min="9500" max="9728" width="9" style="18"/>
    <col min="9729" max="9730" width="10.625" style="18" customWidth="1"/>
    <col min="9731" max="9731" width="9.375" style="18" customWidth="1"/>
    <col min="9732" max="9751" width="10.625" style="18" customWidth="1"/>
    <col min="9752" max="9755" width="6.625" style="18" customWidth="1"/>
    <col min="9756" max="9984" width="9" style="18"/>
    <col min="9985" max="9986" width="10.625" style="18" customWidth="1"/>
    <col min="9987" max="9987" width="9.375" style="18" customWidth="1"/>
    <col min="9988" max="10007" width="10.625" style="18" customWidth="1"/>
    <col min="10008" max="10011" width="6.625" style="18" customWidth="1"/>
    <col min="10012" max="10240" width="9" style="18"/>
    <col min="10241" max="10242" width="10.625" style="18" customWidth="1"/>
    <col min="10243" max="10243" width="9.375" style="18" customWidth="1"/>
    <col min="10244" max="10263" width="10.625" style="18" customWidth="1"/>
    <col min="10264" max="10267" width="6.625" style="18" customWidth="1"/>
    <col min="10268" max="10496" width="9" style="18"/>
    <col min="10497" max="10498" width="10.625" style="18" customWidth="1"/>
    <col min="10499" max="10499" width="9.375" style="18" customWidth="1"/>
    <col min="10500" max="10519" width="10.625" style="18" customWidth="1"/>
    <col min="10520" max="10523" width="6.625" style="18" customWidth="1"/>
    <col min="10524" max="10752" width="9" style="18"/>
    <col min="10753" max="10754" width="10.625" style="18" customWidth="1"/>
    <col min="10755" max="10755" width="9.375" style="18" customWidth="1"/>
    <col min="10756" max="10775" width="10.625" style="18" customWidth="1"/>
    <col min="10776" max="10779" width="6.625" style="18" customWidth="1"/>
    <col min="10780" max="11008" width="9" style="18"/>
    <col min="11009" max="11010" width="10.625" style="18" customWidth="1"/>
    <col min="11011" max="11011" width="9.375" style="18" customWidth="1"/>
    <col min="11012" max="11031" width="10.625" style="18" customWidth="1"/>
    <col min="11032" max="11035" width="6.625" style="18" customWidth="1"/>
    <col min="11036" max="11264" width="9" style="18"/>
    <col min="11265" max="11266" width="10.625" style="18" customWidth="1"/>
    <col min="11267" max="11267" width="9.375" style="18" customWidth="1"/>
    <col min="11268" max="11287" width="10.625" style="18" customWidth="1"/>
    <col min="11288" max="11291" width="6.625" style="18" customWidth="1"/>
    <col min="11292" max="11520" width="9" style="18"/>
    <col min="11521" max="11522" width="10.625" style="18" customWidth="1"/>
    <col min="11523" max="11523" width="9.375" style="18" customWidth="1"/>
    <col min="11524" max="11543" width="10.625" style="18" customWidth="1"/>
    <col min="11544" max="11547" width="6.625" style="18" customWidth="1"/>
    <col min="11548" max="11776" width="9" style="18"/>
    <col min="11777" max="11778" width="10.625" style="18" customWidth="1"/>
    <col min="11779" max="11779" width="9.375" style="18" customWidth="1"/>
    <col min="11780" max="11799" width="10.625" style="18" customWidth="1"/>
    <col min="11800" max="11803" width="6.625" style="18" customWidth="1"/>
    <col min="11804" max="12032" width="9" style="18"/>
    <col min="12033" max="12034" width="10.625" style="18" customWidth="1"/>
    <col min="12035" max="12035" width="9.375" style="18" customWidth="1"/>
    <col min="12036" max="12055" width="10.625" style="18" customWidth="1"/>
    <col min="12056" max="12059" width="6.625" style="18" customWidth="1"/>
    <col min="12060" max="12288" width="9" style="18"/>
    <col min="12289" max="12290" width="10.625" style="18" customWidth="1"/>
    <col min="12291" max="12291" width="9.375" style="18" customWidth="1"/>
    <col min="12292" max="12311" width="10.625" style="18" customWidth="1"/>
    <col min="12312" max="12315" width="6.625" style="18" customWidth="1"/>
    <col min="12316" max="12544" width="9" style="18"/>
    <col min="12545" max="12546" width="10.625" style="18" customWidth="1"/>
    <col min="12547" max="12547" width="9.375" style="18" customWidth="1"/>
    <col min="12548" max="12567" width="10.625" style="18" customWidth="1"/>
    <col min="12568" max="12571" width="6.625" style="18" customWidth="1"/>
    <col min="12572" max="12800" width="9" style="18"/>
    <col min="12801" max="12802" width="10.625" style="18" customWidth="1"/>
    <col min="12803" max="12803" width="9.375" style="18" customWidth="1"/>
    <col min="12804" max="12823" width="10.625" style="18" customWidth="1"/>
    <col min="12824" max="12827" width="6.625" style="18" customWidth="1"/>
    <col min="12828" max="13056" width="9" style="18"/>
    <col min="13057" max="13058" width="10.625" style="18" customWidth="1"/>
    <col min="13059" max="13059" width="9.375" style="18" customWidth="1"/>
    <col min="13060" max="13079" width="10.625" style="18" customWidth="1"/>
    <col min="13080" max="13083" width="6.625" style="18" customWidth="1"/>
    <col min="13084" max="13312" width="9" style="18"/>
    <col min="13313" max="13314" width="10.625" style="18" customWidth="1"/>
    <col min="13315" max="13315" width="9.375" style="18" customWidth="1"/>
    <col min="13316" max="13335" width="10.625" style="18" customWidth="1"/>
    <col min="13336" max="13339" width="6.625" style="18" customWidth="1"/>
    <col min="13340" max="13568" width="9" style="18"/>
    <col min="13569" max="13570" width="10.625" style="18" customWidth="1"/>
    <col min="13571" max="13571" width="9.375" style="18" customWidth="1"/>
    <col min="13572" max="13591" width="10.625" style="18" customWidth="1"/>
    <col min="13592" max="13595" width="6.625" style="18" customWidth="1"/>
    <col min="13596" max="13824" width="9" style="18"/>
    <col min="13825" max="13826" width="10.625" style="18" customWidth="1"/>
    <col min="13827" max="13827" width="9.375" style="18" customWidth="1"/>
    <col min="13828" max="13847" width="10.625" style="18" customWidth="1"/>
    <col min="13848" max="13851" width="6.625" style="18" customWidth="1"/>
    <col min="13852" max="14080" width="9" style="18"/>
    <col min="14081" max="14082" width="10.625" style="18" customWidth="1"/>
    <col min="14083" max="14083" width="9.375" style="18" customWidth="1"/>
    <col min="14084" max="14103" width="10.625" style="18" customWidth="1"/>
    <col min="14104" max="14107" width="6.625" style="18" customWidth="1"/>
    <col min="14108" max="14336" width="9" style="18"/>
    <col min="14337" max="14338" width="10.625" style="18" customWidth="1"/>
    <col min="14339" max="14339" width="9.375" style="18" customWidth="1"/>
    <col min="14340" max="14359" width="10.625" style="18" customWidth="1"/>
    <col min="14360" max="14363" width="6.625" style="18" customWidth="1"/>
    <col min="14364" max="14592" width="9" style="18"/>
    <col min="14593" max="14594" width="10.625" style="18" customWidth="1"/>
    <col min="14595" max="14595" width="9.375" style="18" customWidth="1"/>
    <col min="14596" max="14615" width="10.625" style="18" customWidth="1"/>
    <col min="14616" max="14619" width="6.625" style="18" customWidth="1"/>
    <col min="14620" max="14848" width="9" style="18"/>
    <col min="14849" max="14850" width="10.625" style="18" customWidth="1"/>
    <col min="14851" max="14851" width="9.375" style="18" customWidth="1"/>
    <col min="14852" max="14871" width="10.625" style="18" customWidth="1"/>
    <col min="14872" max="14875" width="6.625" style="18" customWidth="1"/>
    <col min="14876" max="15104" width="9" style="18"/>
    <col min="15105" max="15106" width="10.625" style="18" customWidth="1"/>
    <col min="15107" max="15107" width="9.375" style="18" customWidth="1"/>
    <col min="15108" max="15127" width="10.625" style="18" customWidth="1"/>
    <col min="15128" max="15131" width="6.625" style="18" customWidth="1"/>
    <col min="15132" max="15360" width="9" style="18"/>
    <col min="15361" max="15362" width="10.625" style="18" customWidth="1"/>
    <col min="15363" max="15363" width="9.375" style="18" customWidth="1"/>
    <col min="15364" max="15383" width="10.625" style="18" customWidth="1"/>
    <col min="15384" max="15387" width="6.625" style="18" customWidth="1"/>
    <col min="15388" max="15616" width="9" style="18"/>
    <col min="15617" max="15618" width="10.625" style="18" customWidth="1"/>
    <col min="15619" max="15619" width="9.375" style="18" customWidth="1"/>
    <col min="15620" max="15639" width="10.625" style="18" customWidth="1"/>
    <col min="15640" max="15643" width="6.625" style="18" customWidth="1"/>
    <col min="15644" max="15872" width="9" style="18"/>
    <col min="15873" max="15874" width="10.625" style="18" customWidth="1"/>
    <col min="15875" max="15875" width="9.375" style="18" customWidth="1"/>
    <col min="15876" max="15895" width="10.625" style="18" customWidth="1"/>
    <col min="15896" max="15899" width="6.625" style="18" customWidth="1"/>
    <col min="15900" max="16128" width="9" style="18"/>
    <col min="16129" max="16130" width="10.625" style="18" customWidth="1"/>
    <col min="16131" max="16131" width="9.375" style="18" customWidth="1"/>
    <col min="16132" max="16151" width="10.625" style="18" customWidth="1"/>
    <col min="16152" max="16155" width="6.625" style="18" customWidth="1"/>
    <col min="16156" max="16384" width="9" style="18"/>
  </cols>
  <sheetData>
    <row r="1" spans="1:27" s="1" customFormat="1" ht="23.25" customHeight="1">
      <c r="A1" s="1026" t="s">
        <v>289</v>
      </c>
      <c r="B1" s="1027"/>
      <c r="C1" s="1026"/>
      <c r="D1" s="1026"/>
      <c r="R1" s="246"/>
      <c r="S1" s="246"/>
    </row>
    <row r="2" spans="1:27" s="1" customFormat="1" ht="19.149999999999999">
      <c r="A2" s="738" t="s">
        <v>290</v>
      </c>
      <c r="B2" s="739"/>
      <c r="C2" s="739"/>
      <c r="D2" s="10"/>
      <c r="E2" s="10"/>
      <c r="F2" s="10"/>
      <c r="G2" s="10"/>
      <c r="H2" s="10"/>
      <c r="I2" s="10"/>
      <c r="J2" s="10"/>
      <c r="K2" s="10"/>
      <c r="L2" s="10"/>
      <c r="M2" s="10"/>
      <c r="N2" s="10"/>
      <c r="O2" s="10"/>
      <c r="P2" s="10"/>
      <c r="Q2" s="10"/>
      <c r="R2" s="247"/>
      <c r="S2" s="247"/>
      <c r="T2" s="10"/>
      <c r="U2" s="10"/>
      <c r="V2" s="10"/>
      <c r="W2" s="10"/>
    </row>
    <row r="3" spans="1:27" s="1" customFormat="1" ht="23.25" customHeight="1">
      <c r="A3" s="740" t="s">
        <v>291</v>
      </c>
      <c r="B3" s="741"/>
      <c r="C3" s="741"/>
      <c r="R3" s="246"/>
      <c r="S3" s="246"/>
    </row>
    <row r="4" spans="1:27" ht="10.5" customHeight="1">
      <c r="B4" s="168"/>
      <c r="C4" s="168"/>
      <c r="D4" s="168"/>
      <c r="E4" s="168"/>
      <c r="F4" s="168"/>
      <c r="G4" s="168"/>
      <c r="H4" s="168"/>
      <c r="I4" s="168"/>
      <c r="J4" s="168"/>
      <c r="K4" s="168"/>
      <c r="L4" s="168"/>
      <c r="M4" s="168"/>
      <c r="N4" s="168"/>
      <c r="O4" s="168"/>
      <c r="P4" s="168"/>
      <c r="Q4" s="248"/>
      <c r="R4" s="742"/>
      <c r="S4" s="742"/>
      <c r="T4" s="248"/>
      <c r="U4" s="248"/>
      <c r="V4" s="248"/>
      <c r="W4" s="248"/>
      <c r="X4" s="248"/>
      <c r="Y4" s="248"/>
      <c r="Z4" s="248"/>
      <c r="AA4" s="248"/>
    </row>
    <row r="5" spans="1:27" ht="20.100000000000001" customHeight="1">
      <c r="A5" s="984" t="s">
        <v>291</v>
      </c>
      <c r="B5" s="985"/>
      <c r="C5" s="986"/>
      <c r="D5" s="1028" t="s">
        <v>292</v>
      </c>
      <c r="E5" s="1029"/>
      <c r="F5" s="994" t="s">
        <v>293</v>
      </c>
      <c r="G5" s="994"/>
      <c r="H5" s="994"/>
      <c r="I5" s="994"/>
      <c r="J5" s="994"/>
      <c r="K5" s="994"/>
      <c r="L5" s="994"/>
      <c r="M5" s="994"/>
      <c r="N5" s="168"/>
      <c r="O5" s="168"/>
      <c r="P5" s="168"/>
      <c r="Q5" s="248"/>
      <c r="R5" s="742"/>
      <c r="S5" s="742"/>
      <c r="T5" s="248"/>
      <c r="U5" s="248"/>
      <c r="V5" s="248"/>
      <c r="W5" s="248"/>
      <c r="X5" s="248"/>
      <c r="Y5" s="248"/>
      <c r="Z5" s="248"/>
      <c r="AA5" s="248"/>
    </row>
    <row r="6" spans="1:27" ht="20.100000000000001" customHeight="1">
      <c r="A6" s="987"/>
      <c r="B6" s="988"/>
      <c r="C6" s="989"/>
      <c r="D6" s="1030"/>
      <c r="E6" s="1031"/>
      <c r="F6" s="995" t="s">
        <v>294</v>
      </c>
      <c r="G6" s="995"/>
      <c r="H6" s="995"/>
      <c r="I6" s="995"/>
      <c r="J6" s="995" t="s">
        <v>295</v>
      </c>
      <c r="K6" s="995"/>
      <c r="L6" s="995"/>
      <c r="M6" s="995"/>
      <c r="N6" s="168"/>
      <c r="O6" s="168"/>
      <c r="P6" s="168"/>
      <c r="Q6" s="248"/>
      <c r="R6" s="742"/>
      <c r="S6" s="742"/>
      <c r="T6" s="248"/>
      <c r="U6" s="248"/>
      <c r="V6" s="248"/>
      <c r="W6" s="248"/>
      <c r="X6" s="248"/>
      <c r="Y6" s="248"/>
      <c r="Z6" s="248"/>
      <c r="AA6" s="248"/>
    </row>
    <row r="7" spans="1:27" ht="20.100000000000001" customHeight="1">
      <c r="A7" s="990"/>
      <c r="B7" s="991"/>
      <c r="C7" s="992"/>
      <c r="D7" s="743" t="s">
        <v>296</v>
      </c>
      <c r="E7" s="744" t="s">
        <v>297</v>
      </c>
      <c r="F7" s="249" t="s">
        <v>298</v>
      </c>
      <c r="G7" s="249" t="s">
        <v>299</v>
      </c>
      <c r="H7" s="249" t="s">
        <v>300</v>
      </c>
      <c r="I7" s="249" t="s">
        <v>301</v>
      </c>
      <c r="J7" s="249" t="s">
        <v>298</v>
      </c>
      <c r="K7" s="249" t="s">
        <v>299</v>
      </c>
      <c r="L7" s="249" t="s">
        <v>300</v>
      </c>
      <c r="M7" s="249" t="s">
        <v>301</v>
      </c>
      <c r="N7" s="168"/>
      <c r="O7" s="168"/>
      <c r="P7" s="168"/>
      <c r="Q7" s="248"/>
      <c r="R7" s="742"/>
      <c r="S7" s="742"/>
      <c r="T7" s="248"/>
      <c r="U7" s="248"/>
      <c r="V7" s="248"/>
      <c r="W7" s="248"/>
      <c r="X7" s="248"/>
      <c r="Y7" s="248"/>
      <c r="Z7" s="248"/>
      <c r="AA7" s="248"/>
    </row>
    <row r="8" spans="1:27" ht="24.95" customHeight="1">
      <c r="A8" s="996" t="s">
        <v>302</v>
      </c>
      <c r="B8" s="745" t="s">
        <v>303</v>
      </c>
      <c r="C8" s="746">
        <f>'第2号様式別紙2-1（臨床研修（医師）事業計画書）附表A1'!T24</f>
        <v>0</v>
      </c>
      <c r="D8" s="747">
        <f>'第2号様式別紙2-1（臨床研修（医師）事業計画書）附表A1'!U24</f>
        <v>0</v>
      </c>
      <c r="E8" s="748">
        <f>'第2号様式別紙2-1（臨床研修（医師）事業計画書）附表A1'!V24</f>
        <v>0</v>
      </c>
      <c r="F8" s="749" t="s">
        <v>304</v>
      </c>
      <c r="G8" s="749" t="s">
        <v>305</v>
      </c>
      <c r="H8" s="749" t="s">
        <v>306</v>
      </c>
      <c r="I8" s="749" t="s">
        <v>307</v>
      </c>
      <c r="J8" s="749" t="s">
        <v>308</v>
      </c>
      <c r="K8" s="749" t="s">
        <v>309</v>
      </c>
      <c r="L8" s="749" t="s">
        <v>310</v>
      </c>
      <c r="M8" s="749" t="s">
        <v>202</v>
      </c>
      <c r="N8" s="168"/>
      <c r="O8" s="168"/>
      <c r="P8" s="168"/>
      <c r="Q8" s="742"/>
      <c r="R8" s="742"/>
      <c r="S8" s="742"/>
      <c r="T8" s="248"/>
      <c r="U8" s="248"/>
      <c r="V8" s="248"/>
      <c r="W8" s="248"/>
      <c r="X8" s="248"/>
      <c r="Y8" s="248"/>
      <c r="Z8" s="248"/>
      <c r="AA8" s="248"/>
    </row>
    <row r="9" spans="1:27" ht="24.95" customHeight="1">
      <c r="A9" s="998"/>
      <c r="B9" s="745" t="s">
        <v>311</v>
      </c>
      <c r="C9" s="750">
        <f>'第2号様式別紙2-1（臨床研修（医師）事業計画書）附表A1'!T25</f>
        <v>0</v>
      </c>
      <c r="D9" s="751">
        <f>'第2号様式別紙2-1（臨床研修（医師）事業計画書）附表A1'!U25</f>
        <v>0</v>
      </c>
      <c r="E9" s="751">
        <f>'第2号様式別紙2-1（臨床研修（医師）事業計画書）附表A1'!V25</f>
        <v>0</v>
      </c>
      <c r="F9" s="752">
        <f>'第2号様式別紙2-1（臨床研修（医師）事業計画書）附表A1'!W25</f>
        <v>0</v>
      </c>
      <c r="G9" s="752">
        <f>'第2号様式別紙2-1（臨床研修（医師）事業計画書）附表A1'!X25</f>
        <v>0</v>
      </c>
      <c r="H9" s="752">
        <f>'第2号様式別紙2-1（臨床研修（医師）事業計画書）附表A1'!Y25</f>
        <v>0</v>
      </c>
      <c r="I9" s="752">
        <f>'第2号様式別紙2-1（臨床研修（医師）事業計画書）附表A1'!Z25</f>
        <v>0</v>
      </c>
      <c r="J9" s="752">
        <f>'第2号様式別紙2-1（臨床研修（医師）事業計画書）附表A1'!AA25</f>
        <v>0</v>
      </c>
      <c r="K9" s="752">
        <f>'第2号様式別紙2-1（臨床研修（医師）事業計画書）附表A1'!AB25</f>
        <v>0</v>
      </c>
      <c r="L9" s="752">
        <f>'第2号様式別紙2-1（臨床研修（医師）事業計画書）附表A1'!AC25</f>
        <v>0</v>
      </c>
      <c r="M9" s="752">
        <f>'第2号様式別紙2-1（臨床研修（医師）事業計画書）附表A1'!AD25</f>
        <v>0</v>
      </c>
      <c r="R9" s="753"/>
      <c r="T9" s="742"/>
      <c r="U9" s="742"/>
      <c r="V9" s="742"/>
      <c r="W9" s="742"/>
      <c r="X9" s="742"/>
      <c r="Y9" s="742"/>
      <c r="Z9" s="742"/>
      <c r="AA9" s="742"/>
    </row>
    <row r="10" spans="1:27" ht="24.95" customHeight="1">
      <c r="A10" s="132"/>
      <c r="B10" s="132"/>
      <c r="C10" s="754"/>
      <c r="D10" s="754"/>
      <c r="E10" s="132"/>
      <c r="F10" s="132"/>
      <c r="G10" s="132"/>
      <c r="H10" s="132"/>
      <c r="I10" s="132"/>
      <c r="J10" s="132"/>
      <c r="K10" s="132"/>
      <c r="L10" s="132"/>
      <c r="M10" s="132"/>
      <c r="N10" s="132"/>
      <c r="O10" s="132"/>
      <c r="P10" s="132"/>
      <c r="Q10" s="132"/>
      <c r="R10" s="755"/>
      <c r="S10" s="755"/>
      <c r="T10" s="756"/>
      <c r="U10" s="756"/>
      <c r="V10" s="756"/>
      <c r="W10" s="756"/>
      <c r="X10" s="756"/>
      <c r="Y10" s="756"/>
      <c r="Z10" s="756"/>
      <c r="AA10" s="756"/>
    </row>
    <row r="11" spans="1:27" ht="24.95" customHeight="1">
      <c r="A11" s="132"/>
      <c r="B11" s="132"/>
      <c r="C11" s="754"/>
      <c r="D11" s="983" t="s">
        <v>312</v>
      </c>
      <c r="E11" s="983"/>
      <c r="F11" s="983"/>
      <c r="G11" s="983"/>
      <c r="H11" s="983" t="s">
        <v>313</v>
      </c>
      <c r="I11" s="983"/>
      <c r="J11" s="983"/>
      <c r="K11" s="983"/>
      <c r="L11" s="132"/>
      <c r="M11" s="132"/>
      <c r="N11" s="132"/>
      <c r="O11" s="132"/>
      <c r="P11" s="132"/>
      <c r="Q11" s="132"/>
      <c r="R11" s="755"/>
      <c r="S11" s="755"/>
      <c r="T11" s="756"/>
      <c r="U11" s="756"/>
      <c r="V11" s="756"/>
      <c r="W11" s="756"/>
      <c r="X11" s="756"/>
      <c r="Y11" s="756"/>
      <c r="Z11" s="756"/>
      <c r="AA11" s="756"/>
    </row>
    <row r="12" spans="1:27" ht="24.95" customHeight="1">
      <c r="A12" s="1012" t="s">
        <v>291</v>
      </c>
      <c r="B12" s="1005" t="s">
        <v>314</v>
      </c>
      <c r="C12" s="979"/>
      <c r="D12" s="250" t="s">
        <v>198</v>
      </c>
      <c r="E12" s="1006">
        <f>'第2号様式別紙2-1（臨床研修（医師）事業計画書）附表A1'!AI21</f>
        <v>0</v>
      </c>
      <c r="F12" s="1006"/>
      <c r="G12" s="253" t="s">
        <v>315</v>
      </c>
      <c r="H12" s="254" t="s">
        <v>316</v>
      </c>
      <c r="I12" s="1006">
        <f>'第2号様式別紙2-1（臨床研修（医師）事業計画書）附表A1'!AJ21</f>
        <v>0</v>
      </c>
      <c r="J12" s="1006"/>
      <c r="K12" s="253" t="s">
        <v>315</v>
      </c>
      <c r="L12" s="132"/>
      <c r="M12" s="132"/>
      <c r="N12" s="132"/>
      <c r="O12" s="132"/>
      <c r="P12" s="132"/>
      <c r="Q12" s="132"/>
      <c r="R12" s="755"/>
      <c r="S12" s="755"/>
      <c r="T12" s="754"/>
      <c r="U12" s="754"/>
      <c r="V12" s="754"/>
      <c r="W12" s="754"/>
      <c r="X12" s="754"/>
      <c r="Y12" s="754"/>
      <c r="Z12" s="754"/>
      <c r="AA12" s="754"/>
    </row>
    <row r="13" spans="1:27" ht="24.95" customHeight="1">
      <c r="A13" s="1025"/>
      <c r="B13" s="1012" t="s">
        <v>317</v>
      </c>
      <c r="C13" s="970"/>
      <c r="D13" s="1014" t="s">
        <v>221</v>
      </c>
      <c r="E13" s="965" t="s">
        <v>318</v>
      </c>
      <c r="F13" s="965"/>
      <c r="G13" s="966"/>
      <c r="H13" s="1010" t="s">
        <v>222</v>
      </c>
      <c r="I13" s="965" t="s">
        <v>319</v>
      </c>
      <c r="J13" s="965"/>
      <c r="K13" s="966"/>
      <c r="L13" s="757"/>
      <c r="M13" s="757"/>
      <c r="N13" s="757"/>
      <c r="O13" s="757"/>
      <c r="P13" s="757"/>
      <c r="Q13" s="758"/>
      <c r="R13" s="759"/>
      <c r="S13" s="759"/>
      <c r="T13" s="757"/>
      <c r="U13" s="757"/>
      <c r="V13" s="757"/>
      <c r="W13" s="757"/>
      <c r="X13" s="757"/>
      <c r="Y13" s="757"/>
      <c r="Z13" s="757"/>
      <c r="AA13" s="757"/>
    </row>
    <row r="14" spans="1:27" ht="24.95" customHeight="1">
      <c r="A14" s="1013"/>
      <c r="B14" s="1013"/>
      <c r="C14" s="972"/>
      <c r="D14" s="974"/>
      <c r="E14" s="1011">
        <f>'第2号様式別紙2-1（臨床研修（医師）事業計画書）附表A1'!AI23</f>
        <v>0</v>
      </c>
      <c r="F14" s="1011"/>
      <c r="G14" s="255" t="s">
        <v>320</v>
      </c>
      <c r="H14" s="964"/>
      <c r="I14" s="1011">
        <f>'第2号様式別紙2-1（臨床研修（医師）事業計画書）附表A1'!AJ23</f>
        <v>0</v>
      </c>
      <c r="J14" s="1011"/>
      <c r="K14" s="255" t="s">
        <v>320</v>
      </c>
      <c r="L14" s="131"/>
      <c r="M14" s="131"/>
      <c r="N14" s="131"/>
      <c r="O14" s="131"/>
      <c r="P14" s="131"/>
      <c r="Q14" s="760"/>
      <c r="R14" s="761"/>
      <c r="S14" s="761"/>
      <c r="T14" s="132"/>
      <c r="U14" s="132"/>
      <c r="V14" s="132"/>
      <c r="W14" s="132"/>
      <c r="X14" s="132"/>
      <c r="Y14" s="132"/>
      <c r="Z14" s="1022"/>
      <c r="AA14" s="1022"/>
    </row>
    <row r="15" spans="1:27" ht="21.75" customHeight="1">
      <c r="A15" s="132"/>
      <c r="B15" s="754"/>
      <c r="C15" s="754"/>
      <c r="D15" s="131"/>
      <c r="E15" s="131"/>
      <c r="F15" s="1024"/>
      <c r="G15" s="1024"/>
      <c r="H15" s="131"/>
      <c r="I15" s="131"/>
      <c r="J15" s="1024"/>
      <c r="K15" s="1024"/>
      <c r="L15" s="131"/>
      <c r="M15" s="131"/>
      <c r="N15" s="131"/>
      <c r="O15" s="131"/>
      <c r="P15" s="131"/>
      <c r="Q15" s="760"/>
      <c r="R15" s="761"/>
      <c r="S15" s="761"/>
      <c r="T15" s="132"/>
      <c r="U15" s="132"/>
      <c r="V15" s="132"/>
      <c r="W15" s="132"/>
      <c r="X15" s="132"/>
      <c r="Y15" s="132"/>
      <c r="Z15" s="1022"/>
      <c r="AA15" s="1022"/>
    </row>
    <row r="16" spans="1:27" ht="24.95" customHeight="1">
      <c r="A16" s="145" t="s">
        <v>321</v>
      </c>
      <c r="B16" s="754"/>
      <c r="C16" s="754"/>
      <c r="D16" s="762"/>
      <c r="E16" s="131"/>
      <c r="F16" s="131"/>
      <c r="G16" s="131"/>
      <c r="H16" s="131"/>
      <c r="I16" s="131"/>
      <c r="J16" s="131"/>
      <c r="K16" s="131"/>
      <c r="L16" s="131"/>
      <c r="M16" s="131"/>
      <c r="N16" s="131"/>
      <c r="O16" s="131"/>
      <c r="P16" s="131"/>
      <c r="Q16" s="760"/>
      <c r="R16" s="761"/>
      <c r="S16" s="761"/>
      <c r="T16" s="132"/>
      <c r="U16" s="132"/>
      <c r="V16" s="132"/>
      <c r="W16" s="132"/>
      <c r="X16" s="132"/>
      <c r="Y16" s="132"/>
      <c r="Z16" s="132"/>
      <c r="AA16" s="132"/>
    </row>
    <row r="17" spans="1:27" ht="10.5" customHeight="1">
      <c r="A17" s="131"/>
      <c r="B17" s="754"/>
      <c r="C17" s="754"/>
      <c r="D17" s="762"/>
      <c r="E17" s="131"/>
      <c r="F17" s="131"/>
      <c r="G17" s="131"/>
      <c r="H17" s="131"/>
      <c r="I17" s="131"/>
      <c r="J17" s="131"/>
      <c r="K17" s="131"/>
      <c r="L17" s="131"/>
      <c r="M17" s="131"/>
      <c r="N17" s="131"/>
      <c r="O17" s="131"/>
      <c r="P17" s="131"/>
      <c r="Q17" s="760"/>
      <c r="R17" s="761"/>
      <c r="S17" s="761"/>
      <c r="T17" s="132"/>
      <c r="U17" s="132"/>
      <c r="V17" s="132"/>
      <c r="W17" s="132"/>
      <c r="X17" s="132"/>
      <c r="Y17" s="132"/>
      <c r="Z17" s="1022"/>
      <c r="AA17" s="1022"/>
    </row>
    <row r="18" spans="1:27" ht="20.100000000000001" customHeight="1">
      <c r="A18" s="1023" t="s">
        <v>322</v>
      </c>
      <c r="B18" s="985"/>
      <c r="C18" s="986"/>
      <c r="D18" s="993" t="s">
        <v>292</v>
      </c>
      <c r="E18" s="993"/>
      <c r="F18" s="994" t="s">
        <v>293</v>
      </c>
      <c r="G18" s="994"/>
      <c r="H18" s="994"/>
      <c r="I18" s="994"/>
      <c r="J18" s="994"/>
      <c r="K18" s="994"/>
      <c r="L18" s="994"/>
      <c r="M18" s="994"/>
      <c r="N18" s="131"/>
      <c r="O18" s="131"/>
      <c r="P18" s="131"/>
      <c r="Q18" s="760"/>
      <c r="R18" s="761"/>
      <c r="S18" s="761"/>
      <c r="T18" s="132"/>
      <c r="U18" s="132"/>
      <c r="V18" s="132"/>
      <c r="W18" s="132"/>
      <c r="X18" s="132"/>
      <c r="Y18" s="132"/>
      <c r="Z18" s="1022"/>
      <c r="AA18" s="1022"/>
    </row>
    <row r="19" spans="1:27" ht="20.100000000000001" customHeight="1">
      <c r="A19" s="987"/>
      <c r="B19" s="988"/>
      <c r="C19" s="989"/>
      <c r="D19" s="993"/>
      <c r="E19" s="993"/>
      <c r="F19" s="995" t="s">
        <v>294</v>
      </c>
      <c r="G19" s="995"/>
      <c r="H19" s="995"/>
      <c r="I19" s="995"/>
      <c r="J19" s="995" t="s">
        <v>295</v>
      </c>
      <c r="K19" s="995"/>
      <c r="L19" s="995"/>
      <c r="M19" s="995"/>
      <c r="N19" s="131"/>
      <c r="O19" s="131"/>
      <c r="P19" s="131"/>
      <c r="Q19" s="760"/>
      <c r="R19" s="761"/>
      <c r="S19" s="132"/>
      <c r="U19" s="132"/>
      <c r="V19" s="132"/>
      <c r="W19" s="132"/>
      <c r="X19" s="132"/>
      <c r="Y19" s="132"/>
      <c r="Z19" s="1022"/>
      <c r="AA19" s="1022"/>
    </row>
    <row r="20" spans="1:27" ht="20.100000000000001" customHeight="1">
      <c r="A20" s="990"/>
      <c r="B20" s="991"/>
      <c r="C20" s="989"/>
      <c r="D20" s="744" t="s">
        <v>296</v>
      </c>
      <c r="E20" s="744" t="s">
        <v>297</v>
      </c>
      <c r="F20" s="249" t="s">
        <v>298</v>
      </c>
      <c r="G20" s="249" t="s">
        <v>299</v>
      </c>
      <c r="H20" s="249" t="s">
        <v>300</v>
      </c>
      <c r="I20" s="249" t="s">
        <v>301</v>
      </c>
      <c r="J20" s="249" t="s">
        <v>298</v>
      </c>
      <c r="K20" s="249" t="s">
        <v>299</v>
      </c>
      <c r="L20" s="249" t="s">
        <v>300</v>
      </c>
      <c r="M20" s="249" t="s">
        <v>301</v>
      </c>
      <c r="N20" s="131"/>
      <c r="O20" s="131"/>
      <c r="P20" s="131"/>
      <c r="Q20" s="760"/>
      <c r="R20" s="761"/>
      <c r="S20" s="132"/>
      <c r="U20" s="132"/>
      <c r="V20" s="132"/>
      <c r="W20" s="132"/>
      <c r="X20" s="132"/>
      <c r="Y20" s="132"/>
      <c r="Z20" s="1022"/>
      <c r="AA20" s="1022"/>
    </row>
    <row r="21" spans="1:27" ht="24.95" customHeight="1">
      <c r="A21" s="996" t="s">
        <v>302</v>
      </c>
      <c r="B21" s="763" t="s">
        <v>303</v>
      </c>
      <c r="C21" s="764">
        <f>'第2号様式別紙2-1（臨床研修（医師）事業計画書）附表A2'!T32</f>
        <v>0</v>
      </c>
      <c r="D21" s="765">
        <f>'第2号様式別紙2-1（臨床研修（医師）事業計画書）附表A2'!U32</f>
        <v>0</v>
      </c>
      <c r="E21" s="766">
        <f>'第2号様式別紙2-1（臨床研修（医師）事業計画書）附表A2'!V32</f>
        <v>0</v>
      </c>
      <c r="F21" s="749" t="s">
        <v>304</v>
      </c>
      <c r="G21" s="749" t="s">
        <v>305</v>
      </c>
      <c r="H21" s="749" t="s">
        <v>306</v>
      </c>
      <c r="I21" s="749" t="s">
        <v>307</v>
      </c>
      <c r="J21" s="749" t="s">
        <v>308</v>
      </c>
      <c r="K21" s="749" t="s">
        <v>309</v>
      </c>
      <c r="L21" s="749" t="s">
        <v>310</v>
      </c>
      <c r="M21" s="749" t="s">
        <v>202</v>
      </c>
      <c r="N21" s="132"/>
      <c r="O21" s="208"/>
      <c r="P21" s="208"/>
      <c r="Q21" s="131"/>
      <c r="R21" s="761"/>
      <c r="S21" s="761"/>
      <c r="T21" s="767"/>
      <c r="U21" s="767"/>
      <c r="V21" s="767"/>
      <c r="W21" s="767"/>
      <c r="X21" s="767"/>
      <c r="Y21" s="767"/>
      <c r="Z21" s="767"/>
      <c r="AA21" s="767"/>
    </row>
    <row r="22" spans="1:27" ht="24.95" customHeight="1">
      <c r="A22" s="997"/>
      <c r="B22" s="763" t="s">
        <v>311</v>
      </c>
      <c r="C22" s="768">
        <f>'第2号様式別紙2-1（臨床研修（医師）事業計画書）附表A2'!T33</f>
        <v>0</v>
      </c>
      <c r="D22" s="769">
        <f>'第2号様式別紙2-1（臨床研修（医師）事業計画書）附表A2'!U33</f>
        <v>0</v>
      </c>
      <c r="E22" s="766">
        <f>'第2号様式別紙2-1（臨床研修（医師）事業計画書）附表A2'!V33</f>
        <v>0</v>
      </c>
      <c r="F22" s="770">
        <f>'第2号様式別紙2-1（臨床研修（医師）事業計画書）附表A2'!W33</f>
        <v>0</v>
      </c>
      <c r="G22" s="770">
        <f>'第2号様式別紙2-1（臨床研修（医師）事業計画書）附表A2'!X33</f>
        <v>0</v>
      </c>
      <c r="H22" s="770">
        <f>'第2号様式別紙2-1（臨床研修（医師）事業計画書）附表A2'!Y33</f>
        <v>0</v>
      </c>
      <c r="I22" s="770">
        <f>'第2号様式別紙2-1（臨床研修（医師）事業計画書）附表A2'!Z33</f>
        <v>0</v>
      </c>
      <c r="J22" s="770">
        <f>'第2号様式別紙2-1（臨床研修（医師）事業計画書）附表A2'!AA33</f>
        <v>0</v>
      </c>
      <c r="K22" s="770">
        <f>'第2号様式別紙2-1（臨床研修（医師）事業計画書）附表A2'!AB33</f>
        <v>0</v>
      </c>
      <c r="L22" s="770">
        <f>'第2号様式別紙2-1（臨床研修（医師）事業計画書）附表A2'!AC33</f>
        <v>0</v>
      </c>
      <c r="M22" s="770">
        <f>'第2号様式別紙2-1（臨床研修（医師）事業計画書）附表A2'!AD33</f>
        <v>0</v>
      </c>
      <c r="N22" s="132"/>
      <c r="O22" s="208"/>
      <c r="P22" s="208"/>
      <c r="Q22" s="131"/>
      <c r="R22" s="761"/>
      <c r="S22" s="761"/>
      <c r="T22" s="187"/>
      <c r="U22" s="187"/>
      <c r="V22" s="187"/>
      <c r="W22" s="187"/>
      <c r="X22" s="187"/>
      <c r="Y22" s="187"/>
      <c r="Z22" s="187"/>
      <c r="AA22" s="187"/>
    </row>
    <row r="23" spans="1:27" ht="24.95" customHeight="1">
      <c r="A23" s="997"/>
      <c r="B23" s="1015" t="s">
        <v>323</v>
      </c>
      <c r="C23" s="1016">
        <f>'第2号様式別紙2-1（臨床研修（医師）事業計画書）附表A2'!AI33</f>
        <v>0</v>
      </c>
      <c r="D23" s="1018">
        <f>'第2号様式別紙2-1（臨床研修（医師）事業計画書）附表A2'!AJ33</f>
        <v>0</v>
      </c>
      <c r="E23" s="1020">
        <f>'第2号様式別紙2-1（臨床研修（医師）事業計画書）附表A2'!AK33</f>
        <v>0</v>
      </c>
      <c r="F23" s="749" t="s">
        <v>205</v>
      </c>
      <c r="G23" s="771" t="s">
        <v>206</v>
      </c>
      <c r="H23" s="749" t="s">
        <v>324</v>
      </c>
      <c r="I23" s="771" t="s">
        <v>325</v>
      </c>
      <c r="J23" s="749" t="s">
        <v>326</v>
      </c>
      <c r="K23" s="771" t="s">
        <v>327</v>
      </c>
      <c r="L23" s="749" t="s">
        <v>328</v>
      </c>
      <c r="M23" s="772" t="s">
        <v>329</v>
      </c>
      <c r="Q23" s="17"/>
      <c r="T23" s="17"/>
      <c r="U23" s="17"/>
      <c r="V23" s="17"/>
      <c r="W23" s="17"/>
      <c r="X23" s="17"/>
      <c r="Y23" s="17"/>
      <c r="Z23" s="17"/>
      <c r="AA23" s="17"/>
    </row>
    <row r="24" spans="1:27" ht="26.25" customHeight="1">
      <c r="A24" s="998"/>
      <c r="B24" s="1015"/>
      <c r="C24" s="1017"/>
      <c r="D24" s="1019"/>
      <c r="E24" s="1021"/>
      <c r="F24" s="773">
        <f>'第2号様式別紙2-1（臨床研修（医師）事業計画書）附表A2'!W35</f>
        <v>0</v>
      </c>
      <c r="G24" s="773">
        <f>'第2号様式別紙2-1（臨床研修（医師）事業計画書）附表A2'!X35</f>
        <v>0</v>
      </c>
      <c r="H24" s="773">
        <f>'第2号様式別紙2-1（臨床研修（医師）事業計画書）附表A2'!Y35</f>
        <v>0</v>
      </c>
      <c r="I24" s="773">
        <f>'第2号様式別紙2-1（臨床研修（医師）事業計画書）附表A2'!Z35</f>
        <v>0</v>
      </c>
      <c r="J24" s="773">
        <f>'第2号様式別紙2-1（臨床研修（医師）事業計画書）附表A2'!AA35</f>
        <v>0</v>
      </c>
      <c r="K24" s="773">
        <f>'第2号様式別紙2-1（臨床研修（医師）事業計画書）附表A2'!AB35</f>
        <v>0</v>
      </c>
      <c r="L24" s="773">
        <f>'第2号様式別紙2-1（臨床研修（医師）事業計画書）附表A2'!AC35</f>
        <v>0</v>
      </c>
      <c r="M24" s="773">
        <f>'第2号様式別紙2-1（臨床研修（医師）事業計画書）附表A2'!AD35</f>
        <v>0</v>
      </c>
      <c r="R24" s="18"/>
      <c r="S24" s="18"/>
    </row>
    <row r="25" spans="1:27" ht="24.95" customHeight="1">
      <c r="A25" s="774"/>
      <c r="B25" s="774"/>
      <c r="C25" s="774"/>
      <c r="D25" s="774"/>
      <c r="E25" s="774"/>
      <c r="F25" s="774"/>
      <c r="G25" s="774"/>
      <c r="H25" s="774"/>
      <c r="I25" s="774"/>
      <c r="J25" s="774"/>
      <c r="K25" s="774"/>
      <c r="L25" s="774"/>
      <c r="R25" s="18"/>
      <c r="S25" s="18"/>
    </row>
    <row r="26" spans="1:27" ht="24.95" customHeight="1">
      <c r="A26" s="980" t="s">
        <v>330</v>
      </c>
      <c r="B26" s="981"/>
      <c r="C26" s="982"/>
      <c r="D26" s="983" t="s">
        <v>312</v>
      </c>
      <c r="E26" s="983"/>
      <c r="F26" s="983"/>
      <c r="G26" s="983"/>
      <c r="H26" s="983" t="s">
        <v>313</v>
      </c>
      <c r="I26" s="983"/>
      <c r="J26" s="983"/>
      <c r="K26" s="983"/>
      <c r="L26" s="774"/>
      <c r="M26" s="980" t="s">
        <v>331</v>
      </c>
      <c r="N26" s="981"/>
      <c r="O26" s="982"/>
      <c r="P26" s="983" t="s">
        <v>312</v>
      </c>
      <c r="Q26" s="983"/>
      <c r="R26" s="983"/>
      <c r="S26" s="983"/>
      <c r="T26" s="983" t="s">
        <v>313</v>
      </c>
      <c r="U26" s="983"/>
      <c r="V26" s="983"/>
      <c r="W26" s="983"/>
    </row>
    <row r="27" spans="1:27" ht="24.75" customHeight="1">
      <c r="A27" s="1002" t="s">
        <v>322</v>
      </c>
      <c r="B27" s="1005" t="s">
        <v>314</v>
      </c>
      <c r="C27" s="979"/>
      <c r="D27" s="250" t="s">
        <v>198</v>
      </c>
      <c r="E27" s="1006">
        <f>'第2号様式別紙2-1（臨床研修（医師）事業計画書）附表A2'!AH37</f>
        <v>0</v>
      </c>
      <c r="F27" s="1006"/>
      <c r="G27" s="253" t="s">
        <v>315</v>
      </c>
      <c r="H27" s="254" t="s">
        <v>316</v>
      </c>
      <c r="I27" s="1006">
        <f>'第2号様式別紙2-1（臨床研修（医師）事業計画書）附表A2'!AI37</f>
        <v>0</v>
      </c>
      <c r="J27" s="1006"/>
      <c r="K27" s="253" t="s">
        <v>315</v>
      </c>
      <c r="L27" s="774"/>
      <c r="M27" s="1007" t="s">
        <v>322</v>
      </c>
      <c r="N27" s="978" t="s">
        <v>314</v>
      </c>
      <c r="O27" s="979"/>
      <c r="P27" s="250" t="s">
        <v>325</v>
      </c>
      <c r="Q27" s="1006">
        <f>'第2号様式別紙2-1（臨床研修（医師）事業計画書）附表A2'!AH44</f>
        <v>0</v>
      </c>
      <c r="R27" s="1006"/>
      <c r="S27" s="253" t="s">
        <v>315</v>
      </c>
      <c r="T27" s="254" t="s">
        <v>329</v>
      </c>
      <c r="U27" s="1006">
        <f>'第2号様式別紙2-1（臨床研修（医師）事業計画書）附表A2'!AI44</f>
        <v>0</v>
      </c>
      <c r="V27" s="1006"/>
      <c r="W27" s="253" t="s">
        <v>315</v>
      </c>
    </row>
    <row r="28" spans="1:27" ht="24.95" customHeight="1">
      <c r="A28" s="1003"/>
      <c r="B28" s="1012" t="s">
        <v>317</v>
      </c>
      <c r="C28" s="970"/>
      <c r="D28" s="1014" t="s">
        <v>221</v>
      </c>
      <c r="E28" s="965" t="s">
        <v>318</v>
      </c>
      <c r="F28" s="965"/>
      <c r="G28" s="966"/>
      <c r="H28" s="1010" t="s">
        <v>222</v>
      </c>
      <c r="I28" s="965" t="s">
        <v>319</v>
      </c>
      <c r="J28" s="965"/>
      <c r="K28" s="966"/>
      <c r="M28" s="1008"/>
      <c r="N28" s="969" t="s">
        <v>317</v>
      </c>
      <c r="O28" s="970"/>
      <c r="P28" s="1014" t="s">
        <v>332</v>
      </c>
      <c r="Q28" s="965" t="s">
        <v>333</v>
      </c>
      <c r="R28" s="965"/>
      <c r="S28" s="966"/>
      <c r="T28" s="1010" t="s">
        <v>334</v>
      </c>
      <c r="U28" s="965" t="s">
        <v>335</v>
      </c>
      <c r="V28" s="965"/>
      <c r="W28" s="966"/>
    </row>
    <row r="29" spans="1:27" ht="24.95" customHeight="1">
      <c r="A29" s="1004"/>
      <c r="B29" s="1013"/>
      <c r="C29" s="972"/>
      <c r="D29" s="974"/>
      <c r="E29" s="1011">
        <f>'第2号様式別紙2-1（臨床研修（医師）事業計画書）附表A2'!AH39</f>
        <v>0</v>
      </c>
      <c r="F29" s="1011"/>
      <c r="G29" s="255" t="s">
        <v>320</v>
      </c>
      <c r="H29" s="964"/>
      <c r="I29" s="1011">
        <f>'第2号様式別紙2-1（臨床研修（医師）事業計画書）附表A2'!AI39</f>
        <v>0</v>
      </c>
      <c r="J29" s="1011"/>
      <c r="K29" s="255" t="s">
        <v>320</v>
      </c>
      <c r="M29" s="1009"/>
      <c r="N29" s="971"/>
      <c r="O29" s="972"/>
      <c r="P29" s="974"/>
      <c r="Q29" s="1011">
        <f>'第2号様式別紙2-1（臨床研修（医師）事業計画書）附表A2'!AH46</f>
        <v>0</v>
      </c>
      <c r="R29" s="1011"/>
      <c r="S29" s="255" t="s">
        <v>320</v>
      </c>
      <c r="T29" s="964"/>
      <c r="U29" s="1011">
        <f>'第2号様式別紙2-1（臨床研修（医師）事業計画書）附表A2'!AI46</f>
        <v>0</v>
      </c>
      <c r="V29" s="1011"/>
      <c r="W29" s="255" t="s">
        <v>320</v>
      </c>
    </row>
    <row r="30" spans="1:27" ht="23.25" customHeight="1">
      <c r="B30" s="178"/>
    </row>
    <row r="31" spans="1:27" ht="24.95" customHeight="1">
      <c r="A31" s="145" t="s">
        <v>336</v>
      </c>
      <c r="B31" s="178"/>
    </row>
    <row r="32" spans="1:27" ht="10.5" customHeight="1">
      <c r="A32" s="252"/>
    </row>
    <row r="33" spans="1:23" ht="24.95" customHeight="1">
      <c r="A33" s="984" t="s">
        <v>337</v>
      </c>
      <c r="B33" s="985"/>
      <c r="C33" s="986"/>
      <c r="D33" s="993" t="s">
        <v>292</v>
      </c>
      <c r="E33" s="993"/>
      <c r="F33" s="994" t="s">
        <v>293</v>
      </c>
      <c r="G33" s="994"/>
      <c r="H33" s="994"/>
      <c r="I33" s="994"/>
      <c r="J33" s="994"/>
      <c r="K33" s="994"/>
      <c r="L33" s="994"/>
      <c r="M33" s="994"/>
    </row>
    <row r="34" spans="1:23" ht="24.95" customHeight="1">
      <c r="A34" s="987"/>
      <c r="B34" s="988"/>
      <c r="C34" s="989"/>
      <c r="D34" s="993"/>
      <c r="E34" s="993"/>
      <c r="F34" s="995" t="s">
        <v>294</v>
      </c>
      <c r="G34" s="995"/>
      <c r="H34" s="995"/>
      <c r="I34" s="995"/>
      <c r="J34" s="995" t="s">
        <v>295</v>
      </c>
      <c r="K34" s="995"/>
      <c r="L34" s="995"/>
      <c r="M34" s="995"/>
    </row>
    <row r="35" spans="1:23" ht="24.95" customHeight="1">
      <c r="A35" s="990"/>
      <c r="B35" s="991"/>
      <c r="C35" s="992"/>
      <c r="D35" s="744" t="s">
        <v>296</v>
      </c>
      <c r="E35" s="744" t="s">
        <v>297</v>
      </c>
      <c r="F35" s="249" t="s">
        <v>298</v>
      </c>
      <c r="G35" s="249" t="s">
        <v>299</v>
      </c>
      <c r="H35" s="249" t="s">
        <v>300</v>
      </c>
      <c r="I35" s="249" t="s">
        <v>301</v>
      </c>
      <c r="J35" s="249" t="s">
        <v>298</v>
      </c>
      <c r="K35" s="249" t="s">
        <v>299</v>
      </c>
      <c r="L35" s="249" t="s">
        <v>300</v>
      </c>
      <c r="M35" s="249" t="s">
        <v>301</v>
      </c>
    </row>
    <row r="36" spans="1:23" ht="24.95" customHeight="1">
      <c r="A36" s="996" t="s">
        <v>302</v>
      </c>
      <c r="B36" s="745" t="s">
        <v>303</v>
      </c>
      <c r="C36" s="775">
        <f t="shared" ref="C36:E37" si="0">C8+C21</f>
        <v>0</v>
      </c>
      <c r="D36" s="776">
        <f t="shared" si="0"/>
        <v>0</v>
      </c>
      <c r="E36" s="777">
        <f t="shared" si="0"/>
        <v>0</v>
      </c>
      <c r="F36" s="778" t="s">
        <v>304</v>
      </c>
      <c r="G36" s="778" t="s">
        <v>305</v>
      </c>
      <c r="H36" s="778" t="s">
        <v>306</v>
      </c>
      <c r="I36" s="778" t="s">
        <v>307</v>
      </c>
      <c r="J36" s="778" t="s">
        <v>308</v>
      </c>
      <c r="K36" s="778" t="s">
        <v>309</v>
      </c>
      <c r="L36" s="778" t="s">
        <v>310</v>
      </c>
      <c r="M36" s="778" t="s">
        <v>202</v>
      </c>
    </row>
    <row r="37" spans="1:23" ht="24.95" customHeight="1">
      <c r="A37" s="997"/>
      <c r="B37" s="745" t="s">
        <v>311</v>
      </c>
      <c r="C37" s="779">
        <f t="shared" si="0"/>
        <v>0</v>
      </c>
      <c r="D37" s="780">
        <f t="shared" si="0"/>
        <v>0</v>
      </c>
      <c r="E37" s="781">
        <f t="shared" si="0"/>
        <v>0</v>
      </c>
      <c r="F37" s="782">
        <f>F9+F22</f>
        <v>0</v>
      </c>
      <c r="G37" s="782">
        <f t="shared" ref="G37:L37" si="1">G9+G22</f>
        <v>0</v>
      </c>
      <c r="H37" s="782">
        <f t="shared" si="1"/>
        <v>0</v>
      </c>
      <c r="I37" s="782">
        <f t="shared" si="1"/>
        <v>0</v>
      </c>
      <c r="J37" s="782">
        <f t="shared" si="1"/>
        <v>0</v>
      </c>
      <c r="K37" s="782">
        <f t="shared" si="1"/>
        <v>0</v>
      </c>
      <c r="L37" s="782">
        <f t="shared" si="1"/>
        <v>0</v>
      </c>
      <c r="M37" s="782">
        <f>M9+M22</f>
        <v>0</v>
      </c>
    </row>
    <row r="38" spans="1:23" ht="24.95" customHeight="1">
      <c r="A38" s="997"/>
      <c r="B38" s="999" t="s">
        <v>323</v>
      </c>
      <c r="C38" s="1000">
        <f>C23</f>
        <v>0</v>
      </c>
      <c r="D38" s="1000">
        <f>D23</f>
        <v>0</v>
      </c>
      <c r="E38" s="1000">
        <f>E23</f>
        <v>0</v>
      </c>
      <c r="F38" s="783" t="s">
        <v>205</v>
      </c>
      <c r="G38" s="784" t="s">
        <v>206</v>
      </c>
      <c r="H38" s="783" t="s">
        <v>324</v>
      </c>
      <c r="I38" s="784" t="s">
        <v>325</v>
      </c>
      <c r="J38" s="783" t="s">
        <v>326</v>
      </c>
      <c r="K38" s="784" t="s">
        <v>327</v>
      </c>
      <c r="L38" s="783" t="s">
        <v>328</v>
      </c>
      <c r="M38" s="785" t="s">
        <v>329</v>
      </c>
    </row>
    <row r="39" spans="1:23" ht="24.95" customHeight="1">
      <c r="A39" s="998"/>
      <c r="B39" s="999"/>
      <c r="C39" s="1001"/>
      <c r="D39" s="1001"/>
      <c r="E39" s="1001"/>
      <c r="F39" s="782">
        <f>F24</f>
        <v>0</v>
      </c>
      <c r="G39" s="782">
        <f t="shared" ref="G39:M39" si="2">G24</f>
        <v>0</v>
      </c>
      <c r="H39" s="782">
        <f t="shared" si="2"/>
        <v>0</v>
      </c>
      <c r="I39" s="782">
        <f t="shared" si="2"/>
        <v>0</v>
      </c>
      <c r="J39" s="782">
        <f t="shared" si="2"/>
        <v>0</v>
      </c>
      <c r="K39" s="782">
        <f t="shared" si="2"/>
        <v>0</v>
      </c>
      <c r="L39" s="782">
        <f t="shared" si="2"/>
        <v>0</v>
      </c>
      <c r="M39" s="782">
        <f t="shared" si="2"/>
        <v>0</v>
      </c>
    </row>
    <row r="40" spans="1:23" ht="24.95" customHeight="1"/>
    <row r="41" spans="1:23" ht="24.95" customHeight="1">
      <c r="A41" s="980" t="s">
        <v>330</v>
      </c>
      <c r="B41" s="981"/>
      <c r="C41" s="982"/>
      <c r="D41" s="983" t="s">
        <v>312</v>
      </c>
      <c r="E41" s="983"/>
      <c r="F41" s="983"/>
      <c r="G41" s="983"/>
      <c r="H41" s="983" t="s">
        <v>313</v>
      </c>
      <c r="I41" s="983"/>
      <c r="J41" s="983"/>
      <c r="K41" s="983"/>
      <c r="M41" s="980" t="s">
        <v>331</v>
      </c>
      <c r="N41" s="981"/>
      <c r="O41" s="982"/>
      <c r="P41" s="983" t="s">
        <v>312</v>
      </c>
      <c r="Q41" s="983"/>
      <c r="R41" s="983"/>
      <c r="S41" s="983"/>
      <c r="T41" s="983" t="s">
        <v>313</v>
      </c>
      <c r="U41" s="983"/>
      <c r="V41" s="983"/>
      <c r="W41" s="983"/>
    </row>
    <row r="42" spans="1:23" ht="24.75" customHeight="1">
      <c r="A42" s="975" t="s">
        <v>302</v>
      </c>
      <c r="B42" s="978" t="s">
        <v>314</v>
      </c>
      <c r="C42" s="979"/>
      <c r="D42" s="250" t="s">
        <v>198</v>
      </c>
      <c r="E42" s="968">
        <f>I37</f>
        <v>0</v>
      </c>
      <c r="F42" s="968"/>
      <c r="G42" s="253" t="s">
        <v>315</v>
      </c>
      <c r="H42" s="254" t="s">
        <v>316</v>
      </c>
      <c r="I42" s="968">
        <f>M37</f>
        <v>0</v>
      </c>
      <c r="J42" s="968"/>
      <c r="K42" s="253" t="s">
        <v>315</v>
      </c>
      <c r="M42" s="975" t="s">
        <v>302</v>
      </c>
      <c r="N42" s="978" t="s">
        <v>314</v>
      </c>
      <c r="O42" s="979"/>
      <c r="P42" s="250" t="s">
        <v>325</v>
      </c>
      <c r="Q42" s="968">
        <f>I39</f>
        <v>0</v>
      </c>
      <c r="R42" s="968"/>
      <c r="S42" s="253" t="s">
        <v>315</v>
      </c>
      <c r="T42" s="254" t="s">
        <v>329</v>
      </c>
      <c r="U42" s="968">
        <f>M39</f>
        <v>0</v>
      </c>
      <c r="V42" s="968"/>
      <c r="W42" s="253" t="s">
        <v>315</v>
      </c>
    </row>
    <row r="43" spans="1:23" ht="24.95" customHeight="1">
      <c r="A43" s="976"/>
      <c r="B43" s="969" t="s">
        <v>317</v>
      </c>
      <c r="C43" s="970"/>
      <c r="D43" s="973" t="s">
        <v>221</v>
      </c>
      <c r="E43" s="965" t="s">
        <v>318</v>
      </c>
      <c r="F43" s="965"/>
      <c r="G43" s="966"/>
      <c r="H43" s="963" t="s">
        <v>222</v>
      </c>
      <c r="I43" s="965" t="s">
        <v>319</v>
      </c>
      <c r="J43" s="965"/>
      <c r="K43" s="966"/>
      <c r="M43" s="976"/>
      <c r="N43" s="969" t="s">
        <v>317</v>
      </c>
      <c r="O43" s="970"/>
      <c r="P43" s="973" t="s">
        <v>332</v>
      </c>
      <c r="Q43" s="965" t="s">
        <v>333</v>
      </c>
      <c r="R43" s="965"/>
      <c r="S43" s="966"/>
      <c r="T43" s="963" t="s">
        <v>334</v>
      </c>
      <c r="U43" s="965" t="s">
        <v>335</v>
      </c>
      <c r="V43" s="965"/>
      <c r="W43" s="966"/>
    </row>
    <row r="44" spans="1:23" ht="24.95" customHeight="1">
      <c r="A44" s="977"/>
      <c r="B44" s="971"/>
      <c r="C44" s="972"/>
      <c r="D44" s="974"/>
      <c r="E44" s="967">
        <f>E14+E29</f>
        <v>0</v>
      </c>
      <c r="F44" s="967"/>
      <c r="G44" s="255" t="s">
        <v>320</v>
      </c>
      <c r="H44" s="964"/>
      <c r="I44" s="967">
        <f>I14+I29</f>
        <v>0</v>
      </c>
      <c r="J44" s="967"/>
      <c r="K44" s="255" t="s">
        <v>320</v>
      </c>
      <c r="M44" s="977"/>
      <c r="N44" s="971"/>
      <c r="O44" s="972"/>
      <c r="P44" s="974"/>
      <c r="Q44" s="967">
        <f>Q29</f>
        <v>0</v>
      </c>
      <c r="R44" s="967"/>
      <c r="S44" s="255" t="s">
        <v>320</v>
      </c>
      <c r="T44" s="964"/>
      <c r="U44" s="967">
        <f>U29</f>
        <v>0</v>
      </c>
      <c r="V44" s="967"/>
      <c r="W44" s="255" t="s">
        <v>320</v>
      </c>
    </row>
    <row r="45" spans="1:23" ht="24.95" customHeight="1">
      <c r="B45" s="178"/>
    </row>
  </sheetData>
  <mergeCells count="104">
    <mergeCell ref="A1:D1"/>
    <mergeCell ref="A5:C7"/>
    <mergeCell ref="D5:E6"/>
    <mergeCell ref="F5:M5"/>
    <mergeCell ref="F6:I6"/>
    <mergeCell ref="J6:M6"/>
    <mergeCell ref="H13:H14"/>
    <mergeCell ref="I13:K13"/>
    <mergeCell ref="E14:F14"/>
    <mergeCell ref="I14:J14"/>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P41:S41"/>
    <mergeCell ref="T41:W41"/>
    <mergeCell ref="A33:C35"/>
    <mergeCell ref="D33:E34"/>
    <mergeCell ref="F33:M33"/>
    <mergeCell ref="F34:I34"/>
    <mergeCell ref="J34:M34"/>
    <mergeCell ref="A36:A39"/>
    <mergeCell ref="B38:B39"/>
    <mergeCell ref="C38:C39"/>
    <mergeCell ref="D38:D39"/>
    <mergeCell ref="E38:E39"/>
    <mergeCell ref="A42:A44"/>
    <mergeCell ref="B42:C42"/>
    <mergeCell ref="E42:F42"/>
    <mergeCell ref="I42:J42"/>
    <mergeCell ref="M42:M44"/>
    <mergeCell ref="N42:O42"/>
    <mergeCell ref="A41:C41"/>
    <mergeCell ref="D41:G41"/>
    <mergeCell ref="H41:K41"/>
    <mergeCell ref="M41:O41"/>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s>
  <phoneticPr fontId="4"/>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3E294453-A335-47FB-A7B9-272182A4480E}"/>
  </dataValidations>
  <printOptions horizontalCentered="1"/>
  <pageMargins left="0.23622047244094491" right="0.23622047244094491" top="0.74803149606299213" bottom="0.74803149606299213" header="0.31496062992125984" footer="0.31496062992125984"/>
  <pageSetup paperSize="9" scale="51" orientation="landscape" blackAndWhite="1"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0B16-38E8-4942-ABA1-61B56BE0DAF6}">
  <sheetPr>
    <tabColor rgb="FF00B0F0"/>
    <pageSetUpPr fitToPage="1"/>
  </sheetPr>
  <dimension ref="A1:AL58"/>
  <sheetViews>
    <sheetView showZeros="0" view="pageBreakPreview" zoomScale="85" zoomScaleNormal="100" zoomScaleSheetLayoutView="85" workbookViewId="0"/>
  </sheetViews>
  <sheetFormatPr defaultColWidth="9" defaultRowHeight="15" customHeight="1"/>
  <cols>
    <col min="1" max="1" width="19.5" style="614" bestFit="1" customWidth="1"/>
    <col min="2" max="2" width="15.5" style="614" customWidth="1"/>
    <col min="3" max="3" width="13.125" style="614" customWidth="1"/>
    <col min="4" max="6" width="9.375" style="614" customWidth="1"/>
    <col min="7" max="7" width="7.5" style="614" bestFit="1" customWidth="1"/>
    <col min="8" max="19" width="4" style="614" customWidth="1"/>
    <col min="20" max="20" width="15.5" style="614" bestFit="1" customWidth="1"/>
    <col min="21" max="22" width="4.375" style="613" customWidth="1"/>
    <col min="23" max="30" width="6.625" style="614" customWidth="1"/>
    <col min="31" max="31" width="38.125" style="614" customWidth="1"/>
    <col min="32" max="33" width="9" style="614"/>
    <col min="34" max="34" width="9" style="614" hidden="1" customWidth="1"/>
    <col min="35" max="35" width="12.625" style="614" hidden="1" customWidth="1"/>
    <col min="36" max="36" width="13.625" style="614" hidden="1" customWidth="1"/>
    <col min="37" max="37" width="11.875" style="614" hidden="1" customWidth="1"/>
    <col min="38" max="38" width="9" style="614" hidden="1" customWidth="1"/>
    <col min="39" max="16384" width="9" style="614"/>
  </cols>
  <sheetData>
    <row r="1" spans="1:37" s="609" customFormat="1" ht="13.15">
      <c r="A1" s="1092" t="s">
        <v>338</v>
      </c>
      <c r="B1" s="1092"/>
      <c r="C1" s="1092"/>
      <c r="U1" s="610"/>
      <c r="V1" s="610"/>
    </row>
    <row r="2" spans="1:37" s="609" customFormat="1" ht="14.45">
      <c r="C2" s="611"/>
      <c r="U2" s="612"/>
      <c r="V2" s="613"/>
    </row>
    <row r="3" spans="1:37" ht="24.95" customHeight="1">
      <c r="C3" s="1093" t="s">
        <v>339</v>
      </c>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row>
    <row r="4" spans="1:37" ht="17.25" customHeight="1">
      <c r="C4" s="615"/>
      <c r="D4" s="615"/>
      <c r="E4" s="615"/>
      <c r="F4" s="615"/>
      <c r="G4" s="615"/>
      <c r="H4" s="615"/>
      <c r="I4" s="615"/>
      <c r="J4" s="615"/>
      <c r="K4" s="615"/>
      <c r="L4" s="615"/>
      <c r="M4" s="615"/>
      <c r="N4" s="615"/>
      <c r="O4" s="615"/>
      <c r="P4" s="615"/>
      <c r="Q4" s="615"/>
      <c r="R4" s="615"/>
      <c r="S4" s="615"/>
      <c r="T4" s="616" t="s">
        <v>340</v>
      </c>
      <c r="U4" s="617"/>
      <c r="V4" s="617"/>
      <c r="W4" s="616"/>
      <c r="X4" s="616"/>
      <c r="Y4" s="616"/>
      <c r="Z4" s="616"/>
      <c r="AA4" s="616"/>
      <c r="AB4" s="616"/>
      <c r="AC4" s="616"/>
      <c r="AD4" s="616"/>
      <c r="AE4" s="616"/>
    </row>
    <row r="5" spans="1:37" ht="17.25" customHeight="1">
      <c r="A5" s="1094" t="s">
        <v>341</v>
      </c>
      <c r="B5" s="1094"/>
      <c r="C5" s="1094"/>
      <c r="D5" s="615"/>
      <c r="E5" s="615"/>
      <c r="F5" s="615"/>
      <c r="G5" s="615"/>
      <c r="H5" s="615"/>
      <c r="I5" s="615"/>
      <c r="J5" s="615"/>
      <c r="K5" s="615"/>
      <c r="L5" s="615"/>
      <c r="M5" s="615"/>
      <c r="N5" s="615"/>
      <c r="O5" s="615"/>
      <c r="P5" s="615"/>
      <c r="Q5" s="615"/>
      <c r="R5" s="615"/>
      <c r="S5" s="615"/>
      <c r="T5" s="616"/>
      <c r="U5" s="617"/>
      <c r="V5" s="617"/>
      <c r="W5" s="616"/>
      <c r="X5" s="616"/>
      <c r="Y5" s="616"/>
      <c r="Z5" s="616"/>
      <c r="AA5" s="616"/>
      <c r="AB5" s="616"/>
      <c r="AC5" s="616"/>
      <c r="AD5" s="616"/>
      <c r="AE5" s="616"/>
    </row>
    <row r="6" spans="1:37" ht="17.25" customHeight="1">
      <c r="C6" s="615"/>
      <c r="D6" s="615"/>
      <c r="E6" s="615"/>
      <c r="F6" s="615"/>
      <c r="G6" s="615"/>
      <c r="H6" s="615"/>
      <c r="I6" s="615"/>
      <c r="J6" s="615"/>
      <c r="K6" s="615"/>
      <c r="L6" s="615"/>
      <c r="M6" s="615"/>
      <c r="N6" s="615"/>
      <c r="O6" s="615"/>
      <c r="P6" s="615"/>
      <c r="Q6" s="615"/>
      <c r="R6" s="615"/>
      <c r="S6" s="615"/>
      <c r="T6" s="616"/>
      <c r="U6" s="617"/>
      <c r="V6" s="617"/>
      <c r="W6" s="616"/>
      <c r="X6" s="616"/>
      <c r="Y6" s="616"/>
      <c r="Z6" s="616"/>
      <c r="AA6" s="616"/>
      <c r="AB6" s="616"/>
      <c r="AC6" s="616"/>
      <c r="AD6" s="616"/>
      <c r="AE6" s="616"/>
    </row>
    <row r="7" spans="1:37" ht="24.95" customHeight="1">
      <c r="A7" s="588" t="s">
        <v>342</v>
      </c>
      <c r="B7" s="618"/>
      <c r="C7" s="619"/>
      <c r="D7" s="620"/>
      <c r="E7" s="620"/>
      <c r="F7" s="620"/>
      <c r="G7" s="620"/>
      <c r="H7" s="615"/>
      <c r="I7" s="615"/>
      <c r="J7" s="615"/>
      <c r="K7" s="615"/>
      <c r="L7" s="615"/>
      <c r="M7" s="615"/>
      <c r="N7" s="615"/>
      <c r="O7" s="615"/>
      <c r="P7" s="615"/>
      <c r="Q7" s="615"/>
      <c r="R7" s="615"/>
      <c r="S7" s="615"/>
      <c r="T7" s="616"/>
      <c r="U7" s="617"/>
      <c r="V7" s="617"/>
      <c r="W7" s="616"/>
      <c r="X7" s="616"/>
      <c r="Y7" s="616"/>
      <c r="Z7" s="616"/>
      <c r="AA7" s="616"/>
      <c r="AB7" s="616"/>
      <c r="AC7" s="616"/>
      <c r="AD7" s="616"/>
      <c r="AE7" s="616"/>
    </row>
    <row r="8" spans="1:37" ht="24.95" customHeight="1">
      <c r="A8" s="588" t="s">
        <v>343</v>
      </c>
      <c r="B8" s="904">
        <f>第2号様式!G9</f>
        <v>0</v>
      </c>
      <c r="C8" s="905"/>
      <c r="D8" s="905"/>
      <c r="E8" s="905"/>
      <c r="F8" s="621" t="s">
        <v>344</v>
      </c>
      <c r="G8" s="622" t="s">
        <v>345</v>
      </c>
      <c r="H8" s="615"/>
      <c r="I8" s="1085" t="s">
        <v>346</v>
      </c>
      <c r="J8" s="1086"/>
      <c r="K8" s="1095"/>
      <c r="L8" s="1096"/>
      <c r="M8" s="623"/>
      <c r="N8" s="624"/>
      <c r="O8" s="615"/>
      <c r="P8" s="615"/>
      <c r="Q8" s="615"/>
      <c r="R8" s="615"/>
      <c r="S8" s="615"/>
      <c r="T8" s="616"/>
      <c r="U8" s="617"/>
      <c r="V8" s="617"/>
      <c r="W8" s="616"/>
      <c r="X8" s="616"/>
      <c r="Y8" s="616"/>
      <c r="Z8" s="616"/>
      <c r="AA8" s="616"/>
      <c r="AB8" s="616"/>
      <c r="AC8" s="616"/>
      <c r="AD8" s="616"/>
      <c r="AE8" s="616"/>
    </row>
    <row r="9" spans="1:37" ht="24.95" customHeight="1">
      <c r="A9" s="625" t="s">
        <v>347</v>
      </c>
      <c r="B9" s="1082"/>
      <c r="C9" s="1083"/>
      <c r="D9" s="1083"/>
      <c r="E9" s="1083"/>
      <c r="F9" s="1083"/>
      <c r="G9" s="1084"/>
      <c r="H9" s="615"/>
      <c r="I9" s="1085" t="s">
        <v>348</v>
      </c>
      <c r="J9" s="1086"/>
      <c r="K9" s="1085"/>
      <c r="L9" s="1086"/>
      <c r="M9" s="623"/>
      <c r="N9" s="624"/>
      <c r="O9" s="615"/>
      <c r="P9" s="615"/>
      <c r="Q9" s="615"/>
      <c r="S9" s="615"/>
      <c r="T9" s="616"/>
      <c r="U9" s="617"/>
      <c r="V9" s="617"/>
      <c r="W9" s="616"/>
      <c r="X9" s="616"/>
      <c r="Y9" s="616"/>
      <c r="Z9" s="616"/>
      <c r="AA9" s="616"/>
      <c r="AB9" s="616"/>
      <c r="AC9" s="616"/>
      <c r="AD9" s="616"/>
      <c r="AE9" s="616"/>
    </row>
    <row r="10" spans="1:37" ht="24.95" customHeight="1">
      <c r="A10" s="626" t="s">
        <v>349</v>
      </c>
      <c r="B10" s="627"/>
      <c r="C10" s="628" t="s">
        <v>350</v>
      </c>
      <c r="D10" s="629"/>
      <c r="E10" s="628" t="s">
        <v>315</v>
      </c>
      <c r="F10" s="629"/>
      <c r="G10" s="630" t="s">
        <v>351</v>
      </c>
      <c r="H10" s="615"/>
      <c r="I10" s="615"/>
      <c r="J10" s="615"/>
      <c r="K10" s="615"/>
      <c r="L10" s="615"/>
      <c r="M10" s="615"/>
      <c r="O10" s="615"/>
      <c r="P10" s="615"/>
      <c r="Q10" s="615"/>
      <c r="R10" s="615"/>
      <c r="S10" s="615"/>
      <c r="T10" s="617"/>
      <c r="U10" s="617"/>
      <c r="V10" s="617"/>
      <c r="W10" s="616"/>
      <c r="X10" s="616"/>
      <c r="Y10" s="616"/>
      <c r="Z10" s="616"/>
      <c r="AA10" s="616"/>
      <c r="AB10" s="616"/>
      <c r="AC10" s="616"/>
      <c r="AD10" s="616"/>
      <c r="AE10" s="616"/>
    </row>
    <row r="11" spans="1:37" ht="24.95" customHeight="1">
      <c r="A11" s="631" t="s">
        <v>352</v>
      </c>
      <c r="B11" s="632"/>
      <c r="C11" s="621" t="s">
        <v>353</v>
      </c>
      <c r="D11" s="1082"/>
      <c r="E11" s="1083"/>
      <c r="F11" s="1083"/>
      <c r="G11" s="1084"/>
      <c r="H11" s="615"/>
      <c r="I11" s="615"/>
      <c r="J11" s="615"/>
      <c r="K11" s="615"/>
      <c r="L11" s="615"/>
      <c r="M11" s="615"/>
      <c r="N11" s="615"/>
      <c r="O11" s="615"/>
      <c r="P11" s="615"/>
      <c r="Q11" s="615"/>
      <c r="R11" s="615"/>
      <c r="S11" s="615"/>
      <c r="T11" s="617"/>
      <c r="U11" s="617"/>
      <c r="V11" s="617"/>
      <c r="W11" s="616"/>
      <c r="X11" s="616"/>
      <c r="Y11" s="616"/>
      <c r="Z11" s="616"/>
      <c r="AA11" s="616"/>
      <c r="AB11" s="616"/>
      <c r="AC11" s="616"/>
      <c r="AD11" s="616"/>
      <c r="AE11" s="616"/>
    </row>
    <row r="12" spans="1:37" ht="12.75" customHeight="1">
      <c r="C12" s="633"/>
      <c r="U12" s="612"/>
      <c r="W12" s="1087"/>
      <c r="X12" s="1087"/>
      <c r="Y12" s="1087"/>
      <c r="Z12" s="1087"/>
      <c r="AA12" s="1087"/>
      <c r="AB12" s="1087"/>
      <c r="AC12" s="1087"/>
      <c r="AD12" s="1087"/>
      <c r="AE12" s="1087"/>
    </row>
    <row r="13" spans="1:37" ht="14.25" customHeight="1">
      <c r="A13" s="1088" t="s">
        <v>354</v>
      </c>
      <c r="B13" s="1081" t="s">
        <v>355</v>
      </c>
      <c r="C13" s="1081"/>
      <c r="D13" s="996" t="s">
        <v>356</v>
      </c>
      <c r="E13" s="1089" t="s">
        <v>357</v>
      </c>
      <c r="F13" s="1066" t="s">
        <v>344</v>
      </c>
      <c r="G13" s="1066" t="s">
        <v>358</v>
      </c>
      <c r="H13" s="1069" t="s">
        <v>359</v>
      </c>
      <c r="I13" s="1070"/>
      <c r="J13" s="1070"/>
      <c r="K13" s="1070"/>
      <c r="L13" s="1070"/>
      <c r="M13" s="1070"/>
      <c r="N13" s="1070"/>
      <c r="O13" s="1070"/>
      <c r="P13" s="1070"/>
      <c r="Q13" s="1070"/>
      <c r="R13" s="1070"/>
      <c r="S13" s="1070"/>
      <c r="T13" s="1070"/>
      <c r="U13" s="1073" t="s">
        <v>292</v>
      </c>
      <c r="V13" s="1074"/>
      <c r="W13" s="1077" t="s">
        <v>293</v>
      </c>
      <c r="X13" s="1077"/>
      <c r="Y13" s="1077"/>
      <c r="Z13" s="1077"/>
      <c r="AA13" s="1077"/>
      <c r="AB13" s="1077"/>
      <c r="AC13" s="1077"/>
      <c r="AD13" s="1077"/>
      <c r="AE13" s="1078" t="s">
        <v>360</v>
      </c>
    </row>
    <row r="14" spans="1:37" ht="13.5" customHeight="1">
      <c r="A14" s="1088"/>
      <c r="B14" s="1081"/>
      <c r="C14" s="1081"/>
      <c r="D14" s="997"/>
      <c r="E14" s="1090"/>
      <c r="F14" s="1447"/>
      <c r="G14" s="1067"/>
      <c r="H14" s="1071"/>
      <c r="I14" s="1072"/>
      <c r="J14" s="1072"/>
      <c r="K14" s="1072"/>
      <c r="L14" s="1072"/>
      <c r="M14" s="1072"/>
      <c r="N14" s="1072"/>
      <c r="O14" s="1072"/>
      <c r="P14" s="1072"/>
      <c r="Q14" s="1072"/>
      <c r="R14" s="1072"/>
      <c r="S14" s="1072"/>
      <c r="T14" s="1072"/>
      <c r="U14" s="1075"/>
      <c r="V14" s="1076"/>
      <c r="W14" s="1081" t="s">
        <v>294</v>
      </c>
      <c r="X14" s="1081"/>
      <c r="Y14" s="1081"/>
      <c r="Z14" s="1081"/>
      <c r="AA14" s="1081" t="s">
        <v>295</v>
      </c>
      <c r="AB14" s="1081"/>
      <c r="AC14" s="1081"/>
      <c r="AD14" s="1081"/>
      <c r="AE14" s="1079"/>
      <c r="AI14" s="634" t="s">
        <v>361</v>
      </c>
      <c r="AJ14" s="634" t="s">
        <v>362</v>
      </c>
      <c r="AK14" s="634" t="s">
        <v>363</v>
      </c>
    </row>
    <row r="15" spans="1:37" ht="38.1" customHeight="1">
      <c r="A15" s="1088"/>
      <c r="B15" s="1081"/>
      <c r="C15" s="1081"/>
      <c r="D15" s="998"/>
      <c r="E15" s="1091"/>
      <c r="F15" s="1448"/>
      <c r="G15" s="1068"/>
      <c r="H15" s="635" t="s">
        <v>364</v>
      </c>
      <c r="I15" s="636" t="s">
        <v>365</v>
      </c>
      <c r="J15" s="636" t="s">
        <v>366</v>
      </c>
      <c r="K15" s="636" t="s">
        <v>367</v>
      </c>
      <c r="L15" s="636" t="s">
        <v>368</v>
      </c>
      <c r="M15" s="636" t="s">
        <v>369</v>
      </c>
      <c r="N15" s="636" t="s">
        <v>370</v>
      </c>
      <c r="O15" s="636" t="s">
        <v>371</v>
      </c>
      <c r="P15" s="636" t="s">
        <v>372</v>
      </c>
      <c r="Q15" s="636" t="s">
        <v>373</v>
      </c>
      <c r="R15" s="636" t="s">
        <v>374</v>
      </c>
      <c r="S15" s="636" t="s">
        <v>375</v>
      </c>
      <c r="T15" s="637" t="s">
        <v>376</v>
      </c>
      <c r="U15" s="638" t="s">
        <v>296</v>
      </c>
      <c r="V15" s="638" t="s">
        <v>377</v>
      </c>
      <c r="W15" s="636" t="s">
        <v>298</v>
      </c>
      <c r="X15" s="636" t="s">
        <v>299</v>
      </c>
      <c r="Y15" s="636" t="s">
        <v>300</v>
      </c>
      <c r="Z15" s="636" t="s">
        <v>301</v>
      </c>
      <c r="AA15" s="636" t="s">
        <v>298</v>
      </c>
      <c r="AB15" s="636" t="s">
        <v>299</v>
      </c>
      <c r="AC15" s="636" t="s">
        <v>300</v>
      </c>
      <c r="AD15" s="636" t="s">
        <v>301</v>
      </c>
      <c r="AE15" s="1080"/>
      <c r="AI15" s="639" t="str">
        <f>IF(G8="第３種","○","×")</f>
        <v>×</v>
      </c>
      <c r="AJ15" s="639" t="str">
        <f>IF(G8="第４種","○","×")</f>
        <v>×</v>
      </c>
      <c r="AK15" s="639" t="str">
        <f>IF(G8="第５種","○","×")</f>
        <v>×</v>
      </c>
    </row>
    <row r="16" spans="1:37" ht="24.95" customHeight="1" thickBot="1">
      <c r="A16" s="1060"/>
      <c r="B16" s="1061"/>
      <c r="C16" s="1061"/>
      <c r="D16" s="1062"/>
      <c r="E16" s="1062"/>
      <c r="F16" s="1062"/>
      <c r="G16" s="640" t="s">
        <v>303</v>
      </c>
      <c r="H16" s="641"/>
      <c r="I16" s="641"/>
      <c r="J16" s="641"/>
      <c r="K16" s="641"/>
      <c r="L16" s="641"/>
      <c r="M16" s="641"/>
      <c r="N16" s="641"/>
      <c r="O16" s="641"/>
      <c r="P16" s="641"/>
      <c r="Q16" s="641"/>
      <c r="R16" s="641"/>
      <c r="S16" s="641"/>
      <c r="T16" s="642">
        <f>COUNTA(H16:S16)</f>
        <v>0</v>
      </c>
      <c r="U16" s="643"/>
      <c r="V16" s="644"/>
      <c r="W16" s="1056"/>
      <c r="X16" s="1056"/>
      <c r="Y16" s="1056"/>
      <c r="Z16" s="1056"/>
      <c r="AA16" s="1056"/>
      <c r="AB16" s="1056"/>
      <c r="AC16" s="1056"/>
      <c r="AD16" s="1056"/>
      <c r="AE16" s="1058"/>
    </row>
    <row r="17" spans="1:36" ht="24.95" customHeight="1" thickBot="1">
      <c r="A17" s="1060"/>
      <c r="B17" s="1061"/>
      <c r="C17" s="1061"/>
      <c r="D17" s="1063"/>
      <c r="E17" s="1063"/>
      <c r="F17" s="1063"/>
      <c r="G17" s="645" t="s">
        <v>311</v>
      </c>
      <c r="H17" s="646"/>
      <c r="I17" s="646"/>
      <c r="J17" s="646"/>
      <c r="K17" s="646"/>
      <c r="L17" s="646"/>
      <c r="M17" s="646"/>
      <c r="N17" s="646"/>
      <c r="O17" s="646"/>
      <c r="P17" s="646"/>
      <c r="Q17" s="646"/>
      <c r="R17" s="646"/>
      <c r="S17" s="646"/>
      <c r="T17" s="647">
        <f>SUM(H17:S17)</f>
        <v>0</v>
      </c>
      <c r="U17" s="648"/>
      <c r="V17" s="649"/>
      <c r="W17" s="1056"/>
      <c r="X17" s="1056"/>
      <c r="Y17" s="1056"/>
      <c r="Z17" s="1056"/>
      <c r="AA17" s="1056"/>
      <c r="AB17" s="1056"/>
      <c r="AC17" s="1056"/>
      <c r="AD17" s="1056"/>
      <c r="AE17" s="1059"/>
      <c r="AJ17" s="650" t="str">
        <f>IF(COUNTIF(AI15:AK15,"○"),"入力不可","入力可")</f>
        <v>入力可</v>
      </c>
    </row>
    <row r="18" spans="1:36" ht="24.95" customHeight="1">
      <c r="A18" s="1060"/>
      <c r="B18" s="1061"/>
      <c r="C18" s="1061"/>
      <c r="D18" s="1062"/>
      <c r="E18" s="1064"/>
      <c r="F18" s="1062"/>
      <c r="G18" s="640" t="s">
        <v>303</v>
      </c>
      <c r="H18" s="641"/>
      <c r="I18" s="641"/>
      <c r="J18" s="641"/>
      <c r="K18" s="641"/>
      <c r="L18" s="641"/>
      <c r="M18" s="641"/>
      <c r="N18" s="641"/>
      <c r="O18" s="641"/>
      <c r="P18" s="641"/>
      <c r="Q18" s="641"/>
      <c r="R18" s="641"/>
      <c r="S18" s="641"/>
      <c r="T18" s="642">
        <f>COUNTA(H18:S18)</f>
        <v>0</v>
      </c>
      <c r="U18" s="643"/>
      <c r="V18" s="644"/>
      <c r="W18" s="1056"/>
      <c r="X18" s="1056"/>
      <c r="Y18" s="1056"/>
      <c r="Z18" s="1056"/>
      <c r="AA18" s="1056"/>
      <c r="AB18" s="1056"/>
      <c r="AC18" s="1056"/>
      <c r="AD18" s="1056"/>
      <c r="AE18" s="1058"/>
    </row>
    <row r="19" spans="1:36" ht="24.95" customHeight="1" thickBot="1">
      <c r="A19" s="1060"/>
      <c r="B19" s="1061"/>
      <c r="C19" s="1061"/>
      <c r="D19" s="1063"/>
      <c r="E19" s="1065"/>
      <c r="F19" s="1063"/>
      <c r="G19" s="645" t="s">
        <v>311</v>
      </c>
      <c r="H19" s="646"/>
      <c r="I19" s="651"/>
      <c r="J19" s="646"/>
      <c r="K19" s="646"/>
      <c r="L19" s="646"/>
      <c r="M19" s="646"/>
      <c r="N19" s="646"/>
      <c r="O19" s="646"/>
      <c r="P19" s="646"/>
      <c r="Q19" s="646"/>
      <c r="R19" s="646"/>
      <c r="S19" s="646"/>
      <c r="T19" s="647">
        <f>SUM(H19:S19)</f>
        <v>0</v>
      </c>
      <c r="U19" s="648"/>
      <c r="V19" s="648"/>
      <c r="W19" s="1056"/>
      <c r="X19" s="1056"/>
      <c r="Y19" s="1056"/>
      <c r="Z19" s="1056"/>
      <c r="AA19" s="1056"/>
      <c r="AB19" s="1056"/>
      <c r="AC19" s="1056"/>
      <c r="AD19" s="1056"/>
      <c r="AE19" s="1059"/>
    </row>
    <row r="20" spans="1:36" ht="24.95" customHeight="1" thickBot="1">
      <c r="A20" s="1060"/>
      <c r="B20" s="1061"/>
      <c r="C20" s="1061"/>
      <c r="D20" s="1062"/>
      <c r="E20" s="1064"/>
      <c r="F20" s="1062"/>
      <c r="G20" s="652" t="s">
        <v>303</v>
      </c>
      <c r="H20" s="641"/>
      <c r="I20" s="641"/>
      <c r="J20" s="641"/>
      <c r="K20" s="641"/>
      <c r="L20" s="641"/>
      <c r="M20" s="641"/>
      <c r="N20" s="641"/>
      <c r="O20" s="641"/>
      <c r="P20" s="641"/>
      <c r="Q20" s="641"/>
      <c r="R20" s="641"/>
      <c r="S20" s="641"/>
      <c r="T20" s="642">
        <f>COUNTA(H20:S20)</f>
        <v>0</v>
      </c>
      <c r="U20" s="643"/>
      <c r="V20" s="644"/>
      <c r="W20" s="1056"/>
      <c r="X20" s="1056"/>
      <c r="Y20" s="1056"/>
      <c r="Z20" s="1056"/>
      <c r="AA20" s="1056"/>
      <c r="AB20" s="1056"/>
      <c r="AC20" s="1056"/>
      <c r="AD20" s="1056"/>
      <c r="AE20" s="1058"/>
      <c r="AI20" s="653" t="s">
        <v>378</v>
      </c>
      <c r="AJ20" s="654" t="s">
        <v>379</v>
      </c>
    </row>
    <row r="21" spans="1:36" ht="24.95" customHeight="1" thickBot="1">
      <c r="A21" s="1060"/>
      <c r="B21" s="1061"/>
      <c r="C21" s="1061"/>
      <c r="D21" s="1063"/>
      <c r="E21" s="1065"/>
      <c r="F21" s="1063"/>
      <c r="G21" s="655" t="s">
        <v>311</v>
      </c>
      <c r="H21" s="646"/>
      <c r="I21" s="646"/>
      <c r="J21" s="646"/>
      <c r="K21" s="646"/>
      <c r="L21" s="646"/>
      <c r="M21" s="646"/>
      <c r="N21" s="646"/>
      <c r="O21" s="646"/>
      <c r="P21" s="646"/>
      <c r="Q21" s="646"/>
      <c r="R21" s="646"/>
      <c r="S21" s="646"/>
      <c r="T21" s="647">
        <f>SUM(H21:S21)</f>
        <v>0</v>
      </c>
      <c r="U21" s="648"/>
      <c r="V21" s="648"/>
      <c r="W21" s="1056"/>
      <c r="X21" s="1056"/>
      <c r="Y21" s="1056"/>
      <c r="Z21" s="1056"/>
      <c r="AA21" s="1056"/>
      <c r="AB21" s="1056"/>
      <c r="AC21" s="1056"/>
      <c r="AD21" s="1056"/>
      <c r="AE21" s="1059"/>
      <c r="AI21" s="656">
        <f>X27</f>
        <v>0</v>
      </c>
      <c r="AJ21" s="657">
        <f>AB27</f>
        <v>0</v>
      </c>
    </row>
    <row r="22" spans="1:36" ht="24.95" customHeight="1" thickBot="1">
      <c r="A22" s="1060"/>
      <c r="B22" s="1061"/>
      <c r="C22" s="1061"/>
      <c r="D22" s="1062"/>
      <c r="E22" s="1064"/>
      <c r="F22" s="1062"/>
      <c r="G22" s="640" t="s">
        <v>303</v>
      </c>
      <c r="H22" s="641"/>
      <c r="I22" s="641"/>
      <c r="J22" s="641"/>
      <c r="K22" s="641"/>
      <c r="L22" s="641"/>
      <c r="M22" s="641"/>
      <c r="N22" s="641"/>
      <c r="O22" s="641"/>
      <c r="P22" s="641"/>
      <c r="Q22" s="641"/>
      <c r="R22" s="641"/>
      <c r="S22" s="641"/>
      <c r="T22" s="642">
        <f>COUNTA(H22:S22)</f>
        <v>0</v>
      </c>
      <c r="U22" s="643"/>
      <c r="V22" s="644"/>
      <c r="W22" s="1056"/>
      <c r="X22" s="1056"/>
      <c r="Y22" s="1056"/>
      <c r="Z22" s="1056"/>
      <c r="AA22" s="1056"/>
      <c r="AB22" s="1056"/>
      <c r="AC22" s="1056"/>
      <c r="AD22" s="1056"/>
      <c r="AE22" s="1058"/>
      <c r="AI22" s="653" t="s">
        <v>380</v>
      </c>
      <c r="AJ22" s="654" t="s">
        <v>381</v>
      </c>
    </row>
    <row r="23" spans="1:36" ht="24.95" customHeight="1" thickBot="1">
      <c r="A23" s="1060"/>
      <c r="B23" s="1061"/>
      <c r="C23" s="1061"/>
      <c r="D23" s="1063"/>
      <c r="E23" s="1065"/>
      <c r="F23" s="1063"/>
      <c r="G23" s="658" t="s">
        <v>311</v>
      </c>
      <c r="H23" s="646"/>
      <c r="I23" s="646"/>
      <c r="J23" s="646"/>
      <c r="K23" s="646"/>
      <c r="L23" s="646"/>
      <c r="M23" s="646"/>
      <c r="N23" s="646"/>
      <c r="O23" s="646"/>
      <c r="P23" s="659"/>
      <c r="Q23" s="659"/>
      <c r="R23" s="659"/>
      <c r="S23" s="659"/>
      <c r="T23" s="660">
        <f>SUM(H23:S23)</f>
        <v>0</v>
      </c>
      <c r="U23" s="661"/>
      <c r="V23" s="661"/>
      <c r="W23" s="1057"/>
      <c r="X23" s="1057"/>
      <c r="Y23" s="1057"/>
      <c r="Z23" s="1057"/>
      <c r="AA23" s="1057"/>
      <c r="AB23" s="1057"/>
      <c r="AC23" s="1057"/>
      <c r="AD23" s="1057"/>
      <c r="AE23" s="1059"/>
      <c r="AI23" s="656">
        <f>X29</f>
        <v>0</v>
      </c>
      <c r="AJ23" s="662">
        <f>AB29</f>
        <v>0</v>
      </c>
    </row>
    <row r="24" spans="1:36" ht="20.100000000000001" customHeight="1">
      <c r="F24" s="663"/>
      <c r="G24" s="664"/>
      <c r="H24" s="665"/>
      <c r="I24" s="665"/>
      <c r="J24" s="665"/>
      <c r="K24" s="665"/>
      <c r="L24" s="665"/>
      <c r="M24" s="665"/>
      <c r="N24" s="665"/>
      <c r="O24" s="665"/>
      <c r="P24" s="1046" t="s">
        <v>302</v>
      </c>
      <c r="Q24" s="1047"/>
      <c r="R24" s="1050" t="s">
        <v>303</v>
      </c>
      <c r="S24" s="1050"/>
      <c r="T24" s="666">
        <f>T16+T18+T20+T22</f>
        <v>0</v>
      </c>
      <c r="U24" s="667">
        <f>U16+U18+U20+U22</f>
        <v>0</v>
      </c>
      <c r="V24" s="667">
        <f>V16+V18+V20+V22</f>
        <v>0</v>
      </c>
      <c r="W24" s="668" t="s">
        <v>304</v>
      </c>
      <c r="X24" s="668" t="s">
        <v>305</v>
      </c>
      <c r="Y24" s="668" t="s">
        <v>306</v>
      </c>
      <c r="Z24" s="668" t="s">
        <v>307</v>
      </c>
      <c r="AA24" s="668" t="s">
        <v>308</v>
      </c>
      <c r="AB24" s="668" t="s">
        <v>309</v>
      </c>
      <c r="AC24" s="668" t="s">
        <v>310</v>
      </c>
      <c r="AD24" s="669" t="s">
        <v>202</v>
      </c>
    </row>
    <row r="25" spans="1:36" ht="20.100000000000001" customHeight="1" thickBot="1">
      <c r="C25" s="670"/>
      <c r="D25" s="671"/>
      <c r="E25" s="671"/>
      <c r="F25" s="663"/>
      <c r="G25" s="664"/>
      <c r="H25" s="665"/>
      <c r="I25" s="665"/>
      <c r="J25" s="665"/>
      <c r="K25" s="665"/>
      <c r="L25" s="665"/>
      <c r="M25" s="665"/>
      <c r="N25" s="665"/>
      <c r="O25" s="665"/>
      <c r="P25" s="1048"/>
      <c r="Q25" s="1049"/>
      <c r="R25" s="1051" t="s">
        <v>311</v>
      </c>
      <c r="S25" s="1051"/>
      <c r="T25" s="672">
        <f t="shared" ref="T25:V25" si="0">T17+T19+T21+T23</f>
        <v>0</v>
      </c>
      <c r="U25" s="673">
        <f t="shared" si="0"/>
        <v>0</v>
      </c>
      <c r="V25" s="673">
        <f t="shared" si="0"/>
        <v>0</v>
      </c>
      <c r="W25" s="674">
        <f t="shared" ref="W25:AD25" si="1">SUM(W16:W23)</f>
        <v>0</v>
      </c>
      <c r="X25" s="674">
        <f t="shared" si="1"/>
        <v>0</v>
      </c>
      <c r="Y25" s="674">
        <f t="shared" si="1"/>
        <v>0</v>
      </c>
      <c r="Z25" s="674">
        <f t="shared" si="1"/>
        <v>0</v>
      </c>
      <c r="AA25" s="674">
        <f t="shared" si="1"/>
        <v>0</v>
      </c>
      <c r="AB25" s="674">
        <f t="shared" si="1"/>
        <v>0</v>
      </c>
      <c r="AC25" s="674">
        <f t="shared" si="1"/>
        <v>0</v>
      </c>
      <c r="AD25" s="675">
        <f t="shared" si="1"/>
        <v>0</v>
      </c>
    </row>
    <row r="26" spans="1:36" ht="12">
      <c r="C26" s="676"/>
      <c r="D26" s="676"/>
      <c r="E26" s="676"/>
      <c r="F26" s="676"/>
      <c r="G26" s="671"/>
      <c r="T26" s="671"/>
      <c r="W26" s="671"/>
      <c r="X26" s="671"/>
      <c r="Y26" s="671"/>
      <c r="Z26" s="671"/>
      <c r="AA26" s="671"/>
      <c r="AB26" s="671"/>
      <c r="AC26" s="671"/>
      <c r="AD26" s="671"/>
    </row>
    <row r="27" spans="1:36" ht="26.25" customHeight="1">
      <c r="A27" s="1052" t="s">
        <v>382</v>
      </c>
      <c r="B27" s="1052"/>
      <c r="C27" s="1052"/>
      <c r="D27" s="1052"/>
      <c r="E27" s="1052"/>
      <c r="F27" s="1052"/>
      <c r="G27" s="1052"/>
      <c r="H27" s="1052"/>
      <c r="I27" s="1052"/>
      <c r="J27" s="1052"/>
      <c r="K27" s="1052"/>
      <c r="L27" s="1052"/>
      <c r="M27" s="1052"/>
      <c r="N27" s="1052"/>
      <c r="O27" s="1052"/>
      <c r="T27" s="1053" t="s">
        <v>383</v>
      </c>
      <c r="U27" s="1054"/>
      <c r="V27" s="1055"/>
      <c r="W27" s="677" t="s">
        <v>198</v>
      </c>
      <c r="X27" s="1032">
        <f>Z25</f>
        <v>0</v>
      </c>
      <c r="Y27" s="1032"/>
      <c r="Z27" s="678" t="s">
        <v>315</v>
      </c>
      <c r="AA27" s="679" t="s">
        <v>316</v>
      </c>
      <c r="AB27" s="1032">
        <f>AD25</f>
        <v>0</v>
      </c>
      <c r="AC27" s="1032"/>
      <c r="AD27" s="678" t="s">
        <v>315</v>
      </c>
    </row>
    <row r="28" spans="1:36" ht="25.5" customHeight="1">
      <c r="A28" s="1052"/>
      <c r="B28" s="1052"/>
      <c r="C28" s="1052"/>
      <c r="D28" s="1052"/>
      <c r="E28" s="1052"/>
      <c r="F28" s="1052"/>
      <c r="G28" s="1052"/>
      <c r="H28" s="1052"/>
      <c r="I28" s="1052"/>
      <c r="J28" s="1052"/>
      <c r="K28" s="1052"/>
      <c r="L28" s="1052"/>
      <c r="M28" s="1052"/>
      <c r="N28" s="1052"/>
      <c r="O28" s="1052"/>
      <c r="T28" s="1033" t="s">
        <v>384</v>
      </c>
      <c r="U28" s="1034"/>
      <c r="V28" s="1035"/>
      <c r="W28" s="1039" t="s">
        <v>221</v>
      </c>
      <c r="X28" s="1041" t="s">
        <v>318</v>
      </c>
      <c r="Y28" s="1041"/>
      <c r="Z28" s="1042"/>
      <c r="AA28" s="1043" t="s">
        <v>222</v>
      </c>
      <c r="AB28" s="1041" t="s">
        <v>319</v>
      </c>
      <c r="AC28" s="1041"/>
      <c r="AD28" s="1042"/>
    </row>
    <row r="29" spans="1:36" ht="45" customHeight="1">
      <c r="A29" s="1052"/>
      <c r="B29" s="1052"/>
      <c r="C29" s="1052"/>
      <c r="D29" s="1052"/>
      <c r="E29" s="1052"/>
      <c r="F29" s="1052"/>
      <c r="G29" s="1052"/>
      <c r="H29" s="1052"/>
      <c r="I29" s="1052"/>
      <c r="J29" s="1052"/>
      <c r="K29" s="1052"/>
      <c r="L29" s="1052"/>
      <c r="M29" s="1052"/>
      <c r="N29" s="1052"/>
      <c r="O29" s="1052"/>
      <c r="T29" s="1036"/>
      <c r="U29" s="1037"/>
      <c r="V29" s="1038"/>
      <c r="W29" s="1040"/>
      <c r="X29" s="1045">
        <f>W25+(X25*2)+(Y25*3)</f>
        <v>0</v>
      </c>
      <c r="Y29" s="1045"/>
      <c r="Z29" s="680" t="s">
        <v>320</v>
      </c>
      <c r="AA29" s="1044"/>
      <c r="AB29" s="1045">
        <f>AA25+(AB25*2)+(AC25*3)</f>
        <v>0</v>
      </c>
      <c r="AC29" s="1045"/>
      <c r="AD29" s="680" t="s">
        <v>320</v>
      </c>
    </row>
    <row r="30" spans="1:36" ht="12">
      <c r="C30" s="681"/>
      <c r="D30" s="681"/>
      <c r="E30" s="681"/>
      <c r="F30" s="681"/>
      <c r="G30" s="681"/>
      <c r="H30" s="681"/>
      <c r="I30" s="681"/>
      <c r="J30" s="681"/>
      <c r="K30" s="681"/>
      <c r="L30" s="681"/>
      <c r="M30" s="681"/>
      <c r="N30" s="681"/>
      <c r="O30" s="681"/>
      <c r="P30" s="681"/>
      <c r="Q30" s="681"/>
      <c r="R30" s="681"/>
      <c r="S30" s="681"/>
      <c r="T30" s="681"/>
      <c r="W30" s="681"/>
      <c r="X30" s="681"/>
      <c r="Y30" s="681"/>
      <c r="Z30" s="681"/>
      <c r="AA30" s="681"/>
      <c r="AB30" s="681"/>
      <c r="AC30" s="681"/>
      <c r="AD30" s="681"/>
      <c r="AE30" s="681"/>
    </row>
    <row r="31" spans="1:36" ht="12"/>
    <row r="32" spans="1:36" ht="24.95" customHeight="1">
      <c r="D32" s="682"/>
    </row>
    <row r="33" spans="4:22" ht="24.95" customHeight="1">
      <c r="D33" s="682"/>
      <c r="U33" s="614"/>
      <c r="V33" s="614"/>
    </row>
    <row r="34" spans="4:22" ht="12">
      <c r="U34" s="614"/>
      <c r="V34" s="614"/>
    </row>
    <row r="35" spans="4:22" ht="12">
      <c r="U35" s="614"/>
      <c r="V35" s="614"/>
    </row>
    <row r="36" spans="4:22" ht="12">
      <c r="U36" s="614"/>
      <c r="V36" s="614"/>
    </row>
    <row r="37" spans="4:22" ht="12">
      <c r="U37" s="614"/>
      <c r="V37" s="614"/>
    </row>
    <row r="38" spans="4:22" ht="12">
      <c r="U38" s="614"/>
      <c r="V38" s="614"/>
    </row>
    <row r="39" spans="4:22" ht="12">
      <c r="U39" s="614"/>
      <c r="V39" s="614"/>
    </row>
    <row r="40" spans="4:22" ht="12">
      <c r="U40" s="614"/>
      <c r="V40" s="614"/>
    </row>
    <row r="41" spans="4:22" ht="12">
      <c r="U41" s="614"/>
      <c r="V41" s="614"/>
    </row>
    <row r="42" spans="4:22" ht="12">
      <c r="U42" s="614"/>
      <c r="V42" s="614"/>
    </row>
    <row r="43" spans="4:22" ht="12">
      <c r="U43" s="614"/>
      <c r="V43" s="614"/>
    </row>
    <row r="44" spans="4:22" ht="12">
      <c r="U44" s="614"/>
      <c r="V44" s="614"/>
    </row>
    <row r="45" spans="4:22" ht="12">
      <c r="U45" s="614"/>
      <c r="V45" s="614"/>
    </row>
    <row r="46" spans="4:22" ht="12">
      <c r="U46" s="614"/>
      <c r="V46" s="614"/>
    </row>
    <row r="47" spans="4:22" ht="12">
      <c r="U47" s="614"/>
      <c r="V47" s="614"/>
    </row>
    <row r="48" spans="4:22" ht="12">
      <c r="U48" s="614"/>
      <c r="V48" s="614"/>
    </row>
    <row r="49" s="614" customFormat="1" ht="12"/>
    <row r="50" s="614" customFormat="1" ht="12"/>
    <row r="51" s="614" customFormat="1" ht="12"/>
    <row r="52" s="614" customFormat="1" ht="12"/>
    <row r="53" s="614" customFormat="1" ht="12"/>
    <row r="54" s="614" customFormat="1" ht="12"/>
    <row r="55" s="614" customFormat="1" ht="12"/>
    <row r="57" s="614" customFormat="1" ht="12"/>
    <row r="58" s="614" customFormat="1" ht="12"/>
  </sheetData>
  <mergeCells count="93">
    <mergeCell ref="A1:C1"/>
    <mergeCell ref="C3:AE3"/>
    <mergeCell ref="A5:C5"/>
    <mergeCell ref="B8:E8"/>
    <mergeCell ref="I8:J8"/>
    <mergeCell ref="K8:L8"/>
    <mergeCell ref="A13:A15"/>
    <mergeCell ref="B13:C15"/>
    <mergeCell ref="D13:D15"/>
    <mergeCell ref="E13:E15"/>
    <mergeCell ref="F13:F15"/>
    <mergeCell ref="B9:G9"/>
    <mergeCell ref="I9:J9"/>
    <mergeCell ref="K9:L9"/>
    <mergeCell ref="D11:G11"/>
    <mergeCell ref="W12:AE12"/>
    <mergeCell ref="G13:G15"/>
    <mergeCell ref="H13:T14"/>
    <mergeCell ref="U13:V14"/>
    <mergeCell ref="W13:AD13"/>
    <mergeCell ref="AE13:AE15"/>
    <mergeCell ref="W14:Z14"/>
    <mergeCell ref="AA14:AD14"/>
    <mergeCell ref="AC16:AC17"/>
    <mergeCell ref="A16:A17"/>
    <mergeCell ref="B16:C17"/>
    <mergeCell ref="D16:D17"/>
    <mergeCell ref="E16:E17"/>
    <mergeCell ref="F16:F17"/>
    <mergeCell ref="W16:W17"/>
    <mergeCell ref="AE18:AE19"/>
    <mergeCell ref="AD16:AD17"/>
    <mergeCell ref="AE16:AE17"/>
    <mergeCell ref="A18:A19"/>
    <mergeCell ref="B18:C19"/>
    <mergeCell ref="D18:D19"/>
    <mergeCell ref="E18:E19"/>
    <mergeCell ref="F18:F19"/>
    <mergeCell ref="W18:W19"/>
    <mergeCell ref="X18:X19"/>
    <mergeCell ref="Y18:Y19"/>
    <mergeCell ref="X16:X17"/>
    <mergeCell ref="Y16:Y17"/>
    <mergeCell ref="Z16:Z17"/>
    <mergeCell ref="AA16:AA17"/>
    <mergeCell ref="AB16:AB17"/>
    <mergeCell ref="Z18:Z19"/>
    <mergeCell ref="AA18:AA19"/>
    <mergeCell ref="AB18:AB19"/>
    <mergeCell ref="AC18:AC19"/>
    <mergeCell ref="AD18:AD19"/>
    <mergeCell ref="AC20:AC21"/>
    <mergeCell ref="A20:A21"/>
    <mergeCell ref="B20:C21"/>
    <mergeCell ref="D20:D21"/>
    <mergeCell ref="E20:E21"/>
    <mergeCell ref="F20:F21"/>
    <mergeCell ref="W20:W21"/>
    <mergeCell ref="AE22:AE23"/>
    <mergeCell ref="AD20:AD21"/>
    <mergeCell ref="AE20:AE21"/>
    <mergeCell ref="A22:A23"/>
    <mergeCell ref="B22:C23"/>
    <mergeCell ref="D22:D23"/>
    <mergeCell ref="E22:E23"/>
    <mergeCell ref="F22:F23"/>
    <mergeCell ref="W22:W23"/>
    <mergeCell ref="X22:X23"/>
    <mergeCell ref="Y22:Y23"/>
    <mergeCell ref="X20:X21"/>
    <mergeCell ref="Y20:Y21"/>
    <mergeCell ref="Z20:Z21"/>
    <mergeCell ref="AA20:AA21"/>
    <mergeCell ref="AB20:AB21"/>
    <mergeCell ref="Z22:Z23"/>
    <mergeCell ref="AA22:AA23"/>
    <mergeCell ref="AB22:AB23"/>
    <mergeCell ref="AC22:AC23"/>
    <mergeCell ref="AD22:AD23"/>
    <mergeCell ref="P24:Q25"/>
    <mergeCell ref="R24:S24"/>
    <mergeCell ref="R25:S25"/>
    <mergeCell ref="A27:O29"/>
    <mergeCell ref="T27:V27"/>
    <mergeCell ref="AB27:AC27"/>
    <mergeCell ref="T28:V29"/>
    <mergeCell ref="W28:W29"/>
    <mergeCell ref="X28:Z28"/>
    <mergeCell ref="AA28:AA29"/>
    <mergeCell ref="AB28:AD28"/>
    <mergeCell ref="X29:Y29"/>
    <mergeCell ref="AB29:AC29"/>
    <mergeCell ref="X27:Y27"/>
  </mergeCells>
  <phoneticPr fontId="4"/>
  <conditionalFormatting sqref="A16:B16 A18:B18 A20:B20 A22:B22">
    <cfRule type="containsBlanks" dxfId="130" priority="4" stopIfTrue="1">
      <formula>LEN(TRIM(A16))=0</formula>
    </cfRule>
  </conditionalFormatting>
  <conditionalFormatting sqref="B7:B8 F8:G8 B9:G9 F10 D16:F23 U16:V23">
    <cfRule type="containsBlanks" dxfId="129" priority="5" stopIfTrue="1">
      <formula>LEN(TRIM(B7))=0</formula>
    </cfRule>
  </conditionalFormatting>
  <conditionalFormatting sqref="B10:B11 D10:D11">
    <cfRule type="containsBlanks" dxfId="128" priority="3" stopIfTrue="1">
      <formula>LEN(TRIM(B10))=0</formula>
    </cfRule>
  </conditionalFormatting>
  <conditionalFormatting sqref="H16:S23 W16:AD23">
    <cfRule type="containsBlanks" dxfId="127" priority="2">
      <formula>LEN(TRIM(H16))=0</formula>
    </cfRule>
  </conditionalFormatting>
  <conditionalFormatting sqref="K8:L9">
    <cfRule type="expression" dxfId="126" priority="1">
      <formula>IF($AJ$17="入力不可",TRUE,FALSE)</formula>
    </cfRule>
  </conditionalFormatting>
  <dataValidations count="6">
    <dataValidation type="custom" allowBlank="1" showInputMessage="1" showErrorMessage="1" errorTitle="!入力不要！" error="地域種別が第３種、第４種及び第５種に該当する場合は入力不要です。" sqref="K8:L8" xr:uid="{A5C19A34-59B8-44BD-B857-E720F8557F1C}">
      <formula1>IF(AJ17="入力不可",FALSE,TRUE)</formula1>
    </dataValidation>
    <dataValidation type="list" allowBlank="1" showInputMessage="1" showErrorMessage="1" sqref="G8" xr:uid="{0A1EB982-DFCB-4634-9872-7C33EDE7B992}">
      <formula1>"第１種,第２種,第３種,第４種,第５種"</formula1>
    </dataValidation>
    <dataValidation type="custom" allowBlank="1" showInputMessage="1" showErrorMessage="1" errorTitle="!入力不要！" error="地域種別が第３種、第４種及び第５種に該当する場合は入力不要です。" sqref="K9:L9" xr:uid="{A31F871F-CB9E-47A8-9764-2534E1D9C1C4}">
      <formula1>IF(AJ17="入力不可",FALSE,TRUE)</formula1>
    </dataValidation>
    <dataValidation type="list" allowBlank="1" showInputMessage="1" showErrorMessage="1" sqref="F16:F23" xr:uid="{8C7FE09B-7E0D-43B5-A803-C8A3DAD9D13F}">
      <formula1>"第1種,第2種,第3種,第4種,第5種"</formula1>
    </dataValidation>
    <dataValidation type="custom" allowBlank="1" showInputMessage="1" showErrorMessage="1" sqref="AH21" xr:uid="{9B9E3DA4-E44E-458B-9DC4-FFDC0D7CF17F}">
      <formula1>IF($AJ$17="入力不可",FALSE,TRUE)</formula1>
    </dataValidation>
    <dataValidation type="list" allowBlank="1" showInputMessage="1" sqref="H20:S20 H22:S22 H18:S18 H16:S16" xr:uid="{F0A363D8-D671-4BEC-8960-81797E3C537D}">
      <formula1>"→,内,救,地,外,小,産,麻,精,選"</formula1>
    </dataValidation>
  </dataValidations>
  <printOptions horizontalCentered="1"/>
  <pageMargins left="0.23622047244094491" right="0.23622047244094491" top="0.74803149606299213" bottom="0.74803149606299213" header="0.31496062992125984" footer="0.31496062992125984"/>
  <pageSetup paperSize="9" scale="59" orientation="landscape" blackAndWhite="1"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7537-8B55-485E-A512-0B04C1216947}">
  <sheetPr>
    <tabColor rgb="FF00B0F0"/>
    <pageSetUpPr fitToPage="1"/>
  </sheetPr>
  <dimension ref="A1:AK95"/>
  <sheetViews>
    <sheetView showZeros="0" view="pageBreakPreview" zoomScale="85" zoomScaleNormal="100" zoomScaleSheetLayoutView="85" workbookViewId="0"/>
  </sheetViews>
  <sheetFormatPr defaultColWidth="9" defaultRowHeight="15" customHeight="1"/>
  <cols>
    <col min="1" max="1" width="16.625" style="614" bestFit="1" customWidth="1"/>
    <col min="2" max="2" width="19.625" style="614" customWidth="1"/>
    <col min="3" max="3" width="13.625" style="614" customWidth="1"/>
    <col min="4" max="6" width="9.375" style="614" customWidth="1"/>
    <col min="7" max="7" width="7.5" style="614" bestFit="1" customWidth="1"/>
    <col min="8" max="19" width="4" style="614" customWidth="1"/>
    <col min="20" max="20" width="14.625" style="614" customWidth="1"/>
    <col min="21" max="22" width="4.375" style="613" customWidth="1"/>
    <col min="23" max="30" width="6.625" style="614" customWidth="1"/>
    <col min="31" max="31" width="38.125" style="614" customWidth="1"/>
    <col min="32" max="33" width="9" style="614"/>
    <col min="34" max="34" width="14.5" style="614" customWidth="1"/>
    <col min="35" max="37" width="9" style="614" customWidth="1"/>
    <col min="38" max="16384" width="9" style="614"/>
  </cols>
  <sheetData>
    <row r="1" spans="1:36" s="609" customFormat="1" ht="13.15">
      <c r="A1" s="1092" t="s">
        <v>385</v>
      </c>
      <c r="B1" s="1092"/>
      <c r="C1" s="683"/>
      <c r="U1" s="610"/>
      <c r="V1" s="610"/>
    </row>
    <row r="2" spans="1:36" s="609" customFormat="1" ht="14.45">
      <c r="B2" s="611"/>
      <c r="C2" s="611"/>
      <c r="U2" s="612"/>
      <c r="V2" s="613"/>
    </row>
    <row r="3" spans="1:36" ht="24.95" customHeight="1">
      <c r="B3" s="1093" t="s">
        <v>339</v>
      </c>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row>
    <row r="4" spans="1:36" ht="17.25" customHeight="1">
      <c r="B4" s="615"/>
      <c r="C4" s="615"/>
      <c r="D4" s="615"/>
      <c r="E4" s="615"/>
      <c r="F4" s="615"/>
      <c r="G4" s="615"/>
      <c r="H4" s="615"/>
      <c r="I4" s="615"/>
      <c r="J4" s="615"/>
      <c r="K4" s="615"/>
      <c r="L4" s="615"/>
      <c r="M4" s="615"/>
      <c r="N4" s="615"/>
      <c r="O4" s="615"/>
      <c r="P4" s="615"/>
      <c r="Q4" s="615"/>
      <c r="R4" s="615"/>
      <c r="S4" s="615"/>
      <c r="T4" s="616" t="s">
        <v>340</v>
      </c>
      <c r="U4" s="617"/>
      <c r="V4" s="617"/>
      <c r="W4" s="616"/>
      <c r="X4" s="616"/>
      <c r="Y4" s="616"/>
      <c r="Z4" s="616"/>
      <c r="AA4" s="616"/>
      <c r="AB4" s="616"/>
      <c r="AC4" s="616"/>
      <c r="AD4" s="616"/>
      <c r="AE4" s="616"/>
    </row>
    <row r="5" spans="1:36" ht="17.25" customHeight="1">
      <c r="A5" s="1094" t="s">
        <v>386</v>
      </c>
      <c r="B5" s="1094"/>
      <c r="C5" s="684"/>
      <c r="D5" s="615"/>
      <c r="E5" s="615"/>
      <c r="F5" s="615"/>
      <c r="G5" s="615"/>
      <c r="H5" s="615"/>
      <c r="I5" s="615"/>
      <c r="J5" s="615"/>
      <c r="K5" s="615"/>
      <c r="L5" s="615"/>
      <c r="M5" s="615"/>
      <c r="N5" s="615"/>
      <c r="O5" s="615"/>
      <c r="P5" s="615"/>
      <c r="Q5" s="615"/>
      <c r="R5" s="615"/>
      <c r="S5" s="615"/>
      <c r="T5" s="616"/>
      <c r="U5" s="617"/>
      <c r="V5" s="617"/>
      <c r="W5" s="616"/>
      <c r="X5" s="616"/>
      <c r="Y5" s="616"/>
      <c r="Z5" s="616"/>
      <c r="AA5" s="616"/>
      <c r="AB5" s="616"/>
      <c r="AC5" s="616"/>
      <c r="AD5" s="616"/>
      <c r="AE5" s="616"/>
    </row>
    <row r="6" spans="1:36" ht="17.25" customHeight="1">
      <c r="B6" s="615"/>
      <c r="C6" s="615"/>
      <c r="D6" s="615"/>
      <c r="E6" s="615"/>
      <c r="F6" s="615"/>
      <c r="G6" s="615"/>
      <c r="H6" s="615"/>
      <c r="I6" s="615"/>
      <c r="J6" s="615"/>
      <c r="K6" s="615"/>
      <c r="L6" s="615"/>
      <c r="M6" s="615"/>
      <c r="N6" s="615"/>
      <c r="O6" s="615"/>
      <c r="P6" s="615"/>
      <c r="Q6" s="615"/>
      <c r="R6" s="615"/>
      <c r="S6" s="615"/>
      <c r="T6" s="616"/>
      <c r="U6" s="617"/>
      <c r="V6" s="617"/>
      <c r="W6" s="616"/>
      <c r="X6" s="616"/>
      <c r="Y6" s="616"/>
      <c r="Z6" s="616"/>
      <c r="AA6" s="616"/>
      <c r="AB6" s="616"/>
      <c r="AC6" s="616"/>
      <c r="AD6" s="616"/>
      <c r="AE6" s="616"/>
    </row>
    <row r="7" spans="1:36" ht="24.95" customHeight="1">
      <c r="A7" s="589" t="s">
        <v>387</v>
      </c>
      <c r="B7" s="618"/>
      <c r="C7" s="619"/>
      <c r="D7" s="620"/>
      <c r="E7" s="620"/>
      <c r="F7" s="620"/>
      <c r="G7" s="620"/>
      <c r="H7" s="615"/>
      <c r="I7" s="615"/>
      <c r="J7" s="615"/>
      <c r="K7" s="615"/>
      <c r="L7" s="615"/>
      <c r="M7" s="615"/>
      <c r="N7" s="615"/>
      <c r="O7" s="615"/>
      <c r="P7" s="615"/>
      <c r="Q7" s="615"/>
      <c r="R7" s="615"/>
      <c r="S7" s="615"/>
      <c r="T7" s="616"/>
      <c r="U7" s="617"/>
      <c r="V7" s="617"/>
      <c r="W7" s="616"/>
      <c r="X7" s="616"/>
      <c r="Y7" s="616"/>
      <c r="Z7" s="616"/>
      <c r="AA7" s="616"/>
      <c r="AB7" s="616"/>
      <c r="AC7" s="616"/>
      <c r="AD7" s="616"/>
      <c r="AE7" s="616"/>
    </row>
    <row r="8" spans="1:36" ht="24.95" customHeight="1">
      <c r="A8" s="589" t="s">
        <v>343</v>
      </c>
      <c r="B8" s="1123">
        <f>第2号様式!G9</f>
        <v>0</v>
      </c>
      <c r="C8" s="1123"/>
      <c r="D8" s="1123"/>
      <c r="E8" s="1123"/>
      <c r="F8" s="621" t="s">
        <v>344</v>
      </c>
      <c r="G8" s="621"/>
      <c r="H8" s="615"/>
      <c r="I8" s="1124" t="s">
        <v>346</v>
      </c>
      <c r="J8" s="1125"/>
      <c r="K8" s="1128"/>
      <c r="L8" s="1129"/>
      <c r="M8" s="615"/>
      <c r="N8" s="615"/>
      <c r="O8" s="615"/>
      <c r="P8" s="615"/>
      <c r="Q8" s="615"/>
      <c r="R8" s="615"/>
      <c r="S8" s="615"/>
      <c r="T8" s="616"/>
      <c r="U8" s="617"/>
      <c r="V8" s="617"/>
      <c r="W8" s="616"/>
      <c r="X8" s="616"/>
      <c r="Y8" s="616"/>
      <c r="Z8" s="616"/>
      <c r="AA8" s="616"/>
      <c r="AB8" s="616"/>
      <c r="AC8" s="616"/>
      <c r="AD8" s="616"/>
      <c r="AE8" s="616"/>
    </row>
    <row r="9" spans="1:36" ht="24.95" customHeight="1">
      <c r="A9" s="625" t="s">
        <v>347</v>
      </c>
      <c r="B9" s="1123"/>
      <c r="C9" s="1123"/>
      <c r="D9" s="1123"/>
      <c r="E9" s="1123"/>
      <c r="F9" s="1123"/>
      <c r="G9" s="1123"/>
      <c r="H9" s="615"/>
      <c r="I9" s="1124" t="s">
        <v>348</v>
      </c>
      <c r="J9" s="1125"/>
      <c r="K9" s="1126"/>
      <c r="L9" s="1127"/>
      <c r="M9" s="615"/>
      <c r="N9" s="615"/>
      <c r="O9" s="615"/>
      <c r="P9" s="615"/>
      <c r="Q9" s="615"/>
      <c r="R9" s="615"/>
      <c r="S9" s="615"/>
      <c r="T9" s="616"/>
      <c r="U9" s="617"/>
      <c r="V9" s="617"/>
      <c r="W9" s="616"/>
      <c r="X9" s="616"/>
      <c r="Y9" s="616"/>
      <c r="Z9" s="616"/>
      <c r="AA9" s="616"/>
      <c r="AB9" s="616"/>
      <c r="AC9" s="616"/>
      <c r="AD9" s="616"/>
      <c r="AE9" s="616"/>
    </row>
    <row r="10" spans="1:36" ht="24.95" customHeight="1">
      <c r="A10" s="625" t="s">
        <v>349</v>
      </c>
      <c r="B10" s="627"/>
      <c r="C10" s="628" t="s">
        <v>350</v>
      </c>
      <c r="D10" s="629"/>
      <c r="E10" s="628" t="s">
        <v>315</v>
      </c>
      <c r="F10" s="629"/>
      <c r="G10" s="630" t="s">
        <v>351</v>
      </c>
      <c r="H10" s="615"/>
      <c r="I10" s="615"/>
      <c r="J10" s="615"/>
      <c r="K10" s="615"/>
      <c r="L10" s="615"/>
      <c r="M10" s="615"/>
      <c r="O10" s="615"/>
      <c r="P10" s="615"/>
      <c r="Q10" s="615"/>
      <c r="R10" s="615"/>
      <c r="S10" s="615"/>
      <c r="T10" s="617"/>
      <c r="U10" s="617"/>
      <c r="V10" s="617"/>
      <c r="W10" s="616"/>
      <c r="X10" s="616"/>
      <c r="Y10" s="616"/>
      <c r="Z10" s="616"/>
      <c r="AA10" s="616"/>
      <c r="AB10" s="616"/>
      <c r="AC10" s="616"/>
      <c r="AD10" s="616"/>
      <c r="AE10" s="616"/>
    </row>
    <row r="11" spans="1:36" ht="24.95" customHeight="1">
      <c r="A11" s="631" t="s">
        <v>352</v>
      </c>
      <c r="B11" s="685"/>
      <c r="C11" s="621" t="s">
        <v>353</v>
      </c>
      <c r="D11" s="1083"/>
      <c r="E11" s="1083"/>
      <c r="F11" s="1083"/>
      <c r="G11" s="1084"/>
      <c r="H11" s="615"/>
      <c r="I11" s="615"/>
      <c r="J11" s="615"/>
      <c r="K11" s="615"/>
      <c r="L11" s="615"/>
      <c r="M11" s="615"/>
      <c r="N11" s="615"/>
      <c r="O11" s="615"/>
      <c r="P11" s="615"/>
      <c r="Q11" s="615"/>
      <c r="R11" s="615"/>
      <c r="S11" s="615"/>
      <c r="T11" s="617"/>
      <c r="U11" s="617"/>
      <c r="V11" s="617"/>
      <c r="W11" s="616"/>
      <c r="X11" s="616"/>
      <c r="Y11" s="616"/>
      <c r="Z11" s="616"/>
      <c r="AA11" s="616"/>
      <c r="AB11" s="616"/>
      <c r="AC11" s="616"/>
      <c r="AD11" s="616"/>
      <c r="AE11" s="616"/>
    </row>
    <row r="12" spans="1:36" ht="12.75" customHeight="1">
      <c r="B12" s="633"/>
      <c r="C12" s="633"/>
      <c r="U12" s="612"/>
      <c r="W12" s="1087"/>
      <c r="X12" s="1087"/>
      <c r="Y12" s="1087"/>
      <c r="Z12" s="1087"/>
      <c r="AA12" s="1087"/>
      <c r="AB12" s="1087"/>
      <c r="AC12" s="1087"/>
      <c r="AD12" s="1087"/>
      <c r="AE12" s="1087"/>
    </row>
    <row r="13" spans="1:36" ht="14.25" customHeight="1">
      <c r="A13" s="1088" t="s">
        <v>388</v>
      </c>
      <c r="B13" s="1088" t="s">
        <v>389</v>
      </c>
      <c r="C13" s="1088"/>
      <c r="D13" s="999" t="s">
        <v>356</v>
      </c>
      <c r="E13" s="995" t="s">
        <v>357</v>
      </c>
      <c r="F13" s="1081" t="s">
        <v>344</v>
      </c>
      <c r="G13" s="1066" t="s">
        <v>358</v>
      </c>
      <c r="H13" s="1069" t="s">
        <v>359</v>
      </c>
      <c r="I13" s="1070"/>
      <c r="J13" s="1070"/>
      <c r="K13" s="1070"/>
      <c r="L13" s="1070"/>
      <c r="M13" s="1070"/>
      <c r="N13" s="1070"/>
      <c r="O13" s="1070"/>
      <c r="P13" s="1070"/>
      <c r="Q13" s="1070"/>
      <c r="R13" s="1070"/>
      <c r="S13" s="1070"/>
      <c r="T13" s="1070"/>
      <c r="U13" s="1073" t="s">
        <v>292</v>
      </c>
      <c r="V13" s="1074"/>
      <c r="W13" s="1077" t="s">
        <v>293</v>
      </c>
      <c r="X13" s="1077"/>
      <c r="Y13" s="1077"/>
      <c r="Z13" s="1077"/>
      <c r="AA13" s="1077"/>
      <c r="AB13" s="1077"/>
      <c r="AC13" s="1077"/>
      <c r="AD13" s="1077"/>
      <c r="AE13" s="1078" t="s">
        <v>360</v>
      </c>
    </row>
    <row r="14" spans="1:36" ht="13.5" customHeight="1">
      <c r="A14" s="1088"/>
      <c r="B14" s="1088"/>
      <c r="C14" s="1088"/>
      <c r="D14" s="999"/>
      <c r="E14" s="995"/>
      <c r="F14" s="1449"/>
      <c r="G14" s="1067"/>
      <c r="H14" s="1071"/>
      <c r="I14" s="1072"/>
      <c r="J14" s="1072"/>
      <c r="K14" s="1072"/>
      <c r="L14" s="1072"/>
      <c r="M14" s="1072"/>
      <c r="N14" s="1072"/>
      <c r="O14" s="1072"/>
      <c r="P14" s="1072"/>
      <c r="Q14" s="1072"/>
      <c r="R14" s="1072"/>
      <c r="S14" s="1072"/>
      <c r="T14" s="1072"/>
      <c r="U14" s="1075"/>
      <c r="V14" s="1076"/>
      <c r="W14" s="1081" t="s">
        <v>294</v>
      </c>
      <c r="X14" s="1081"/>
      <c r="Y14" s="1081"/>
      <c r="Z14" s="1081"/>
      <c r="AA14" s="1081" t="s">
        <v>295</v>
      </c>
      <c r="AB14" s="1081"/>
      <c r="AC14" s="1081"/>
      <c r="AD14" s="1081"/>
      <c r="AE14" s="1079"/>
      <c r="AH14" s="634" t="s">
        <v>361</v>
      </c>
      <c r="AI14" s="634" t="s">
        <v>362</v>
      </c>
      <c r="AJ14" s="634" t="s">
        <v>363</v>
      </c>
    </row>
    <row r="15" spans="1:36" ht="38.1" customHeight="1">
      <c r="A15" s="1088"/>
      <c r="B15" s="1088"/>
      <c r="C15" s="1088"/>
      <c r="D15" s="999"/>
      <c r="E15" s="995"/>
      <c r="F15" s="1449"/>
      <c r="G15" s="1068"/>
      <c r="H15" s="635" t="s">
        <v>364</v>
      </c>
      <c r="I15" s="636" t="s">
        <v>365</v>
      </c>
      <c r="J15" s="636" t="s">
        <v>366</v>
      </c>
      <c r="K15" s="636" t="s">
        <v>367</v>
      </c>
      <c r="L15" s="636" t="s">
        <v>368</v>
      </c>
      <c r="M15" s="636" t="s">
        <v>369</v>
      </c>
      <c r="N15" s="636" t="s">
        <v>370</v>
      </c>
      <c r="O15" s="636" t="s">
        <v>371</v>
      </c>
      <c r="P15" s="636" t="s">
        <v>372</v>
      </c>
      <c r="Q15" s="636" t="s">
        <v>373</v>
      </c>
      <c r="R15" s="636" t="s">
        <v>374</v>
      </c>
      <c r="S15" s="636" t="s">
        <v>375</v>
      </c>
      <c r="T15" s="637" t="s">
        <v>376</v>
      </c>
      <c r="U15" s="638" t="s">
        <v>296</v>
      </c>
      <c r="V15" s="638" t="s">
        <v>377</v>
      </c>
      <c r="W15" s="636" t="s">
        <v>298</v>
      </c>
      <c r="X15" s="636" t="s">
        <v>299</v>
      </c>
      <c r="Y15" s="636" t="s">
        <v>300</v>
      </c>
      <c r="Z15" s="636" t="s">
        <v>301</v>
      </c>
      <c r="AA15" s="636" t="s">
        <v>298</v>
      </c>
      <c r="AB15" s="636" t="s">
        <v>299</v>
      </c>
      <c r="AC15" s="636" t="s">
        <v>300</v>
      </c>
      <c r="AD15" s="636" t="s">
        <v>301</v>
      </c>
      <c r="AE15" s="1080"/>
      <c r="AH15" s="639" t="str">
        <f>IF(G8="第３種","○","×")</f>
        <v>×</v>
      </c>
      <c r="AI15" s="639" t="str">
        <f>IF(G8="第４種","○","×")</f>
        <v>×</v>
      </c>
      <c r="AJ15" s="639" t="str">
        <f>IF(G8="第５種","○","×")</f>
        <v>×</v>
      </c>
    </row>
    <row r="16" spans="1:36" ht="24.95" customHeight="1" thickBot="1">
      <c r="A16" s="1113"/>
      <c r="B16" s="1116"/>
      <c r="C16" s="1117"/>
      <c r="D16" s="1062"/>
      <c r="E16" s="1062"/>
      <c r="F16" s="1062"/>
      <c r="G16" s="640" t="s">
        <v>303</v>
      </c>
      <c r="H16" s="641"/>
      <c r="I16" s="641"/>
      <c r="J16" s="641"/>
      <c r="K16" s="641"/>
      <c r="L16" s="641"/>
      <c r="M16" s="641"/>
      <c r="N16" s="641"/>
      <c r="O16" s="641"/>
      <c r="P16" s="641"/>
      <c r="Q16" s="641"/>
      <c r="R16" s="641"/>
      <c r="S16" s="641"/>
      <c r="T16" s="642">
        <f>COUNTA(H16:S16)</f>
        <v>0</v>
      </c>
      <c r="U16" s="643"/>
      <c r="V16" s="644"/>
      <c r="W16" s="686"/>
      <c r="X16" s="686"/>
      <c r="Y16" s="686"/>
      <c r="Z16" s="686"/>
      <c r="AA16" s="686"/>
      <c r="AB16" s="686"/>
      <c r="AC16" s="686"/>
      <c r="AD16" s="686"/>
      <c r="AE16" s="687"/>
    </row>
    <row r="17" spans="1:35" ht="24.95" customHeight="1" thickBot="1">
      <c r="A17" s="1114"/>
      <c r="B17" s="1118"/>
      <c r="C17" s="1119"/>
      <c r="D17" s="1122"/>
      <c r="E17" s="1122"/>
      <c r="F17" s="1122"/>
      <c r="G17" s="688" t="s">
        <v>390</v>
      </c>
      <c r="H17" s="689"/>
      <c r="I17" s="689"/>
      <c r="J17" s="689"/>
      <c r="K17" s="689"/>
      <c r="L17" s="689"/>
      <c r="M17" s="689"/>
      <c r="N17" s="689"/>
      <c r="O17" s="689"/>
      <c r="P17" s="689"/>
      <c r="Q17" s="689"/>
      <c r="R17" s="689"/>
      <c r="S17" s="689"/>
      <c r="T17" s="690">
        <f>SUM(H17:S17)</f>
        <v>0</v>
      </c>
      <c r="U17" s="691"/>
      <c r="V17" s="692"/>
      <c r="W17" s="693"/>
      <c r="X17" s="693"/>
      <c r="Y17" s="693"/>
      <c r="Z17" s="693"/>
      <c r="AA17" s="693"/>
      <c r="AB17" s="693"/>
      <c r="AC17" s="693"/>
      <c r="AD17" s="693"/>
      <c r="AE17" s="687"/>
      <c r="AI17" s="694" t="str">
        <f>IF(COUNTIF(AH15:AJ15,"○"),"入力不可","入力可")</f>
        <v>入力可</v>
      </c>
    </row>
    <row r="18" spans="1:35" ht="24.95" customHeight="1">
      <c r="A18" s="1114"/>
      <c r="B18" s="1118"/>
      <c r="C18" s="1119"/>
      <c r="D18" s="1122"/>
      <c r="E18" s="1122"/>
      <c r="F18" s="1122"/>
      <c r="G18" s="695" t="s">
        <v>391</v>
      </c>
      <c r="H18" s="696"/>
      <c r="I18" s="697"/>
      <c r="J18" s="696"/>
      <c r="K18" s="696"/>
      <c r="L18" s="696"/>
      <c r="M18" s="696"/>
      <c r="N18" s="696"/>
      <c r="O18" s="696"/>
      <c r="P18" s="696"/>
      <c r="Q18" s="696"/>
      <c r="R18" s="696"/>
      <c r="S18" s="696"/>
      <c r="T18" s="698">
        <f>SUM(H18:S18)</f>
        <v>0</v>
      </c>
      <c r="U18" s="699"/>
      <c r="V18" s="700"/>
      <c r="W18" s="693"/>
      <c r="X18" s="693"/>
      <c r="Y18" s="693"/>
      <c r="Z18" s="693"/>
      <c r="AA18" s="693"/>
      <c r="AB18" s="693"/>
      <c r="AC18" s="693"/>
      <c r="AD18" s="693"/>
      <c r="AE18" s="687"/>
    </row>
    <row r="19" spans="1:35" ht="24.95" customHeight="1">
      <c r="A19" s="1115"/>
      <c r="B19" s="1120"/>
      <c r="C19" s="1121"/>
      <c r="D19" s="1063"/>
      <c r="E19" s="1063"/>
      <c r="F19" s="1063"/>
      <c r="G19" s="701" t="s">
        <v>302</v>
      </c>
      <c r="H19" s="702">
        <f t="shared" ref="H19:S19" si="0">IF(H17+H18&lt;4,H17+H18,4)</f>
        <v>0</v>
      </c>
      <c r="I19" s="702">
        <f t="shared" si="0"/>
        <v>0</v>
      </c>
      <c r="J19" s="702">
        <f t="shared" si="0"/>
        <v>0</v>
      </c>
      <c r="K19" s="702">
        <f t="shared" si="0"/>
        <v>0</v>
      </c>
      <c r="L19" s="702">
        <f t="shared" si="0"/>
        <v>0</v>
      </c>
      <c r="M19" s="702">
        <f t="shared" si="0"/>
        <v>0</v>
      </c>
      <c r="N19" s="702">
        <f t="shared" si="0"/>
        <v>0</v>
      </c>
      <c r="O19" s="702">
        <f t="shared" si="0"/>
        <v>0</v>
      </c>
      <c r="P19" s="702">
        <f t="shared" si="0"/>
        <v>0</v>
      </c>
      <c r="Q19" s="702">
        <f t="shared" si="0"/>
        <v>0</v>
      </c>
      <c r="R19" s="702">
        <f t="shared" si="0"/>
        <v>0</v>
      </c>
      <c r="S19" s="702">
        <f t="shared" si="0"/>
        <v>0</v>
      </c>
      <c r="T19" s="703">
        <f>SUM(H19:S19)</f>
        <v>0</v>
      </c>
      <c r="U19" s="704"/>
      <c r="V19" s="704"/>
      <c r="W19" s="686"/>
      <c r="X19" s="686"/>
      <c r="Y19" s="686"/>
      <c r="Z19" s="686"/>
      <c r="AA19" s="686"/>
      <c r="AB19" s="686"/>
      <c r="AC19" s="686"/>
      <c r="AD19" s="686"/>
      <c r="AE19" s="705"/>
    </row>
    <row r="20" spans="1:35" ht="24.95" customHeight="1">
      <c r="A20" s="1113"/>
      <c r="B20" s="1116"/>
      <c r="C20" s="1117"/>
      <c r="D20" s="1062"/>
      <c r="E20" s="1062"/>
      <c r="F20" s="1062"/>
      <c r="G20" s="640" t="s">
        <v>303</v>
      </c>
      <c r="H20" s="641"/>
      <c r="I20" s="641"/>
      <c r="J20" s="641"/>
      <c r="K20" s="641"/>
      <c r="L20" s="641"/>
      <c r="M20" s="641"/>
      <c r="N20" s="641"/>
      <c r="O20" s="641"/>
      <c r="P20" s="641"/>
      <c r="Q20" s="641"/>
      <c r="R20" s="641"/>
      <c r="S20" s="641"/>
      <c r="T20" s="642">
        <f>COUNTA(H20:S20)</f>
        <v>0</v>
      </c>
      <c r="U20" s="643"/>
      <c r="V20" s="644"/>
      <c r="W20" s="686"/>
      <c r="X20" s="686"/>
      <c r="Y20" s="686"/>
      <c r="Z20" s="686"/>
      <c r="AA20" s="686"/>
      <c r="AB20" s="686"/>
      <c r="AC20" s="686"/>
      <c r="AD20" s="686"/>
      <c r="AE20" s="687"/>
    </row>
    <row r="21" spans="1:35" ht="24.95" customHeight="1">
      <c r="A21" s="1114"/>
      <c r="B21" s="1118"/>
      <c r="C21" s="1119"/>
      <c r="D21" s="1122"/>
      <c r="E21" s="1122"/>
      <c r="F21" s="1122"/>
      <c r="G21" s="688" t="s">
        <v>390</v>
      </c>
      <c r="H21" s="689"/>
      <c r="I21" s="689"/>
      <c r="J21" s="689"/>
      <c r="K21" s="689"/>
      <c r="L21" s="689"/>
      <c r="M21" s="689"/>
      <c r="N21" s="689"/>
      <c r="O21" s="689"/>
      <c r="P21" s="689"/>
      <c r="Q21" s="689"/>
      <c r="R21" s="689"/>
      <c r="S21" s="689"/>
      <c r="T21" s="690">
        <f>SUM(H21:S21)</f>
        <v>0</v>
      </c>
      <c r="U21" s="691"/>
      <c r="V21" s="692"/>
      <c r="W21" s="693"/>
      <c r="X21" s="693"/>
      <c r="Y21" s="693"/>
      <c r="Z21" s="693"/>
      <c r="AA21" s="693"/>
      <c r="AB21" s="693"/>
      <c r="AC21" s="693"/>
      <c r="AD21" s="693"/>
      <c r="AE21" s="687"/>
    </row>
    <row r="22" spans="1:35" ht="24.95" customHeight="1">
      <c r="A22" s="1114"/>
      <c r="B22" s="1118"/>
      <c r="C22" s="1119"/>
      <c r="D22" s="1122"/>
      <c r="E22" s="1122"/>
      <c r="F22" s="1122"/>
      <c r="G22" s="695" t="s">
        <v>391</v>
      </c>
      <c r="H22" s="696"/>
      <c r="I22" s="697"/>
      <c r="J22" s="696"/>
      <c r="K22" s="696"/>
      <c r="L22" s="696"/>
      <c r="M22" s="696"/>
      <c r="N22" s="696"/>
      <c r="O22" s="696"/>
      <c r="P22" s="696"/>
      <c r="Q22" s="696"/>
      <c r="R22" s="696"/>
      <c r="S22" s="696"/>
      <c r="T22" s="698">
        <f>SUM(H22:S22)</f>
        <v>0</v>
      </c>
      <c r="U22" s="699"/>
      <c r="V22" s="700"/>
      <c r="W22" s="693"/>
      <c r="X22" s="693"/>
      <c r="Y22" s="693"/>
      <c r="Z22" s="693"/>
      <c r="AA22" s="693"/>
      <c r="AB22" s="693"/>
      <c r="AC22" s="693"/>
      <c r="AD22" s="693"/>
      <c r="AE22" s="687"/>
    </row>
    <row r="23" spans="1:35" ht="24.95" customHeight="1">
      <c r="A23" s="1115"/>
      <c r="B23" s="1120"/>
      <c r="C23" s="1121"/>
      <c r="D23" s="1063"/>
      <c r="E23" s="1063"/>
      <c r="F23" s="1063"/>
      <c r="G23" s="701" t="s">
        <v>302</v>
      </c>
      <c r="H23" s="702">
        <f t="shared" ref="H23:S23" si="1">IF(H21+H22&lt;4,H21+H22,4)</f>
        <v>0</v>
      </c>
      <c r="I23" s="702">
        <f t="shared" si="1"/>
        <v>0</v>
      </c>
      <c r="J23" s="702">
        <f t="shared" si="1"/>
        <v>0</v>
      </c>
      <c r="K23" s="702">
        <f t="shared" si="1"/>
        <v>0</v>
      </c>
      <c r="L23" s="702">
        <f t="shared" si="1"/>
        <v>0</v>
      </c>
      <c r="M23" s="702">
        <f t="shared" si="1"/>
        <v>0</v>
      </c>
      <c r="N23" s="702">
        <f t="shared" si="1"/>
        <v>0</v>
      </c>
      <c r="O23" s="702">
        <f t="shared" si="1"/>
        <v>0</v>
      </c>
      <c r="P23" s="702">
        <f t="shared" si="1"/>
        <v>0</v>
      </c>
      <c r="Q23" s="702">
        <f t="shared" si="1"/>
        <v>0</v>
      </c>
      <c r="R23" s="702">
        <f t="shared" si="1"/>
        <v>0</v>
      </c>
      <c r="S23" s="702">
        <f t="shared" si="1"/>
        <v>0</v>
      </c>
      <c r="T23" s="703">
        <f>SUM(H23:S23)</f>
        <v>0</v>
      </c>
      <c r="U23" s="704"/>
      <c r="V23" s="704"/>
      <c r="W23" s="686"/>
      <c r="X23" s="686"/>
      <c r="Y23" s="686"/>
      <c r="Z23" s="686"/>
      <c r="AA23" s="686"/>
      <c r="AB23" s="686"/>
      <c r="AC23" s="686"/>
      <c r="AD23" s="686"/>
      <c r="AE23" s="706"/>
    </row>
    <row r="24" spans="1:35" ht="24.95" customHeight="1">
      <c r="A24" s="1113"/>
      <c r="B24" s="1116"/>
      <c r="C24" s="1117"/>
      <c r="D24" s="1062"/>
      <c r="E24" s="1062"/>
      <c r="F24" s="1062"/>
      <c r="G24" s="640" t="s">
        <v>303</v>
      </c>
      <c r="H24" s="641"/>
      <c r="I24" s="641"/>
      <c r="J24" s="641"/>
      <c r="K24" s="641"/>
      <c r="L24" s="641"/>
      <c r="M24" s="641"/>
      <c r="N24" s="641"/>
      <c r="O24" s="641"/>
      <c r="P24" s="641"/>
      <c r="Q24" s="641"/>
      <c r="R24" s="641"/>
      <c r="S24" s="641"/>
      <c r="T24" s="642">
        <f>COUNTA(H24:S24)</f>
        <v>0</v>
      </c>
      <c r="U24" s="643"/>
      <c r="V24" s="644"/>
      <c r="W24" s="686"/>
      <c r="X24" s="686"/>
      <c r="Y24" s="686"/>
      <c r="Z24" s="686"/>
      <c r="AA24" s="686"/>
      <c r="AB24" s="686"/>
      <c r="AC24" s="686"/>
      <c r="AD24" s="686"/>
      <c r="AE24" s="707"/>
    </row>
    <row r="25" spans="1:35" ht="24.95" customHeight="1">
      <c r="A25" s="1114"/>
      <c r="B25" s="1118"/>
      <c r="C25" s="1119"/>
      <c r="D25" s="1122"/>
      <c r="E25" s="1122"/>
      <c r="F25" s="1122"/>
      <c r="G25" s="688" t="s">
        <v>390</v>
      </c>
      <c r="H25" s="689"/>
      <c r="I25" s="689"/>
      <c r="J25" s="689"/>
      <c r="K25" s="689"/>
      <c r="L25" s="689"/>
      <c r="M25" s="689"/>
      <c r="N25" s="689"/>
      <c r="O25" s="689"/>
      <c r="P25" s="689"/>
      <c r="Q25" s="689"/>
      <c r="R25" s="689"/>
      <c r="S25" s="689"/>
      <c r="T25" s="690">
        <f>SUM(H25:S25)</f>
        <v>0</v>
      </c>
      <c r="U25" s="691"/>
      <c r="V25" s="692"/>
      <c r="W25" s="693"/>
      <c r="X25" s="693"/>
      <c r="Y25" s="693"/>
      <c r="Z25" s="693"/>
      <c r="AA25" s="693"/>
      <c r="AB25" s="693"/>
      <c r="AC25" s="693"/>
      <c r="AD25" s="693"/>
      <c r="AE25" s="687"/>
    </row>
    <row r="26" spans="1:35" ht="24.95" customHeight="1">
      <c r="A26" s="1114"/>
      <c r="B26" s="1118"/>
      <c r="C26" s="1119"/>
      <c r="D26" s="1122"/>
      <c r="E26" s="1122"/>
      <c r="F26" s="1122"/>
      <c r="G26" s="695" t="s">
        <v>391</v>
      </c>
      <c r="H26" s="696"/>
      <c r="I26" s="697"/>
      <c r="J26" s="696"/>
      <c r="K26" s="696"/>
      <c r="L26" s="696"/>
      <c r="M26" s="696"/>
      <c r="N26" s="696"/>
      <c r="O26" s="696"/>
      <c r="P26" s="696"/>
      <c r="Q26" s="696"/>
      <c r="R26" s="696"/>
      <c r="S26" s="696"/>
      <c r="T26" s="698">
        <f>SUM(H26:S26)</f>
        <v>0</v>
      </c>
      <c r="U26" s="699"/>
      <c r="V26" s="700"/>
      <c r="W26" s="693"/>
      <c r="X26" s="693"/>
      <c r="Y26" s="693"/>
      <c r="Z26" s="693"/>
      <c r="AA26" s="693"/>
      <c r="AB26" s="693"/>
      <c r="AC26" s="693"/>
      <c r="AD26" s="693"/>
      <c r="AE26" s="687"/>
    </row>
    <row r="27" spans="1:35" ht="24.95" customHeight="1">
      <c r="A27" s="1115"/>
      <c r="B27" s="1120"/>
      <c r="C27" s="1121"/>
      <c r="D27" s="1063"/>
      <c r="E27" s="1063"/>
      <c r="F27" s="1063"/>
      <c r="G27" s="701" t="s">
        <v>302</v>
      </c>
      <c r="H27" s="702">
        <f t="shared" ref="H27:S27" si="2">IF(H25+H26&lt;4,H25+H26,4)</f>
        <v>0</v>
      </c>
      <c r="I27" s="702">
        <f t="shared" si="2"/>
        <v>0</v>
      </c>
      <c r="J27" s="702">
        <f t="shared" si="2"/>
        <v>0</v>
      </c>
      <c r="K27" s="702">
        <f t="shared" si="2"/>
        <v>0</v>
      </c>
      <c r="L27" s="702">
        <f t="shared" si="2"/>
        <v>0</v>
      </c>
      <c r="M27" s="702">
        <f t="shared" si="2"/>
        <v>0</v>
      </c>
      <c r="N27" s="702">
        <f t="shared" si="2"/>
        <v>0</v>
      </c>
      <c r="O27" s="702">
        <f t="shared" si="2"/>
        <v>0</v>
      </c>
      <c r="P27" s="702">
        <f t="shared" si="2"/>
        <v>0</v>
      </c>
      <c r="Q27" s="702">
        <f t="shared" si="2"/>
        <v>0</v>
      </c>
      <c r="R27" s="702">
        <f t="shared" si="2"/>
        <v>0</v>
      </c>
      <c r="S27" s="702">
        <f t="shared" si="2"/>
        <v>0</v>
      </c>
      <c r="T27" s="703">
        <f>SUM(H27:S27)</f>
        <v>0</v>
      </c>
      <c r="U27" s="704"/>
      <c r="V27" s="704"/>
      <c r="W27" s="686"/>
      <c r="X27" s="686"/>
      <c r="Y27" s="686"/>
      <c r="Z27" s="686"/>
      <c r="AA27" s="686"/>
      <c r="AB27" s="686"/>
      <c r="AC27" s="686"/>
      <c r="AD27" s="686"/>
      <c r="AE27" s="708"/>
    </row>
    <row r="28" spans="1:35" ht="24.95" customHeight="1">
      <c r="A28" s="1113"/>
      <c r="B28" s="1116"/>
      <c r="C28" s="1117"/>
      <c r="D28" s="1062"/>
      <c r="E28" s="1062"/>
      <c r="F28" s="1062"/>
      <c r="G28" s="640" t="s">
        <v>303</v>
      </c>
      <c r="H28" s="709"/>
      <c r="I28" s="709"/>
      <c r="J28" s="709"/>
      <c r="K28" s="709"/>
      <c r="L28" s="709"/>
      <c r="M28" s="709"/>
      <c r="N28" s="709"/>
      <c r="O28" s="709"/>
      <c r="P28" s="709"/>
      <c r="Q28" s="709"/>
      <c r="R28" s="709"/>
      <c r="S28" s="709"/>
      <c r="T28" s="642">
        <f>COUNTA(H28:S28)</f>
        <v>0</v>
      </c>
      <c r="U28" s="643"/>
      <c r="V28" s="644"/>
      <c r="W28" s="686"/>
      <c r="X28" s="686"/>
      <c r="Y28" s="686"/>
      <c r="Z28" s="686"/>
      <c r="AA28" s="686"/>
      <c r="AB28" s="686"/>
      <c r="AC28" s="686"/>
      <c r="AD28" s="686"/>
      <c r="AE28" s="687"/>
    </row>
    <row r="29" spans="1:35" ht="24.95" customHeight="1">
      <c r="A29" s="1114"/>
      <c r="B29" s="1118"/>
      <c r="C29" s="1119"/>
      <c r="D29" s="1122"/>
      <c r="E29" s="1122"/>
      <c r="F29" s="1122"/>
      <c r="G29" s="688" t="s">
        <v>390</v>
      </c>
      <c r="H29" s="710"/>
      <c r="I29" s="710"/>
      <c r="J29" s="710"/>
      <c r="K29" s="710"/>
      <c r="L29" s="710"/>
      <c r="M29" s="710"/>
      <c r="N29" s="710"/>
      <c r="O29" s="710"/>
      <c r="P29" s="710"/>
      <c r="Q29" s="710"/>
      <c r="R29" s="710"/>
      <c r="S29" s="710"/>
      <c r="T29" s="690">
        <f>SUM(H29:S29)</f>
        <v>0</v>
      </c>
      <c r="U29" s="691"/>
      <c r="V29" s="692"/>
      <c r="W29" s="693"/>
      <c r="X29" s="693"/>
      <c r="Y29" s="693"/>
      <c r="Z29" s="693"/>
      <c r="AA29" s="693"/>
      <c r="AB29" s="693"/>
      <c r="AC29" s="693"/>
      <c r="AD29" s="693"/>
      <c r="AE29" s="687"/>
    </row>
    <row r="30" spans="1:35" ht="24.95" customHeight="1">
      <c r="A30" s="1114"/>
      <c r="B30" s="1118"/>
      <c r="C30" s="1119"/>
      <c r="D30" s="1122"/>
      <c r="E30" s="1122"/>
      <c r="F30" s="1122"/>
      <c r="G30" s="695" t="s">
        <v>391</v>
      </c>
      <c r="H30" s="711"/>
      <c r="I30" s="712"/>
      <c r="J30" s="711"/>
      <c r="K30" s="711"/>
      <c r="L30" s="711"/>
      <c r="M30" s="711"/>
      <c r="N30" s="711"/>
      <c r="O30" s="711"/>
      <c r="P30" s="711"/>
      <c r="Q30" s="711"/>
      <c r="R30" s="711"/>
      <c r="S30" s="711"/>
      <c r="T30" s="698">
        <f>SUM(H30:S30)</f>
        <v>0</v>
      </c>
      <c r="U30" s="699"/>
      <c r="V30" s="700"/>
      <c r="W30" s="693"/>
      <c r="X30" s="693"/>
      <c r="Y30" s="693"/>
      <c r="Z30" s="693"/>
      <c r="AA30" s="693"/>
      <c r="AB30" s="693"/>
      <c r="AC30" s="693"/>
      <c r="AD30" s="693"/>
      <c r="AE30" s="687"/>
    </row>
    <row r="31" spans="1:35" ht="24.95" customHeight="1" thickBot="1">
      <c r="A31" s="1115"/>
      <c r="B31" s="1120"/>
      <c r="C31" s="1121"/>
      <c r="D31" s="1063"/>
      <c r="E31" s="1063"/>
      <c r="F31" s="1063"/>
      <c r="G31" s="713" t="s">
        <v>302</v>
      </c>
      <c r="H31" s="702">
        <f t="shared" ref="H31:S31" si="3">IF(H29+H30&lt;4,H29+H30,4)</f>
        <v>0</v>
      </c>
      <c r="I31" s="702">
        <f t="shared" si="3"/>
        <v>0</v>
      </c>
      <c r="J31" s="702">
        <f t="shared" si="3"/>
        <v>0</v>
      </c>
      <c r="K31" s="702">
        <f t="shared" si="3"/>
        <v>0</v>
      </c>
      <c r="L31" s="702">
        <f t="shared" si="3"/>
        <v>0</v>
      </c>
      <c r="M31" s="702">
        <f t="shared" si="3"/>
        <v>0</v>
      </c>
      <c r="N31" s="702">
        <f t="shared" si="3"/>
        <v>0</v>
      </c>
      <c r="O31" s="702">
        <f t="shared" si="3"/>
        <v>0</v>
      </c>
      <c r="P31" s="714">
        <f t="shared" si="3"/>
        <v>0</v>
      </c>
      <c r="Q31" s="714">
        <f t="shared" si="3"/>
        <v>0</v>
      </c>
      <c r="R31" s="714">
        <f t="shared" si="3"/>
        <v>0</v>
      </c>
      <c r="S31" s="714">
        <f t="shared" si="3"/>
        <v>0</v>
      </c>
      <c r="T31" s="715">
        <f>SUM(H31:S31)</f>
        <v>0</v>
      </c>
      <c r="U31" s="716"/>
      <c r="V31" s="716"/>
      <c r="W31" s="717"/>
      <c r="X31" s="717"/>
      <c r="Y31" s="717"/>
      <c r="Z31" s="717"/>
      <c r="AA31" s="717"/>
      <c r="AB31" s="717"/>
      <c r="AC31" s="717"/>
      <c r="AD31" s="717"/>
      <c r="AE31" s="718"/>
    </row>
    <row r="32" spans="1:35" ht="20.100000000000001" customHeight="1">
      <c r="F32" s="663"/>
      <c r="G32" s="664"/>
      <c r="H32" s="665"/>
      <c r="I32" s="665"/>
      <c r="J32" s="665"/>
      <c r="K32" s="665"/>
      <c r="L32" s="665"/>
      <c r="M32" s="665"/>
      <c r="N32" s="665"/>
      <c r="O32" s="665"/>
      <c r="P32" s="1101" t="s">
        <v>302</v>
      </c>
      <c r="Q32" s="1102"/>
      <c r="R32" s="1050" t="s">
        <v>303</v>
      </c>
      <c r="S32" s="1050"/>
      <c r="T32" s="719">
        <f t="shared" ref="T32:AD34" si="4">T16+T20+T24+T28</f>
        <v>0</v>
      </c>
      <c r="U32" s="720">
        <f t="shared" si="4"/>
        <v>0</v>
      </c>
      <c r="V32" s="721">
        <f t="shared" si="4"/>
        <v>0</v>
      </c>
      <c r="W32" s="722" t="s">
        <v>304</v>
      </c>
      <c r="X32" s="668" t="s">
        <v>305</v>
      </c>
      <c r="Y32" s="723" t="s">
        <v>306</v>
      </c>
      <c r="Z32" s="668" t="s">
        <v>307</v>
      </c>
      <c r="AA32" s="723" t="s">
        <v>308</v>
      </c>
      <c r="AB32" s="668" t="s">
        <v>309</v>
      </c>
      <c r="AC32" s="723" t="s">
        <v>310</v>
      </c>
      <c r="AD32" s="669" t="s">
        <v>202</v>
      </c>
    </row>
    <row r="33" spans="1:37" ht="20.100000000000001" customHeight="1">
      <c r="B33" s="670"/>
      <c r="C33" s="670"/>
      <c r="D33" s="671"/>
      <c r="E33" s="671"/>
      <c r="F33" s="663"/>
      <c r="G33" s="664"/>
      <c r="H33" s="665"/>
      <c r="I33" s="665"/>
      <c r="J33" s="665"/>
      <c r="K33" s="665"/>
      <c r="L33" s="665"/>
      <c r="M33" s="665"/>
      <c r="N33" s="665"/>
      <c r="O33" s="665"/>
      <c r="P33" s="1103"/>
      <c r="Q33" s="1079"/>
      <c r="R33" s="1106" t="s">
        <v>311</v>
      </c>
      <c r="S33" s="1106"/>
      <c r="T33" s="724">
        <f t="shared" si="4"/>
        <v>0</v>
      </c>
      <c r="U33" s="725">
        <f t="shared" si="4"/>
        <v>0</v>
      </c>
      <c r="V33" s="726">
        <f t="shared" si="4"/>
        <v>0</v>
      </c>
      <c r="W33" s="727">
        <f t="shared" si="4"/>
        <v>0</v>
      </c>
      <c r="X33" s="727">
        <f t="shared" si="4"/>
        <v>0</v>
      </c>
      <c r="Y33" s="727">
        <f t="shared" si="4"/>
        <v>0</v>
      </c>
      <c r="Z33" s="727">
        <f t="shared" si="4"/>
        <v>0</v>
      </c>
      <c r="AA33" s="727">
        <f t="shared" si="4"/>
        <v>0</v>
      </c>
      <c r="AB33" s="727">
        <f t="shared" si="4"/>
        <v>0</v>
      </c>
      <c r="AC33" s="727">
        <f t="shared" si="4"/>
        <v>0</v>
      </c>
      <c r="AD33" s="728">
        <f t="shared" si="4"/>
        <v>0</v>
      </c>
      <c r="AH33" s="729" t="s">
        <v>323</v>
      </c>
      <c r="AI33" s="730">
        <f>T34</f>
        <v>0</v>
      </c>
      <c r="AJ33" s="730">
        <f>U34</f>
        <v>0</v>
      </c>
      <c r="AK33" s="730">
        <f>V34</f>
        <v>0</v>
      </c>
    </row>
    <row r="34" spans="1:37" ht="20.100000000000001" customHeight="1">
      <c r="B34" s="670"/>
      <c r="C34" s="670"/>
      <c r="D34" s="671"/>
      <c r="E34" s="671"/>
      <c r="F34" s="663"/>
      <c r="G34" s="664"/>
      <c r="H34" s="665"/>
      <c r="I34" s="665"/>
      <c r="J34" s="665"/>
      <c r="K34" s="665"/>
      <c r="L34" s="665"/>
      <c r="M34" s="665"/>
      <c r="N34" s="665"/>
      <c r="O34" s="665"/>
      <c r="P34" s="1103"/>
      <c r="Q34" s="1079"/>
      <c r="R34" s="1107" t="s">
        <v>392</v>
      </c>
      <c r="S34" s="1108"/>
      <c r="T34" s="1111">
        <f t="shared" si="4"/>
        <v>0</v>
      </c>
      <c r="U34" s="1098">
        <f t="shared" si="4"/>
        <v>0</v>
      </c>
      <c r="V34" s="1098">
        <f t="shared" si="4"/>
        <v>0</v>
      </c>
      <c r="W34" s="731" t="s">
        <v>205</v>
      </c>
      <c r="X34" s="732" t="s">
        <v>206</v>
      </c>
      <c r="Y34" s="731" t="s">
        <v>324</v>
      </c>
      <c r="Z34" s="732" t="s">
        <v>325</v>
      </c>
      <c r="AA34" s="731" t="s">
        <v>326</v>
      </c>
      <c r="AB34" s="732" t="s">
        <v>327</v>
      </c>
      <c r="AC34" s="731" t="s">
        <v>328</v>
      </c>
      <c r="AD34" s="733" t="s">
        <v>329</v>
      </c>
    </row>
    <row r="35" spans="1:37" ht="20.100000000000001" customHeight="1" thickBot="1">
      <c r="B35" s="670"/>
      <c r="C35" s="670"/>
      <c r="D35" s="671"/>
      <c r="E35" s="671"/>
      <c r="F35" s="663"/>
      <c r="G35" s="664"/>
      <c r="H35" s="665"/>
      <c r="I35" s="665"/>
      <c r="J35" s="665"/>
      <c r="K35" s="665"/>
      <c r="L35" s="665"/>
      <c r="M35" s="665"/>
      <c r="N35" s="665"/>
      <c r="O35" s="665"/>
      <c r="P35" s="1104"/>
      <c r="Q35" s="1105"/>
      <c r="R35" s="1109"/>
      <c r="S35" s="1110"/>
      <c r="T35" s="1112"/>
      <c r="U35" s="1099"/>
      <c r="V35" s="1099"/>
      <c r="W35" s="734">
        <f t="shared" ref="W35:AD35" si="5">W18+W22+W26+W30</f>
        <v>0</v>
      </c>
      <c r="X35" s="734">
        <f t="shared" si="5"/>
        <v>0</v>
      </c>
      <c r="Y35" s="734">
        <f t="shared" si="5"/>
        <v>0</v>
      </c>
      <c r="Z35" s="734">
        <f t="shared" si="5"/>
        <v>0</v>
      </c>
      <c r="AA35" s="734">
        <f t="shared" si="5"/>
        <v>0</v>
      </c>
      <c r="AB35" s="734">
        <f t="shared" si="5"/>
        <v>0</v>
      </c>
      <c r="AC35" s="734">
        <f t="shared" si="5"/>
        <v>0</v>
      </c>
      <c r="AD35" s="735">
        <f t="shared" si="5"/>
        <v>0</v>
      </c>
    </row>
    <row r="36" spans="1:37" ht="20.100000000000001" customHeight="1">
      <c r="B36" s="670"/>
      <c r="C36" s="670"/>
      <c r="D36" s="671"/>
      <c r="E36" s="671"/>
      <c r="F36" s="663"/>
      <c r="G36" s="664"/>
      <c r="H36" s="665"/>
      <c r="I36" s="665"/>
      <c r="J36" s="665"/>
      <c r="K36" s="665"/>
      <c r="L36" s="665"/>
      <c r="M36" s="665"/>
      <c r="N36" s="665"/>
      <c r="O36" s="665"/>
      <c r="P36" s="665"/>
      <c r="Q36" s="665"/>
      <c r="R36" s="664"/>
      <c r="S36" s="664"/>
      <c r="T36" s="665"/>
      <c r="U36" s="736"/>
      <c r="V36" s="736"/>
      <c r="W36" s="737"/>
      <c r="X36" s="737"/>
      <c r="Y36" s="737"/>
      <c r="Z36" s="737"/>
      <c r="AA36" s="737"/>
      <c r="AB36" s="737"/>
      <c r="AC36" s="737"/>
      <c r="AD36" s="737"/>
      <c r="AH36" s="729" t="s">
        <v>378</v>
      </c>
      <c r="AI36" s="729" t="s">
        <v>379</v>
      </c>
    </row>
    <row r="37" spans="1:37" ht="24.95" customHeight="1">
      <c r="B37" s="676"/>
      <c r="C37" s="676"/>
      <c r="D37" s="676"/>
      <c r="E37" s="676"/>
      <c r="F37" s="676"/>
      <c r="G37" s="671"/>
      <c r="T37" s="1097" t="s">
        <v>330</v>
      </c>
      <c r="U37" s="1097"/>
      <c r="V37" s="1097"/>
      <c r="W37" s="1097"/>
      <c r="X37" s="1097"/>
      <c r="Y37" s="1097"/>
      <c r="Z37" s="1097"/>
      <c r="AA37" s="1097"/>
      <c r="AB37" s="1097"/>
      <c r="AC37" s="1097"/>
      <c r="AD37" s="1097"/>
      <c r="AH37" s="730">
        <f>X38</f>
        <v>0</v>
      </c>
      <c r="AI37" s="730">
        <f>AB38</f>
        <v>0</v>
      </c>
    </row>
    <row r="38" spans="1:37" ht="24.95" customHeight="1">
      <c r="A38" s="1100" t="s">
        <v>393</v>
      </c>
      <c r="B38" s="1100"/>
      <c r="C38" s="1100"/>
      <c r="D38" s="1100"/>
      <c r="E38" s="1100"/>
      <c r="F38" s="1100"/>
      <c r="G38" s="1100"/>
      <c r="H38" s="1100"/>
      <c r="I38" s="1100"/>
      <c r="J38" s="1100"/>
      <c r="K38" s="1100"/>
      <c r="L38" s="1100"/>
      <c r="M38" s="1100"/>
      <c r="N38" s="1100"/>
      <c r="O38" s="1100"/>
      <c r="P38" s="1100"/>
      <c r="Q38" s="1100"/>
      <c r="T38" s="1053" t="s">
        <v>383</v>
      </c>
      <c r="U38" s="1054"/>
      <c r="V38" s="1055"/>
      <c r="W38" s="677" t="s">
        <v>198</v>
      </c>
      <c r="X38" s="1032">
        <f>Z33</f>
        <v>0</v>
      </c>
      <c r="Y38" s="1032"/>
      <c r="Z38" s="678" t="s">
        <v>315</v>
      </c>
      <c r="AA38" s="679" t="s">
        <v>316</v>
      </c>
      <c r="AB38" s="1032">
        <f>AD33</f>
        <v>0</v>
      </c>
      <c r="AC38" s="1032"/>
      <c r="AD38" s="678" t="s">
        <v>315</v>
      </c>
      <c r="AH38" s="729" t="s">
        <v>380</v>
      </c>
      <c r="AI38" s="729" t="s">
        <v>381</v>
      </c>
    </row>
    <row r="39" spans="1:37" ht="24.95" customHeight="1">
      <c r="A39" s="1100"/>
      <c r="B39" s="1100"/>
      <c r="C39" s="1100"/>
      <c r="D39" s="1100"/>
      <c r="E39" s="1100"/>
      <c r="F39" s="1100"/>
      <c r="G39" s="1100"/>
      <c r="H39" s="1100"/>
      <c r="I39" s="1100"/>
      <c r="J39" s="1100"/>
      <c r="K39" s="1100"/>
      <c r="L39" s="1100"/>
      <c r="M39" s="1100"/>
      <c r="N39" s="1100"/>
      <c r="O39" s="1100"/>
      <c r="P39" s="1100"/>
      <c r="Q39" s="1100"/>
      <c r="T39" s="1033" t="s">
        <v>384</v>
      </c>
      <c r="U39" s="1034"/>
      <c r="V39" s="1035"/>
      <c r="W39" s="1039" t="s">
        <v>221</v>
      </c>
      <c r="X39" s="1041" t="s">
        <v>318</v>
      </c>
      <c r="Y39" s="1041"/>
      <c r="Z39" s="1042"/>
      <c r="AA39" s="1043" t="s">
        <v>222</v>
      </c>
      <c r="AB39" s="1041" t="s">
        <v>319</v>
      </c>
      <c r="AC39" s="1041"/>
      <c r="AD39" s="1042"/>
      <c r="AH39" s="730">
        <f>X40</f>
        <v>0</v>
      </c>
      <c r="AI39" s="730">
        <f>AB40</f>
        <v>0</v>
      </c>
    </row>
    <row r="40" spans="1:37" ht="24.95" customHeight="1">
      <c r="A40" s="1100"/>
      <c r="B40" s="1100"/>
      <c r="C40" s="1100"/>
      <c r="D40" s="1100"/>
      <c r="E40" s="1100"/>
      <c r="F40" s="1100"/>
      <c r="G40" s="1100"/>
      <c r="H40" s="1100"/>
      <c r="I40" s="1100"/>
      <c r="J40" s="1100"/>
      <c r="K40" s="1100"/>
      <c r="L40" s="1100"/>
      <c r="M40" s="1100"/>
      <c r="N40" s="1100"/>
      <c r="O40" s="1100"/>
      <c r="P40" s="1100"/>
      <c r="Q40" s="1100"/>
      <c r="T40" s="1036"/>
      <c r="U40" s="1037"/>
      <c r="V40" s="1038"/>
      <c r="W40" s="1040"/>
      <c r="X40" s="1072">
        <f>W33+(X33*2)+(Y33*3)</f>
        <v>0</v>
      </c>
      <c r="Y40" s="1072"/>
      <c r="Z40" s="680" t="s">
        <v>320</v>
      </c>
      <c r="AA40" s="1044"/>
      <c r="AB40" s="1072">
        <f>AA33+(AB33*2)+(AC33*3)</f>
        <v>0</v>
      </c>
      <c r="AC40" s="1072"/>
      <c r="AD40" s="680" t="s">
        <v>320</v>
      </c>
    </row>
    <row r="41" spans="1:37" ht="24.95" customHeight="1">
      <c r="A41" s="1100"/>
      <c r="B41" s="1100"/>
      <c r="C41" s="1100"/>
      <c r="D41" s="1100"/>
      <c r="E41" s="1100"/>
      <c r="F41" s="1100"/>
      <c r="G41" s="1100"/>
      <c r="H41" s="1100"/>
      <c r="I41" s="1100"/>
      <c r="J41" s="1100"/>
      <c r="K41" s="1100"/>
      <c r="L41" s="1100"/>
      <c r="M41" s="1100"/>
      <c r="N41" s="1100"/>
      <c r="O41" s="1100"/>
      <c r="P41" s="1100"/>
      <c r="Q41" s="1100"/>
      <c r="R41" s="681"/>
      <c r="S41" s="681"/>
      <c r="T41" s="681"/>
      <c r="W41" s="681"/>
      <c r="X41" s="681"/>
      <c r="Y41" s="681"/>
      <c r="Z41" s="681"/>
      <c r="AA41" s="681"/>
      <c r="AB41" s="681"/>
      <c r="AC41" s="681"/>
      <c r="AD41" s="681"/>
      <c r="AE41" s="681"/>
    </row>
    <row r="42" spans="1:37" ht="24.95" customHeight="1">
      <c r="A42" s="1100"/>
      <c r="B42" s="1100"/>
      <c r="C42" s="1100"/>
      <c r="D42" s="1100"/>
      <c r="E42" s="1100"/>
      <c r="F42" s="1100"/>
      <c r="G42" s="1100"/>
      <c r="H42" s="1100"/>
      <c r="I42" s="1100"/>
      <c r="J42" s="1100"/>
      <c r="K42" s="1100"/>
      <c r="L42" s="1100"/>
      <c r="M42" s="1100"/>
      <c r="N42" s="1100"/>
      <c r="O42" s="1100"/>
      <c r="P42" s="1100"/>
      <c r="Q42" s="1100"/>
      <c r="T42" s="1097" t="s">
        <v>331</v>
      </c>
      <c r="U42" s="1097"/>
      <c r="V42" s="1097"/>
      <c r="W42" s="1097"/>
      <c r="X42" s="1097"/>
      <c r="Y42" s="1097"/>
      <c r="Z42" s="1097"/>
      <c r="AA42" s="1097"/>
      <c r="AB42" s="1097"/>
      <c r="AC42" s="1097"/>
      <c r="AD42" s="1097"/>
    </row>
    <row r="43" spans="1:37" ht="24.95" customHeight="1">
      <c r="D43" s="682"/>
      <c r="T43" s="1053" t="s">
        <v>383</v>
      </c>
      <c r="U43" s="1054"/>
      <c r="V43" s="1055"/>
      <c r="W43" s="677" t="s">
        <v>325</v>
      </c>
      <c r="X43" s="1032">
        <f>Z35</f>
        <v>0</v>
      </c>
      <c r="Y43" s="1032"/>
      <c r="Z43" s="678" t="s">
        <v>315</v>
      </c>
      <c r="AA43" s="679" t="s">
        <v>329</v>
      </c>
      <c r="AB43" s="1032">
        <f>AD35</f>
        <v>0</v>
      </c>
      <c r="AC43" s="1032"/>
      <c r="AD43" s="678" t="s">
        <v>315</v>
      </c>
      <c r="AH43" s="729" t="s">
        <v>394</v>
      </c>
      <c r="AI43" s="729" t="s">
        <v>395</v>
      </c>
    </row>
    <row r="44" spans="1:37" ht="24.95" customHeight="1">
      <c r="D44" s="682"/>
      <c r="T44" s="1033" t="s">
        <v>384</v>
      </c>
      <c r="U44" s="1034"/>
      <c r="V44" s="1035"/>
      <c r="W44" s="1039" t="s">
        <v>332</v>
      </c>
      <c r="X44" s="1041" t="s">
        <v>333</v>
      </c>
      <c r="Y44" s="1041"/>
      <c r="Z44" s="1042"/>
      <c r="AA44" s="1043" t="s">
        <v>334</v>
      </c>
      <c r="AB44" s="1041" t="s">
        <v>335</v>
      </c>
      <c r="AC44" s="1041"/>
      <c r="AD44" s="1042"/>
      <c r="AH44" s="730">
        <f>X43</f>
        <v>0</v>
      </c>
      <c r="AI44" s="730">
        <f>AB43</f>
        <v>0</v>
      </c>
    </row>
    <row r="45" spans="1:37" ht="24.95" customHeight="1">
      <c r="T45" s="1036"/>
      <c r="U45" s="1037"/>
      <c r="V45" s="1038"/>
      <c r="W45" s="1040"/>
      <c r="X45" s="1072">
        <f>W35+(X35*2)+(Y35*3)</f>
        <v>0</v>
      </c>
      <c r="Y45" s="1072"/>
      <c r="Z45" s="680" t="s">
        <v>320</v>
      </c>
      <c r="AA45" s="1044"/>
      <c r="AB45" s="1072">
        <f>AA35+(AB35*2)+(AC35*3)</f>
        <v>0</v>
      </c>
      <c r="AC45" s="1072"/>
      <c r="AD45" s="680" t="s">
        <v>320</v>
      </c>
      <c r="AH45" s="729" t="s">
        <v>396</v>
      </c>
      <c r="AI45" s="729" t="s">
        <v>397</v>
      </c>
    </row>
    <row r="46" spans="1:37" ht="15" customHeight="1">
      <c r="AH46" s="730">
        <f>X45</f>
        <v>0</v>
      </c>
      <c r="AI46" s="730">
        <f>AB45</f>
        <v>0</v>
      </c>
    </row>
    <row r="49" s="614" customFormat="1" ht="12"/>
    <row r="50" s="614" customFormat="1" ht="12"/>
    <row r="51" s="614" customFormat="1" ht="12"/>
    <row r="52" s="614" customFormat="1" ht="12"/>
    <row r="53" s="614" customFormat="1" ht="12"/>
    <row r="54" s="614" customFormat="1" ht="12"/>
    <row r="55" s="614" customFormat="1" ht="12"/>
    <row r="57" s="614" customFormat="1" ht="12"/>
    <row r="58" s="614" customFormat="1" ht="12"/>
    <row r="65" s="614" customFormat="1" ht="12"/>
    <row r="66" s="614" customFormat="1" ht="12"/>
    <row r="67" s="614" customFormat="1" ht="12"/>
    <row r="68" s="614" customFormat="1" ht="12"/>
    <row r="69" s="614" customFormat="1" ht="12"/>
    <row r="70" s="614" customFormat="1" ht="12"/>
    <row r="71" s="614" customFormat="1" ht="12"/>
    <row r="72" s="614" customFormat="1" ht="12"/>
    <row r="73" s="614" customFormat="1" ht="12"/>
    <row r="74" s="614" customFormat="1" ht="12"/>
    <row r="75" s="614" customFormat="1" ht="12"/>
    <row r="76" s="614" customFormat="1" ht="12"/>
    <row r="77" s="614" customFormat="1" ht="12"/>
    <row r="78" s="614" customFormat="1" ht="12"/>
    <row r="79" s="614" customFormat="1" ht="12"/>
    <row r="80" s="614" customFormat="1" ht="12"/>
    <row r="81" s="614" customFormat="1" ht="12"/>
    <row r="82" s="614" customFormat="1" ht="12"/>
    <row r="83" s="614" customFormat="1" ht="12"/>
    <row r="84" s="614" customFormat="1" ht="12"/>
    <row r="85" s="614" customFormat="1" ht="12"/>
    <row r="86" s="614" customFormat="1" ht="12"/>
    <row r="87" s="614" customFormat="1" ht="12"/>
    <row r="88" s="614" customFormat="1" ht="12"/>
    <row r="89" s="614" customFormat="1" ht="12"/>
    <row r="90" s="614" customFormat="1" ht="12"/>
    <row r="91" s="614" customFormat="1" ht="12"/>
    <row r="94" s="614" customFormat="1" ht="12"/>
    <row r="95" s="614" customFormat="1" ht="12"/>
  </sheetData>
  <mergeCells count="73">
    <mergeCell ref="A1:B1"/>
    <mergeCell ref="B3:AE3"/>
    <mergeCell ref="A5:B5"/>
    <mergeCell ref="B8:E8"/>
    <mergeCell ref="I8:J8"/>
    <mergeCell ref="K8:L8"/>
    <mergeCell ref="A13:A15"/>
    <mergeCell ref="B13:C15"/>
    <mergeCell ref="D13:D15"/>
    <mergeCell ref="E13:E15"/>
    <mergeCell ref="F13:F15"/>
    <mergeCell ref="B9:G9"/>
    <mergeCell ref="I9:J9"/>
    <mergeCell ref="K9:L9"/>
    <mergeCell ref="D11:G11"/>
    <mergeCell ref="W12:AE12"/>
    <mergeCell ref="G13:G15"/>
    <mergeCell ref="H13:T14"/>
    <mergeCell ref="U13:V14"/>
    <mergeCell ref="W13:AD13"/>
    <mergeCell ref="AE13:AE15"/>
    <mergeCell ref="W14:Z14"/>
    <mergeCell ref="AA14:AD14"/>
    <mergeCell ref="A20:A23"/>
    <mergeCell ref="B20:C23"/>
    <mergeCell ref="D20:D23"/>
    <mergeCell ref="E20:E23"/>
    <mergeCell ref="F20:F23"/>
    <mergeCell ref="A16:A19"/>
    <mergeCell ref="B16:C19"/>
    <mergeCell ref="D16:D19"/>
    <mergeCell ref="E16:E19"/>
    <mergeCell ref="F16:F19"/>
    <mergeCell ref="A28:A31"/>
    <mergeCell ref="B28:C31"/>
    <mergeCell ref="D28:D31"/>
    <mergeCell ref="E28:E31"/>
    <mergeCell ref="F28:F31"/>
    <mergeCell ref="A24:A27"/>
    <mergeCell ref="B24:C27"/>
    <mergeCell ref="D24:D27"/>
    <mergeCell ref="E24:E27"/>
    <mergeCell ref="F24:F27"/>
    <mergeCell ref="V34:V35"/>
    <mergeCell ref="T37:AD37"/>
    <mergeCell ref="A38:Q42"/>
    <mergeCell ref="T38:V38"/>
    <mergeCell ref="X38:Y38"/>
    <mergeCell ref="AB38:AC38"/>
    <mergeCell ref="T39:V40"/>
    <mergeCell ref="W39:W40"/>
    <mergeCell ref="X39:Z39"/>
    <mergeCell ref="AA39:AA40"/>
    <mergeCell ref="P32:Q35"/>
    <mergeCell ref="R32:S32"/>
    <mergeCell ref="R33:S33"/>
    <mergeCell ref="R34:S35"/>
    <mergeCell ref="T34:T35"/>
    <mergeCell ref="U34:U35"/>
    <mergeCell ref="AB39:AD39"/>
    <mergeCell ref="X40:Y40"/>
    <mergeCell ref="AB40:AC40"/>
    <mergeCell ref="T42:AD42"/>
    <mergeCell ref="T43:V43"/>
    <mergeCell ref="X43:Y43"/>
    <mergeCell ref="AB43:AC43"/>
    <mergeCell ref="T44:V45"/>
    <mergeCell ref="W44:W45"/>
    <mergeCell ref="X44:Z44"/>
    <mergeCell ref="AA44:AA45"/>
    <mergeCell ref="AB44:AD44"/>
    <mergeCell ref="X45:Y45"/>
    <mergeCell ref="AB45:AC45"/>
  </mergeCells>
  <phoneticPr fontId="4"/>
  <conditionalFormatting sqref="A16:B16">
    <cfRule type="containsBlanks" dxfId="125" priority="19" stopIfTrue="1">
      <formula>LEN(TRIM(A16))=0</formula>
    </cfRule>
  </conditionalFormatting>
  <conditionalFormatting sqref="A20:B20">
    <cfRule type="containsBlanks" dxfId="124" priority="13" stopIfTrue="1">
      <formula>LEN(TRIM(A20))=0</formula>
    </cfRule>
  </conditionalFormatting>
  <conditionalFormatting sqref="A24:B24">
    <cfRule type="containsBlanks" dxfId="123" priority="12" stopIfTrue="1">
      <formula>LEN(TRIM(A24))=0</formula>
    </cfRule>
  </conditionalFormatting>
  <conditionalFormatting sqref="A28:B28">
    <cfRule type="containsBlanks" dxfId="122" priority="11" stopIfTrue="1">
      <formula>LEN(TRIM(A28))=0</formula>
    </cfRule>
  </conditionalFormatting>
  <conditionalFormatting sqref="B7:B8 F8:G8">
    <cfRule type="containsBlanks" dxfId="121" priority="1" stopIfTrue="1">
      <formula>LEN(TRIM(B7))=0</formula>
    </cfRule>
  </conditionalFormatting>
  <conditionalFormatting sqref="B10:B11 D10:D11">
    <cfRule type="containsBlanks" dxfId="120" priority="15" stopIfTrue="1">
      <formula>LEN(TRIM(B10))=0</formula>
    </cfRule>
  </conditionalFormatting>
  <conditionalFormatting sqref="B9:G9 F10">
    <cfRule type="containsBlanks" dxfId="119" priority="20" stopIfTrue="1">
      <formula>LEN(TRIM(B9))=0</formula>
    </cfRule>
  </conditionalFormatting>
  <conditionalFormatting sqref="D16:F31">
    <cfRule type="containsBlanks" dxfId="118" priority="16" stopIfTrue="1">
      <formula>LEN(TRIM(D16))=0</formula>
    </cfRule>
  </conditionalFormatting>
  <conditionalFormatting sqref="H16:S18">
    <cfRule type="containsBlanks" dxfId="117" priority="10">
      <formula>LEN(TRIM(H16))=0</formula>
    </cfRule>
  </conditionalFormatting>
  <conditionalFormatting sqref="H20:S22">
    <cfRule type="containsBlanks" dxfId="116" priority="9">
      <formula>LEN(TRIM(H20))=0</formula>
    </cfRule>
  </conditionalFormatting>
  <conditionalFormatting sqref="H24:S26">
    <cfRule type="containsBlanks" dxfId="115" priority="8">
      <formula>LEN(TRIM(H24))=0</formula>
    </cfRule>
  </conditionalFormatting>
  <conditionalFormatting sqref="K8:L9">
    <cfRule type="expression" dxfId="114" priority="2">
      <formula>IF($AI$17="入力不可",TRUE,FALSE)</formula>
    </cfRule>
  </conditionalFormatting>
  <conditionalFormatting sqref="U16:V18">
    <cfRule type="containsBlanks" dxfId="113" priority="7">
      <formula>LEN(TRIM(U16))=0</formula>
    </cfRule>
  </conditionalFormatting>
  <conditionalFormatting sqref="U20:V22">
    <cfRule type="containsBlanks" dxfId="112" priority="6">
      <formula>LEN(TRIM(U20))=0</formula>
    </cfRule>
  </conditionalFormatting>
  <conditionalFormatting sqref="U24:V26">
    <cfRule type="containsBlanks" dxfId="111" priority="5">
      <formula>LEN(TRIM(U24))=0</formula>
    </cfRule>
  </conditionalFormatting>
  <conditionalFormatting sqref="U28:V30">
    <cfRule type="containsBlanks" dxfId="110" priority="4">
      <formula>LEN(TRIM(U28))=0</formula>
    </cfRule>
  </conditionalFormatting>
  <conditionalFormatting sqref="W17:AD18 W21:AD22 W25:AD26 W29:AD30">
    <cfRule type="containsBlanks" dxfId="109" priority="3">
      <formula>LEN(TRIM(W17))=0</formula>
    </cfRule>
  </conditionalFormatting>
  <dataValidations count="7">
    <dataValidation type="list" allowBlank="1" showInputMessage="1" showErrorMessage="1" sqref="G8" xr:uid="{AB28750C-4578-42B1-BA0E-667500BDA1AC}">
      <formula1>"第１種,第２種,第３種,第４種,第５種"</formula1>
    </dataValidation>
    <dataValidation type="list" allowBlank="1" showInputMessage="1" showErrorMessage="1" errorTitle="！入力不要！" error="地域種別が第３種、第４種及び第５種に該当する場合は入力不要です。" sqref="F16:F19" xr:uid="{BDD2C509-18B1-4CD1-9C70-BDA54F212266}">
      <formula1>"第1種,第2種,第3種,第4種,第5種"</formula1>
    </dataValidation>
    <dataValidation type="custom" allowBlank="1" showInputMessage="1" showErrorMessage="1" sqref="K8:L9" xr:uid="{2146FC0F-75CC-4F4A-B8A7-A2AB6DF0EA79}">
      <formula1>IF($AI$17="入力不可",FALSE,TRUE)</formula1>
    </dataValidation>
    <dataValidation type="list" allowBlank="1" showInputMessage="1" showErrorMessage="1" sqref="F20:F31" xr:uid="{DC2D2B0F-A535-49FA-8333-76B1C93FD266}">
      <formula1>"第1種,第2種,第3種,第4種,第5種"</formula1>
    </dataValidation>
    <dataValidation type="list" allowBlank="1" showInputMessage="1" sqref="H16:S16 H20:S20 H24:S24 H28:S28" xr:uid="{78525A68-6488-403B-ABC6-3C970D16D980}">
      <formula1>"→,内,救,地,外,小,産,麻,精,選"</formula1>
    </dataValidation>
    <dataValidation allowBlank="1" showErrorMessage="1" sqref="A16:A31" xr:uid="{7E5A74FB-9D1A-44CE-B7F9-3C666759417D}"/>
    <dataValidation allowBlank="1" showInputMessage="1" showErrorMessage="1" prompt="宿日直と_x000a_オンコールを合わせ_x000a_４回まで" sqref="H19:S19 H23:S23 H27:S27 H31:S31" xr:uid="{660252B6-E79C-4824-BC8F-402938437C02}"/>
  </dataValidations>
  <printOptions horizontalCentered="1"/>
  <pageMargins left="0.23622047244094491" right="0.23622047244094491" top="0.74803149606299213" bottom="0.74803149606299213" header="0.31496062992125984" footer="0.31496062992125984"/>
  <pageSetup paperSize="9" scale="50" orientation="landscape" blackAndWhite="1"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rgb="FF00B0F0"/>
    <pageSetUpPr fitToPage="1"/>
  </sheetPr>
  <dimension ref="A1:G37"/>
  <sheetViews>
    <sheetView showZeros="0" view="pageBreakPreview" zoomScale="90" zoomScaleNormal="100" zoomScaleSheetLayoutView="90" workbookViewId="0"/>
  </sheetViews>
  <sheetFormatPr defaultRowHeight="15" customHeight="1"/>
  <cols>
    <col min="1" max="1" width="28.25" style="132" customWidth="1"/>
    <col min="2" max="2" width="14.625" style="131" customWidth="1"/>
    <col min="3" max="3" width="9.375" style="131" bestFit="1" customWidth="1"/>
    <col min="4" max="4" width="3.625" style="132" customWidth="1"/>
    <col min="5" max="5" width="9.375" style="131" customWidth="1"/>
    <col min="6" max="6" width="10.875" style="131" customWidth="1"/>
    <col min="7" max="7" width="22.625" style="132" customWidth="1"/>
    <col min="8" max="256" width="9" style="132"/>
    <col min="257" max="257" width="25.625" style="132" customWidth="1"/>
    <col min="258" max="258" width="12.625" style="132" customWidth="1"/>
    <col min="259" max="259" width="9.375" style="132" bestFit="1" customWidth="1"/>
    <col min="260" max="260" width="3.625" style="132" customWidth="1"/>
    <col min="261" max="261" width="9.375" style="132" customWidth="1"/>
    <col min="262" max="262" width="6.375" style="132" customWidth="1"/>
    <col min="263" max="263" width="22.625" style="132" customWidth="1"/>
    <col min="264" max="512" width="9" style="132"/>
    <col min="513" max="513" width="25.625" style="132" customWidth="1"/>
    <col min="514" max="514" width="12.625" style="132" customWidth="1"/>
    <col min="515" max="515" width="9.375" style="132" bestFit="1" customWidth="1"/>
    <col min="516" max="516" width="3.625" style="132" customWidth="1"/>
    <col min="517" max="517" width="9.375" style="132" customWidth="1"/>
    <col min="518" max="518" width="6.375" style="132" customWidth="1"/>
    <col min="519" max="519" width="22.625" style="132" customWidth="1"/>
    <col min="520" max="768" width="9" style="132"/>
    <col min="769" max="769" width="25.625" style="132" customWidth="1"/>
    <col min="770" max="770" width="12.625" style="132" customWidth="1"/>
    <col min="771" max="771" width="9.375" style="132" bestFit="1" customWidth="1"/>
    <col min="772" max="772" width="3.625" style="132" customWidth="1"/>
    <col min="773" max="773" width="9.375" style="132" customWidth="1"/>
    <col min="774" max="774" width="6.375" style="132" customWidth="1"/>
    <col min="775" max="775" width="22.625" style="132" customWidth="1"/>
    <col min="776" max="1024" width="9" style="132"/>
    <col min="1025" max="1025" width="25.625" style="132" customWidth="1"/>
    <col min="1026" max="1026" width="12.625" style="132" customWidth="1"/>
    <col min="1027" max="1027" width="9.375" style="132" bestFit="1" customWidth="1"/>
    <col min="1028" max="1028" width="3.625" style="132" customWidth="1"/>
    <col min="1029" max="1029" width="9.375" style="132" customWidth="1"/>
    <col min="1030" max="1030" width="6.375" style="132" customWidth="1"/>
    <col min="1031" max="1031" width="22.625" style="132" customWidth="1"/>
    <col min="1032" max="1280" width="9" style="132"/>
    <col min="1281" max="1281" width="25.625" style="132" customWidth="1"/>
    <col min="1282" max="1282" width="12.625" style="132" customWidth="1"/>
    <col min="1283" max="1283" width="9.375" style="132" bestFit="1" customWidth="1"/>
    <col min="1284" max="1284" width="3.625" style="132" customWidth="1"/>
    <col min="1285" max="1285" width="9.375" style="132" customWidth="1"/>
    <col min="1286" max="1286" width="6.375" style="132" customWidth="1"/>
    <col min="1287" max="1287" width="22.625" style="132" customWidth="1"/>
    <col min="1288" max="1536" width="9" style="132"/>
    <col min="1537" max="1537" width="25.625" style="132" customWidth="1"/>
    <col min="1538" max="1538" width="12.625" style="132" customWidth="1"/>
    <col min="1539" max="1539" width="9.375" style="132" bestFit="1" customWidth="1"/>
    <col min="1540" max="1540" width="3.625" style="132" customWidth="1"/>
    <col min="1541" max="1541" width="9.375" style="132" customWidth="1"/>
    <col min="1542" max="1542" width="6.375" style="132" customWidth="1"/>
    <col min="1543" max="1543" width="22.625" style="132" customWidth="1"/>
    <col min="1544" max="1792" width="9" style="132"/>
    <col min="1793" max="1793" width="25.625" style="132" customWidth="1"/>
    <col min="1794" max="1794" width="12.625" style="132" customWidth="1"/>
    <col min="1795" max="1795" width="9.375" style="132" bestFit="1" customWidth="1"/>
    <col min="1796" max="1796" width="3.625" style="132" customWidth="1"/>
    <col min="1797" max="1797" width="9.375" style="132" customWidth="1"/>
    <col min="1798" max="1798" width="6.375" style="132" customWidth="1"/>
    <col min="1799" max="1799" width="22.625" style="132" customWidth="1"/>
    <col min="1800" max="2048" width="9" style="132"/>
    <col min="2049" max="2049" width="25.625" style="132" customWidth="1"/>
    <col min="2050" max="2050" width="12.625" style="132" customWidth="1"/>
    <col min="2051" max="2051" width="9.375" style="132" bestFit="1" customWidth="1"/>
    <col min="2052" max="2052" width="3.625" style="132" customWidth="1"/>
    <col min="2053" max="2053" width="9.375" style="132" customWidth="1"/>
    <col min="2054" max="2054" width="6.375" style="132" customWidth="1"/>
    <col min="2055" max="2055" width="22.625" style="132" customWidth="1"/>
    <col min="2056" max="2304" width="9" style="132"/>
    <col min="2305" max="2305" width="25.625" style="132" customWidth="1"/>
    <col min="2306" max="2306" width="12.625" style="132" customWidth="1"/>
    <col min="2307" max="2307" width="9.375" style="132" bestFit="1" customWidth="1"/>
    <col min="2308" max="2308" width="3.625" style="132" customWidth="1"/>
    <col min="2309" max="2309" width="9.375" style="132" customWidth="1"/>
    <col min="2310" max="2310" width="6.375" style="132" customWidth="1"/>
    <col min="2311" max="2311" width="22.625" style="132" customWidth="1"/>
    <col min="2312" max="2560" width="9" style="132"/>
    <col min="2561" max="2561" width="25.625" style="132" customWidth="1"/>
    <col min="2562" max="2562" width="12.625" style="132" customWidth="1"/>
    <col min="2563" max="2563" width="9.375" style="132" bestFit="1" customWidth="1"/>
    <col min="2564" max="2564" width="3.625" style="132" customWidth="1"/>
    <col min="2565" max="2565" width="9.375" style="132" customWidth="1"/>
    <col min="2566" max="2566" width="6.375" style="132" customWidth="1"/>
    <col min="2567" max="2567" width="22.625" style="132" customWidth="1"/>
    <col min="2568" max="2816" width="9" style="132"/>
    <col min="2817" max="2817" width="25.625" style="132" customWidth="1"/>
    <col min="2818" max="2818" width="12.625" style="132" customWidth="1"/>
    <col min="2819" max="2819" width="9.375" style="132" bestFit="1" customWidth="1"/>
    <col min="2820" max="2820" width="3.625" style="132" customWidth="1"/>
    <col min="2821" max="2821" width="9.375" style="132" customWidth="1"/>
    <col min="2822" max="2822" width="6.375" style="132" customWidth="1"/>
    <col min="2823" max="2823" width="22.625" style="132" customWidth="1"/>
    <col min="2824" max="3072" width="9" style="132"/>
    <col min="3073" max="3073" width="25.625" style="132" customWidth="1"/>
    <col min="3074" max="3074" width="12.625" style="132" customWidth="1"/>
    <col min="3075" max="3075" width="9.375" style="132" bestFit="1" customWidth="1"/>
    <col min="3076" max="3076" width="3.625" style="132" customWidth="1"/>
    <col min="3077" max="3077" width="9.375" style="132" customWidth="1"/>
    <col min="3078" max="3078" width="6.375" style="132" customWidth="1"/>
    <col min="3079" max="3079" width="22.625" style="132" customWidth="1"/>
    <col min="3080" max="3328" width="9" style="132"/>
    <col min="3329" max="3329" width="25.625" style="132" customWidth="1"/>
    <col min="3330" max="3330" width="12.625" style="132" customWidth="1"/>
    <col min="3331" max="3331" width="9.375" style="132" bestFit="1" customWidth="1"/>
    <col min="3332" max="3332" width="3.625" style="132" customWidth="1"/>
    <col min="3333" max="3333" width="9.375" style="132" customWidth="1"/>
    <col min="3334" max="3334" width="6.375" style="132" customWidth="1"/>
    <col min="3335" max="3335" width="22.625" style="132" customWidth="1"/>
    <col min="3336" max="3584" width="9" style="132"/>
    <col min="3585" max="3585" width="25.625" style="132" customWidth="1"/>
    <col min="3586" max="3586" width="12.625" style="132" customWidth="1"/>
    <col min="3587" max="3587" width="9.375" style="132" bestFit="1" customWidth="1"/>
    <col min="3588" max="3588" width="3.625" style="132" customWidth="1"/>
    <col min="3589" max="3589" width="9.375" style="132" customWidth="1"/>
    <col min="3590" max="3590" width="6.375" style="132" customWidth="1"/>
    <col min="3591" max="3591" width="22.625" style="132" customWidth="1"/>
    <col min="3592" max="3840" width="9" style="132"/>
    <col min="3841" max="3841" width="25.625" style="132" customWidth="1"/>
    <col min="3842" max="3842" width="12.625" style="132" customWidth="1"/>
    <col min="3843" max="3843" width="9.375" style="132" bestFit="1" customWidth="1"/>
    <col min="3844" max="3844" width="3.625" style="132" customWidth="1"/>
    <col min="3845" max="3845" width="9.375" style="132" customWidth="1"/>
    <col min="3846" max="3846" width="6.375" style="132" customWidth="1"/>
    <col min="3847" max="3847" width="22.625" style="132" customWidth="1"/>
    <col min="3848" max="4096" width="9" style="132"/>
    <col min="4097" max="4097" width="25.625" style="132" customWidth="1"/>
    <col min="4098" max="4098" width="12.625" style="132" customWidth="1"/>
    <col min="4099" max="4099" width="9.375" style="132" bestFit="1" customWidth="1"/>
    <col min="4100" max="4100" width="3.625" style="132" customWidth="1"/>
    <col min="4101" max="4101" width="9.375" style="132" customWidth="1"/>
    <col min="4102" max="4102" width="6.375" style="132" customWidth="1"/>
    <col min="4103" max="4103" width="22.625" style="132" customWidth="1"/>
    <col min="4104" max="4352" width="9" style="132"/>
    <col min="4353" max="4353" width="25.625" style="132" customWidth="1"/>
    <col min="4354" max="4354" width="12.625" style="132" customWidth="1"/>
    <col min="4355" max="4355" width="9.375" style="132" bestFit="1" customWidth="1"/>
    <col min="4356" max="4356" width="3.625" style="132" customWidth="1"/>
    <col min="4357" max="4357" width="9.375" style="132" customWidth="1"/>
    <col min="4358" max="4358" width="6.375" style="132" customWidth="1"/>
    <col min="4359" max="4359" width="22.625" style="132" customWidth="1"/>
    <col min="4360" max="4608" width="9" style="132"/>
    <col min="4609" max="4609" width="25.625" style="132" customWidth="1"/>
    <col min="4610" max="4610" width="12.625" style="132" customWidth="1"/>
    <col min="4611" max="4611" width="9.375" style="132" bestFit="1" customWidth="1"/>
    <col min="4612" max="4612" width="3.625" style="132" customWidth="1"/>
    <col min="4613" max="4613" width="9.375" style="132" customWidth="1"/>
    <col min="4614" max="4614" width="6.375" style="132" customWidth="1"/>
    <col min="4615" max="4615" width="22.625" style="132" customWidth="1"/>
    <col min="4616" max="4864" width="9" style="132"/>
    <col min="4865" max="4865" width="25.625" style="132" customWidth="1"/>
    <col min="4866" max="4866" width="12.625" style="132" customWidth="1"/>
    <col min="4867" max="4867" width="9.375" style="132" bestFit="1" customWidth="1"/>
    <col min="4868" max="4868" width="3.625" style="132" customWidth="1"/>
    <col min="4869" max="4869" width="9.375" style="132" customWidth="1"/>
    <col min="4870" max="4870" width="6.375" style="132" customWidth="1"/>
    <col min="4871" max="4871" width="22.625" style="132" customWidth="1"/>
    <col min="4872" max="5120" width="9" style="132"/>
    <col min="5121" max="5121" width="25.625" style="132" customWidth="1"/>
    <col min="5122" max="5122" width="12.625" style="132" customWidth="1"/>
    <col min="5123" max="5123" width="9.375" style="132" bestFit="1" customWidth="1"/>
    <col min="5124" max="5124" width="3.625" style="132" customWidth="1"/>
    <col min="5125" max="5125" width="9.375" style="132" customWidth="1"/>
    <col min="5126" max="5126" width="6.375" style="132" customWidth="1"/>
    <col min="5127" max="5127" width="22.625" style="132" customWidth="1"/>
    <col min="5128" max="5376" width="9" style="132"/>
    <col min="5377" max="5377" width="25.625" style="132" customWidth="1"/>
    <col min="5378" max="5378" width="12.625" style="132" customWidth="1"/>
    <col min="5379" max="5379" width="9.375" style="132" bestFit="1" customWidth="1"/>
    <col min="5380" max="5380" width="3.625" style="132" customWidth="1"/>
    <col min="5381" max="5381" width="9.375" style="132" customWidth="1"/>
    <col min="5382" max="5382" width="6.375" style="132" customWidth="1"/>
    <col min="5383" max="5383" width="22.625" style="132" customWidth="1"/>
    <col min="5384" max="5632" width="9" style="132"/>
    <col min="5633" max="5633" width="25.625" style="132" customWidth="1"/>
    <col min="5634" max="5634" width="12.625" style="132" customWidth="1"/>
    <col min="5635" max="5635" width="9.375" style="132" bestFit="1" customWidth="1"/>
    <col min="5636" max="5636" width="3.625" style="132" customWidth="1"/>
    <col min="5637" max="5637" width="9.375" style="132" customWidth="1"/>
    <col min="5638" max="5638" width="6.375" style="132" customWidth="1"/>
    <col min="5639" max="5639" width="22.625" style="132" customWidth="1"/>
    <col min="5640" max="5888" width="9" style="132"/>
    <col min="5889" max="5889" width="25.625" style="132" customWidth="1"/>
    <col min="5890" max="5890" width="12.625" style="132" customWidth="1"/>
    <col min="5891" max="5891" width="9.375" style="132" bestFit="1" customWidth="1"/>
    <col min="5892" max="5892" width="3.625" style="132" customWidth="1"/>
    <col min="5893" max="5893" width="9.375" style="132" customWidth="1"/>
    <col min="5894" max="5894" width="6.375" style="132" customWidth="1"/>
    <col min="5895" max="5895" width="22.625" style="132" customWidth="1"/>
    <col min="5896" max="6144" width="9" style="132"/>
    <col min="6145" max="6145" width="25.625" style="132" customWidth="1"/>
    <col min="6146" max="6146" width="12.625" style="132" customWidth="1"/>
    <col min="6147" max="6147" width="9.375" style="132" bestFit="1" customWidth="1"/>
    <col min="6148" max="6148" width="3.625" style="132" customWidth="1"/>
    <col min="6149" max="6149" width="9.375" style="132" customWidth="1"/>
    <col min="6150" max="6150" width="6.375" style="132" customWidth="1"/>
    <col min="6151" max="6151" width="22.625" style="132" customWidth="1"/>
    <col min="6152" max="6400" width="9" style="132"/>
    <col min="6401" max="6401" width="25.625" style="132" customWidth="1"/>
    <col min="6402" max="6402" width="12.625" style="132" customWidth="1"/>
    <col min="6403" max="6403" width="9.375" style="132" bestFit="1" customWidth="1"/>
    <col min="6404" max="6404" width="3.625" style="132" customWidth="1"/>
    <col min="6405" max="6405" width="9.375" style="132" customWidth="1"/>
    <col min="6406" max="6406" width="6.375" style="132" customWidth="1"/>
    <col min="6407" max="6407" width="22.625" style="132" customWidth="1"/>
    <col min="6408" max="6656" width="9" style="132"/>
    <col min="6657" max="6657" width="25.625" style="132" customWidth="1"/>
    <col min="6658" max="6658" width="12.625" style="132" customWidth="1"/>
    <col min="6659" max="6659" width="9.375" style="132" bestFit="1" customWidth="1"/>
    <col min="6660" max="6660" width="3.625" style="132" customWidth="1"/>
    <col min="6661" max="6661" width="9.375" style="132" customWidth="1"/>
    <col min="6662" max="6662" width="6.375" style="132" customWidth="1"/>
    <col min="6663" max="6663" width="22.625" style="132" customWidth="1"/>
    <col min="6664" max="6912" width="9" style="132"/>
    <col min="6913" max="6913" width="25.625" style="132" customWidth="1"/>
    <col min="6914" max="6914" width="12.625" style="132" customWidth="1"/>
    <col min="6915" max="6915" width="9.375" style="132" bestFit="1" customWidth="1"/>
    <col min="6916" max="6916" width="3.625" style="132" customWidth="1"/>
    <col min="6917" max="6917" width="9.375" style="132" customWidth="1"/>
    <col min="6918" max="6918" width="6.375" style="132" customWidth="1"/>
    <col min="6919" max="6919" width="22.625" style="132" customWidth="1"/>
    <col min="6920" max="7168" width="9" style="132"/>
    <col min="7169" max="7169" width="25.625" style="132" customWidth="1"/>
    <col min="7170" max="7170" width="12.625" style="132" customWidth="1"/>
    <col min="7171" max="7171" width="9.375" style="132" bestFit="1" customWidth="1"/>
    <col min="7172" max="7172" width="3.625" style="132" customWidth="1"/>
    <col min="7173" max="7173" width="9.375" style="132" customWidth="1"/>
    <col min="7174" max="7174" width="6.375" style="132" customWidth="1"/>
    <col min="7175" max="7175" width="22.625" style="132" customWidth="1"/>
    <col min="7176" max="7424" width="9" style="132"/>
    <col min="7425" max="7425" width="25.625" style="132" customWidth="1"/>
    <col min="7426" max="7426" width="12.625" style="132" customWidth="1"/>
    <col min="7427" max="7427" width="9.375" style="132" bestFit="1" customWidth="1"/>
    <col min="7428" max="7428" width="3.625" style="132" customWidth="1"/>
    <col min="7429" max="7429" width="9.375" style="132" customWidth="1"/>
    <col min="7430" max="7430" width="6.375" style="132" customWidth="1"/>
    <col min="7431" max="7431" width="22.625" style="132" customWidth="1"/>
    <col min="7432" max="7680" width="9" style="132"/>
    <col min="7681" max="7681" width="25.625" style="132" customWidth="1"/>
    <col min="7682" max="7682" width="12.625" style="132" customWidth="1"/>
    <col min="7683" max="7683" width="9.375" style="132" bestFit="1" customWidth="1"/>
    <col min="7684" max="7684" width="3.625" style="132" customWidth="1"/>
    <col min="7685" max="7685" width="9.375" style="132" customWidth="1"/>
    <col min="7686" max="7686" width="6.375" style="132" customWidth="1"/>
    <col min="7687" max="7687" width="22.625" style="132" customWidth="1"/>
    <col min="7688" max="7936" width="9" style="132"/>
    <col min="7937" max="7937" width="25.625" style="132" customWidth="1"/>
    <col min="7938" max="7938" width="12.625" style="132" customWidth="1"/>
    <col min="7939" max="7939" width="9.375" style="132" bestFit="1" customWidth="1"/>
    <col min="7940" max="7940" width="3.625" style="132" customWidth="1"/>
    <col min="7941" max="7941" width="9.375" style="132" customWidth="1"/>
    <col min="7942" max="7942" width="6.375" style="132" customWidth="1"/>
    <col min="7943" max="7943" width="22.625" style="132" customWidth="1"/>
    <col min="7944" max="8192" width="9" style="132"/>
    <col min="8193" max="8193" width="25.625" style="132" customWidth="1"/>
    <col min="8194" max="8194" width="12.625" style="132" customWidth="1"/>
    <col min="8195" max="8195" width="9.375" style="132" bestFit="1" customWidth="1"/>
    <col min="8196" max="8196" width="3.625" style="132" customWidth="1"/>
    <col min="8197" max="8197" width="9.375" style="132" customWidth="1"/>
    <col min="8198" max="8198" width="6.375" style="132" customWidth="1"/>
    <col min="8199" max="8199" width="22.625" style="132" customWidth="1"/>
    <col min="8200" max="8448" width="9" style="132"/>
    <col min="8449" max="8449" width="25.625" style="132" customWidth="1"/>
    <col min="8450" max="8450" width="12.625" style="132" customWidth="1"/>
    <col min="8451" max="8451" width="9.375" style="132" bestFit="1" customWidth="1"/>
    <col min="8452" max="8452" width="3.625" style="132" customWidth="1"/>
    <col min="8453" max="8453" width="9.375" style="132" customWidth="1"/>
    <col min="8454" max="8454" width="6.375" style="132" customWidth="1"/>
    <col min="8455" max="8455" width="22.625" style="132" customWidth="1"/>
    <col min="8456" max="8704" width="9" style="132"/>
    <col min="8705" max="8705" width="25.625" style="132" customWidth="1"/>
    <col min="8706" max="8706" width="12.625" style="132" customWidth="1"/>
    <col min="8707" max="8707" width="9.375" style="132" bestFit="1" customWidth="1"/>
    <col min="8708" max="8708" width="3.625" style="132" customWidth="1"/>
    <col min="8709" max="8709" width="9.375" style="132" customWidth="1"/>
    <col min="8710" max="8710" width="6.375" style="132" customWidth="1"/>
    <col min="8711" max="8711" width="22.625" style="132" customWidth="1"/>
    <col min="8712" max="8960" width="9" style="132"/>
    <col min="8961" max="8961" width="25.625" style="132" customWidth="1"/>
    <col min="8962" max="8962" width="12.625" style="132" customWidth="1"/>
    <col min="8963" max="8963" width="9.375" style="132" bestFit="1" customWidth="1"/>
    <col min="8964" max="8964" width="3.625" style="132" customWidth="1"/>
    <col min="8965" max="8965" width="9.375" style="132" customWidth="1"/>
    <col min="8966" max="8966" width="6.375" style="132" customWidth="1"/>
    <col min="8967" max="8967" width="22.625" style="132" customWidth="1"/>
    <col min="8968" max="9216" width="9" style="132"/>
    <col min="9217" max="9217" width="25.625" style="132" customWidth="1"/>
    <col min="9218" max="9218" width="12.625" style="132" customWidth="1"/>
    <col min="9219" max="9219" width="9.375" style="132" bestFit="1" customWidth="1"/>
    <col min="9220" max="9220" width="3.625" style="132" customWidth="1"/>
    <col min="9221" max="9221" width="9.375" style="132" customWidth="1"/>
    <col min="9222" max="9222" width="6.375" style="132" customWidth="1"/>
    <col min="9223" max="9223" width="22.625" style="132" customWidth="1"/>
    <col min="9224" max="9472" width="9" style="132"/>
    <col min="9473" max="9473" width="25.625" style="132" customWidth="1"/>
    <col min="9474" max="9474" width="12.625" style="132" customWidth="1"/>
    <col min="9475" max="9475" width="9.375" style="132" bestFit="1" customWidth="1"/>
    <col min="9476" max="9476" width="3.625" style="132" customWidth="1"/>
    <col min="9477" max="9477" width="9.375" style="132" customWidth="1"/>
    <col min="9478" max="9478" width="6.375" style="132" customWidth="1"/>
    <col min="9479" max="9479" width="22.625" style="132" customWidth="1"/>
    <col min="9480" max="9728" width="9" style="132"/>
    <col min="9729" max="9729" width="25.625" style="132" customWidth="1"/>
    <col min="9730" max="9730" width="12.625" style="132" customWidth="1"/>
    <col min="9731" max="9731" width="9.375" style="132" bestFit="1" customWidth="1"/>
    <col min="9732" max="9732" width="3.625" style="132" customWidth="1"/>
    <col min="9733" max="9733" width="9.375" style="132" customWidth="1"/>
    <col min="9734" max="9734" width="6.375" style="132" customWidth="1"/>
    <col min="9735" max="9735" width="22.625" style="132" customWidth="1"/>
    <col min="9736" max="9984" width="9" style="132"/>
    <col min="9985" max="9985" width="25.625" style="132" customWidth="1"/>
    <col min="9986" max="9986" width="12.625" style="132" customWidth="1"/>
    <col min="9987" max="9987" width="9.375" style="132" bestFit="1" customWidth="1"/>
    <col min="9988" max="9988" width="3.625" style="132" customWidth="1"/>
    <col min="9989" max="9989" width="9.375" style="132" customWidth="1"/>
    <col min="9990" max="9990" width="6.375" style="132" customWidth="1"/>
    <col min="9991" max="9991" width="22.625" style="132" customWidth="1"/>
    <col min="9992" max="10240" width="9" style="132"/>
    <col min="10241" max="10241" width="25.625" style="132" customWidth="1"/>
    <col min="10242" max="10242" width="12.625" style="132" customWidth="1"/>
    <col min="10243" max="10243" width="9.375" style="132" bestFit="1" customWidth="1"/>
    <col min="10244" max="10244" width="3.625" style="132" customWidth="1"/>
    <col min="10245" max="10245" width="9.375" style="132" customWidth="1"/>
    <col min="10246" max="10246" width="6.375" style="132" customWidth="1"/>
    <col min="10247" max="10247" width="22.625" style="132" customWidth="1"/>
    <col min="10248" max="10496" width="9" style="132"/>
    <col min="10497" max="10497" width="25.625" style="132" customWidth="1"/>
    <col min="10498" max="10498" width="12.625" style="132" customWidth="1"/>
    <col min="10499" max="10499" width="9.375" style="132" bestFit="1" customWidth="1"/>
    <col min="10500" max="10500" width="3.625" style="132" customWidth="1"/>
    <col min="10501" max="10501" width="9.375" style="132" customWidth="1"/>
    <col min="10502" max="10502" width="6.375" style="132" customWidth="1"/>
    <col min="10503" max="10503" width="22.625" style="132" customWidth="1"/>
    <col min="10504" max="10752" width="9" style="132"/>
    <col min="10753" max="10753" width="25.625" style="132" customWidth="1"/>
    <col min="10754" max="10754" width="12.625" style="132" customWidth="1"/>
    <col min="10755" max="10755" width="9.375" style="132" bestFit="1" customWidth="1"/>
    <col min="10756" max="10756" width="3.625" style="132" customWidth="1"/>
    <col min="10757" max="10757" width="9.375" style="132" customWidth="1"/>
    <col min="10758" max="10758" width="6.375" style="132" customWidth="1"/>
    <col min="10759" max="10759" width="22.625" style="132" customWidth="1"/>
    <col min="10760" max="11008" width="9" style="132"/>
    <col min="11009" max="11009" width="25.625" style="132" customWidth="1"/>
    <col min="11010" max="11010" width="12.625" style="132" customWidth="1"/>
    <col min="11011" max="11011" width="9.375" style="132" bestFit="1" customWidth="1"/>
    <col min="11012" max="11012" width="3.625" style="132" customWidth="1"/>
    <col min="11013" max="11013" width="9.375" style="132" customWidth="1"/>
    <col min="11014" max="11014" width="6.375" style="132" customWidth="1"/>
    <col min="11015" max="11015" width="22.625" style="132" customWidth="1"/>
    <col min="11016" max="11264" width="9" style="132"/>
    <col min="11265" max="11265" width="25.625" style="132" customWidth="1"/>
    <col min="11266" max="11266" width="12.625" style="132" customWidth="1"/>
    <col min="11267" max="11267" width="9.375" style="132" bestFit="1" customWidth="1"/>
    <col min="11268" max="11268" width="3.625" style="132" customWidth="1"/>
    <col min="11269" max="11269" width="9.375" style="132" customWidth="1"/>
    <col min="11270" max="11270" width="6.375" style="132" customWidth="1"/>
    <col min="11271" max="11271" width="22.625" style="132" customWidth="1"/>
    <col min="11272" max="11520" width="9" style="132"/>
    <col min="11521" max="11521" width="25.625" style="132" customWidth="1"/>
    <col min="11522" max="11522" width="12.625" style="132" customWidth="1"/>
    <col min="11523" max="11523" width="9.375" style="132" bestFit="1" customWidth="1"/>
    <col min="11524" max="11524" width="3.625" style="132" customWidth="1"/>
    <col min="11525" max="11525" width="9.375" style="132" customWidth="1"/>
    <col min="11526" max="11526" width="6.375" style="132" customWidth="1"/>
    <col min="11527" max="11527" width="22.625" style="132" customWidth="1"/>
    <col min="11528" max="11776" width="9" style="132"/>
    <col min="11777" max="11777" width="25.625" style="132" customWidth="1"/>
    <col min="11778" max="11778" width="12.625" style="132" customWidth="1"/>
    <col min="11779" max="11779" width="9.375" style="132" bestFit="1" customWidth="1"/>
    <col min="11780" max="11780" width="3.625" style="132" customWidth="1"/>
    <col min="11781" max="11781" width="9.375" style="132" customWidth="1"/>
    <col min="11782" max="11782" width="6.375" style="132" customWidth="1"/>
    <col min="11783" max="11783" width="22.625" style="132" customWidth="1"/>
    <col min="11784" max="12032" width="9" style="132"/>
    <col min="12033" max="12033" width="25.625" style="132" customWidth="1"/>
    <col min="12034" max="12034" width="12.625" style="132" customWidth="1"/>
    <col min="12035" max="12035" width="9.375" style="132" bestFit="1" customWidth="1"/>
    <col min="12036" max="12036" width="3.625" style="132" customWidth="1"/>
    <col min="12037" max="12037" width="9.375" style="132" customWidth="1"/>
    <col min="12038" max="12038" width="6.375" style="132" customWidth="1"/>
    <col min="12039" max="12039" width="22.625" style="132" customWidth="1"/>
    <col min="12040" max="12288" width="9" style="132"/>
    <col min="12289" max="12289" width="25.625" style="132" customWidth="1"/>
    <col min="12290" max="12290" width="12.625" style="132" customWidth="1"/>
    <col min="12291" max="12291" width="9.375" style="132" bestFit="1" customWidth="1"/>
    <col min="12292" max="12292" width="3.625" style="132" customWidth="1"/>
    <col min="12293" max="12293" width="9.375" style="132" customWidth="1"/>
    <col min="12294" max="12294" width="6.375" style="132" customWidth="1"/>
    <col min="12295" max="12295" width="22.625" style="132" customWidth="1"/>
    <col min="12296" max="12544" width="9" style="132"/>
    <col min="12545" max="12545" width="25.625" style="132" customWidth="1"/>
    <col min="12546" max="12546" width="12.625" style="132" customWidth="1"/>
    <col min="12547" max="12547" width="9.375" style="132" bestFit="1" customWidth="1"/>
    <col min="12548" max="12548" width="3.625" style="132" customWidth="1"/>
    <col min="12549" max="12549" width="9.375" style="132" customWidth="1"/>
    <col min="12550" max="12550" width="6.375" style="132" customWidth="1"/>
    <col min="12551" max="12551" width="22.625" style="132" customWidth="1"/>
    <col min="12552" max="12800" width="9" style="132"/>
    <col min="12801" max="12801" width="25.625" style="132" customWidth="1"/>
    <col min="12802" max="12802" width="12.625" style="132" customWidth="1"/>
    <col min="12803" max="12803" width="9.375" style="132" bestFit="1" customWidth="1"/>
    <col min="12804" max="12804" width="3.625" style="132" customWidth="1"/>
    <col min="12805" max="12805" width="9.375" style="132" customWidth="1"/>
    <col min="12806" max="12806" width="6.375" style="132" customWidth="1"/>
    <col min="12807" max="12807" width="22.625" style="132" customWidth="1"/>
    <col min="12808" max="13056" width="9" style="132"/>
    <col min="13057" max="13057" width="25.625" style="132" customWidth="1"/>
    <col min="13058" max="13058" width="12.625" style="132" customWidth="1"/>
    <col min="13059" max="13059" width="9.375" style="132" bestFit="1" customWidth="1"/>
    <col min="13060" max="13060" width="3.625" style="132" customWidth="1"/>
    <col min="13061" max="13061" width="9.375" style="132" customWidth="1"/>
    <col min="13062" max="13062" width="6.375" style="132" customWidth="1"/>
    <col min="13063" max="13063" width="22.625" style="132" customWidth="1"/>
    <col min="13064" max="13312" width="9" style="132"/>
    <col min="13313" max="13313" width="25.625" style="132" customWidth="1"/>
    <col min="13314" max="13314" width="12.625" style="132" customWidth="1"/>
    <col min="13315" max="13315" width="9.375" style="132" bestFit="1" customWidth="1"/>
    <col min="13316" max="13316" width="3.625" style="132" customWidth="1"/>
    <col min="13317" max="13317" width="9.375" style="132" customWidth="1"/>
    <col min="13318" max="13318" width="6.375" style="132" customWidth="1"/>
    <col min="13319" max="13319" width="22.625" style="132" customWidth="1"/>
    <col min="13320" max="13568" width="9" style="132"/>
    <col min="13569" max="13569" width="25.625" style="132" customWidth="1"/>
    <col min="13570" max="13570" width="12.625" style="132" customWidth="1"/>
    <col min="13571" max="13571" width="9.375" style="132" bestFit="1" customWidth="1"/>
    <col min="13572" max="13572" width="3.625" style="132" customWidth="1"/>
    <col min="13573" max="13573" width="9.375" style="132" customWidth="1"/>
    <col min="13574" max="13574" width="6.375" style="132" customWidth="1"/>
    <col min="13575" max="13575" width="22.625" style="132" customWidth="1"/>
    <col min="13576" max="13824" width="9" style="132"/>
    <col min="13825" max="13825" width="25.625" style="132" customWidth="1"/>
    <col min="13826" max="13826" width="12.625" style="132" customWidth="1"/>
    <col min="13827" max="13827" width="9.375" style="132" bestFit="1" customWidth="1"/>
    <col min="13828" max="13828" width="3.625" style="132" customWidth="1"/>
    <col min="13829" max="13829" width="9.375" style="132" customWidth="1"/>
    <col min="13830" max="13830" width="6.375" style="132" customWidth="1"/>
    <col min="13831" max="13831" width="22.625" style="132" customWidth="1"/>
    <col min="13832" max="14080" width="9" style="132"/>
    <col min="14081" max="14081" width="25.625" style="132" customWidth="1"/>
    <col min="14082" max="14082" width="12.625" style="132" customWidth="1"/>
    <col min="14083" max="14083" width="9.375" style="132" bestFit="1" customWidth="1"/>
    <col min="14084" max="14084" width="3.625" style="132" customWidth="1"/>
    <col min="14085" max="14085" width="9.375" style="132" customWidth="1"/>
    <col min="14086" max="14086" width="6.375" style="132" customWidth="1"/>
    <col min="14087" max="14087" width="22.625" style="132" customWidth="1"/>
    <col min="14088" max="14336" width="9" style="132"/>
    <col min="14337" max="14337" width="25.625" style="132" customWidth="1"/>
    <col min="14338" max="14338" width="12.625" style="132" customWidth="1"/>
    <col min="14339" max="14339" width="9.375" style="132" bestFit="1" customWidth="1"/>
    <col min="14340" max="14340" width="3.625" style="132" customWidth="1"/>
    <col min="14341" max="14341" width="9.375" style="132" customWidth="1"/>
    <col min="14342" max="14342" width="6.375" style="132" customWidth="1"/>
    <col min="14343" max="14343" width="22.625" style="132" customWidth="1"/>
    <col min="14344" max="14592" width="9" style="132"/>
    <col min="14593" max="14593" width="25.625" style="132" customWidth="1"/>
    <col min="14594" max="14594" width="12.625" style="132" customWidth="1"/>
    <col min="14595" max="14595" width="9.375" style="132" bestFit="1" customWidth="1"/>
    <col min="14596" max="14596" width="3.625" style="132" customWidth="1"/>
    <col min="14597" max="14597" width="9.375" style="132" customWidth="1"/>
    <col min="14598" max="14598" width="6.375" style="132" customWidth="1"/>
    <col min="14599" max="14599" width="22.625" style="132" customWidth="1"/>
    <col min="14600" max="14848" width="9" style="132"/>
    <col min="14849" max="14849" width="25.625" style="132" customWidth="1"/>
    <col min="14850" max="14850" width="12.625" style="132" customWidth="1"/>
    <col min="14851" max="14851" width="9.375" style="132" bestFit="1" customWidth="1"/>
    <col min="14852" max="14852" width="3.625" style="132" customWidth="1"/>
    <col min="14853" max="14853" width="9.375" style="132" customWidth="1"/>
    <col min="14854" max="14854" width="6.375" style="132" customWidth="1"/>
    <col min="14855" max="14855" width="22.625" style="132" customWidth="1"/>
    <col min="14856" max="15104" width="9" style="132"/>
    <col min="15105" max="15105" width="25.625" style="132" customWidth="1"/>
    <col min="15106" max="15106" width="12.625" style="132" customWidth="1"/>
    <col min="15107" max="15107" width="9.375" style="132" bestFit="1" customWidth="1"/>
    <col min="15108" max="15108" width="3.625" style="132" customWidth="1"/>
    <col min="15109" max="15109" width="9.375" style="132" customWidth="1"/>
    <col min="15110" max="15110" width="6.375" style="132" customWidth="1"/>
    <col min="15111" max="15111" width="22.625" style="132" customWidth="1"/>
    <col min="15112" max="15360" width="9" style="132"/>
    <col min="15361" max="15361" width="25.625" style="132" customWidth="1"/>
    <col min="15362" max="15362" width="12.625" style="132" customWidth="1"/>
    <col min="15363" max="15363" width="9.375" style="132" bestFit="1" customWidth="1"/>
    <col min="15364" max="15364" width="3.625" style="132" customWidth="1"/>
    <col min="15365" max="15365" width="9.375" style="132" customWidth="1"/>
    <col min="15366" max="15366" width="6.375" style="132" customWidth="1"/>
    <col min="15367" max="15367" width="22.625" style="132" customWidth="1"/>
    <col min="15368" max="15616" width="9" style="132"/>
    <col min="15617" max="15617" width="25.625" style="132" customWidth="1"/>
    <col min="15618" max="15618" width="12.625" style="132" customWidth="1"/>
    <col min="15619" max="15619" width="9.375" style="132" bestFit="1" customWidth="1"/>
    <col min="15620" max="15620" width="3.625" style="132" customWidth="1"/>
    <col min="15621" max="15621" width="9.375" style="132" customWidth="1"/>
    <col min="15622" max="15622" width="6.375" style="132" customWidth="1"/>
    <col min="15623" max="15623" width="22.625" style="132" customWidth="1"/>
    <col min="15624" max="15872" width="9" style="132"/>
    <col min="15873" max="15873" width="25.625" style="132" customWidth="1"/>
    <col min="15874" max="15874" width="12.625" style="132" customWidth="1"/>
    <col min="15875" max="15875" width="9.375" style="132" bestFit="1" customWidth="1"/>
    <col min="15876" max="15876" width="3.625" style="132" customWidth="1"/>
    <col min="15877" max="15877" width="9.375" style="132" customWidth="1"/>
    <col min="15878" max="15878" width="6.375" style="132" customWidth="1"/>
    <col min="15879" max="15879" width="22.625" style="132" customWidth="1"/>
    <col min="15880" max="16128" width="9" style="132"/>
    <col min="16129" max="16129" width="25.625" style="132" customWidth="1"/>
    <col min="16130" max="16130" width="12.625" style="132" customWidth="1"/>
    <col min="16131" max="16131" width="9.375" style="132" bestFit="1" customWidth="1"/>
    <col min="16132" max="16132" width="3.625" style="132" customWidth="1"/>
    <col min="16133" max="16133" width="9.375" style="132" customWidth="1"/>
    <col min="16134" max="16134" width="6.375" style="132" customWidth="1"/>
    <col min="16135" max="16135" width="22.625" style="132" customWidth="1"/>
    <col min="16136" max="16384" width="9" style="132"/>
  </cols>
  <sheetData>
    <row r="1" spans="1:7" ht="15" customHeight="1">
      <c r="A1" s="1026" t="s">
        <v>398</v>
      </c>
      <c r="B1" s="1027"/>
      <c r="C1" s="1026"/>
      <c r="D1" s="1026"/>
    </row>
    <row r="2" spans="1:7" ht="15" customHeight="1">
      <c r="A2" s="436"/>
      <c r="B2" s="437"/>
      <c r="C2" s="436"/>
      <c r="D2" s="436"/>
    </row>
    <row r="3" spans="1:7" ht="15" customHeight="1">
      <c r="A3" s="142" t="s">
        <v>399</v>
      </c>
      <c r="B3" s="308"/>
    </row>
    <row r="5" spans="1:7" ht="16.149999999999999">
      <c r="B5" s="130"/>
      <c r="C5" s="130"/>
      <c r="D5" s="130"/>
      <c r="E5" s="130"/>
      <c r="F5" s="130"/>
      <c r="G5" s="125"/>
    </row>
    <row r="6" spans="1:7" ht="15" customHeight="1">
      <c r="A6" s="131"/>
      <c r="D6" s="131"/>
    </row>
    <row r="8" spans="1:7" ht="15" customHeight="1">
      <c r="A8" s="133" t="s">
        <v>400</v>
      </c>
      <c r="B8" s="133" t="s">
        <v>401</v>
      </c>
      <c r="C8" s="1015" t="s">
        <v>402</v>
      </c>
      <c r="D8" s="1130"/>
      <c r="E8" s="1131"/>
      <c r="F8" s="134" t="s">
        <v>403</v>
      </c>
      <c r="G8" s="133" t="s">
        <v>404</v>
      </c>
    </row>
    <row r="9" spans="1:7" ht="15" customHeight="1">
      <c r="A9" s="135"/>
      <c r="B9" s="152"/>
      <c r="C9" s="128"/>
      <c r="D9" s="136"/>
      <c r="E9" s="137"/>
      <c r="F9" s="152"/>
      <c r="G9" s="135"/>
    </row>
    <row r="10" spans="1:7" ht="15" customHeight="1">
      <c r="A10" s="138"/>
      <c r="B10" s="153"/>
      <c r="C10" s="139"/>
      <c r="D10" s="131"/>
      <c r="E10" s="140"/>
      <c r="F10" s="153"/>
      <c r="G10" s="138"/>
    </row>
    <row r="11" spans="1:7" ht="15" customHeight="1">
      <c r="A11" s="138"/>
      <c r="B11" s="153"/>
      <c r="C11" s="129"/>
      <c r="D11" s="131"/>
      <c r="E11" s="141"/>
      <c r="F11" s="153"/>
      <c r="G11" s="138"/>
    </row>
    <row r="12" spans="1:7" ht="15" customHeight="1">
      <c r="A12" s="138"/>
      <c r="B12" s="153"/>
      <c r="C12" s="139"/>
      <c r="D12" s="131"/>
      <c r="E12" s="140"/>
      <c r="F12" s="153"/>
      <c r="G12" s="138"/>
    </row>
    <row r="13" spans="1:7" ht="15" customHeight="1">
      <c r="A13" s="138"/>
      <c r="B13" s="153"/>
      <c r="C13" s="276"/>
      <c r="D13" s="131"/>
      <c r="E13" s="277"/>
      <c r="F13" s="153"/>
      <c r="G13" s="138"/>
    </row>
    <row r="14" spans="1:7" ht="15" customHeight="1">
      <c r="A14" s="138"/>
      <c r="B14" s="153"/>
      <c r="C14" s="139"/>
      <c r="D14" s="131"/>
      <c r="E14" s="140"/>
      <c r="F14" s="153"/>
      <c r="G14" s="138"/>
    </row>
    <row r="15" spans="1:7" ht="15" customHeight="1">
      <c r="A15" s="138"/>
      <c r="B15" s="153"/>
      <c r="C15" s="129"/>
      <c r="D15" s="131"/>
      <c r="E15" s="141"/>
      <c r="F15" s="153"/>
      <c r="G15" s="138"/>
    </row>
    <row r="16" spans="1:7" ht="15" customHeight="1">
      <c r="A16" s="138"/>
      <c r="B16" s="153"/>
      <c r="C16" s="129"/>
      <c r="D16" s="131"/>
      <c r="E16" s="141"/>
      <c r="F16" s="153"/>
      <c r="G16" s="138"/>
    </row>
    <row r="17" spans="1:7" ht="15" customHeight="1">
      <c r="A17" s="138"/>
      <c r="B17" s="153"/>
      <c r="C17" s="129"/>
      <c r="D17" s="131"/>
      <c r="E17" s="141"/>
      <c r="F17" s="153"/>
      <c r="G17" s="138"/>
    </row>
    <row r="18" spans="1:7" ht="15" customHeight="1">
      <c r="A18" s="138"/>
      <c r="B18" s="153"/>
      <c r="C18" s="129"/>
      <c r="D18" s="131"/>
      <c r="E18" s="141"/>
      <c r="F18" s="153"/>
      <c r="G18" s="138"/>
    </row>
    <row r="19" spans="1:7" ht="15" customHeight="1">
      <c r="A19" s="138"/>
      <c r="B19" s="153"/>
      <c r="C19" s="129"/>
      <c r="D19" s="131"/>
      <c r="E19" s="141"/>
      <c r="F19" s="153"/>
      <c r="G19" s="138"/>
    </row>
    <row r="20" spans="1:7" ht="15" customHeight="1">
      <c r="A20" s="138"/>
      <c r="B20" s="153"/>
      <c r="C20" s="129"/>
      <c r="D20" s="131"/>
      <c r="E20" s="141"/>
      <c r="F20" s="153"/>
      <c r="G20" s="138"/>
    </row>
    <row r="21" spans="1:7" ht="15" customHeight="1">
      <c r="A21" s="138"/>
      <c r="B21" s="153"/>
      <c r="C21" s="129"/>
      <c r="D21" s="131"/>
      <c r="E21" s="141"/>
      <c r="F21" s="153"/>
      <c r="G21" s="138"/>
    </row>
    <row r="22" spans="1:7" ht="15" customHeight="1">
      <c r="A22" s="138"/>
      <c r="B22" s="153"/>
      <c r="C22" s="129"/>
      <c r="D22" s="131"/>
      <c r="E22" s="141"/>
      <c r="F22" s="153"/>
      <c r="G22" s="138"/>
    </row>
    <row r="23" spans="1:7" ht="15" customHeight="1">
      <c r="A23" s="138"/>
      <c r="B23" s="153"/>
      <c r="C23" s="129"/>
      <c r="D23" s="131"/>
      <c r="E23" s="141"/>
      <c r="F23" s="153"/>
      <c r="G23" s="138"/>
    </row>
    <row r="24" spans="1:7" ht="15" customHeight="1">
      <c r="A24" s="138"/>
      <c r="B24" s="153"/>
      <c r="C24" s="129"/>
      <c r="D24" s="131"/>
      <c r="E24" s="141"/>
      <c r="F24" s="153"/>
      <c r="G24" s="138"/>
    </row>
    <row r="25" spans="1:7" ht="15" customHeight="1">
      <c r="A25" s="138"/>
      <c r="B25" s="153"/>
      <c r="C25" s="129"/>
      <c r="D25" s="131"/>
      <c r="E25" s="141"/>
      <c r="F25" s="153"/>
      <c r="G25" s="138"/>
    </row>
    <row r="26" spans="1:7" ht="15" customHeight="1">
      <c r="A26" s="138"/>
      <c r="B26" s="153"/>
      <c r="C26" s="129"/>
      <c r="D26" s="131"/>
      <c r="E26" s="141"/>
      <c r="F26" s="153"/>
      <c r="G26" s="138"/>
    </row>
    <row r="27" spans="1:7" ht="15" customHeight="1">
      <c r="A27" s="138"/>
      <c r="B27" s="153"/>
      <c r="C27" s="129"/>
      <c r="D27" s="131"/>
      <c r="E27" s="141"/>
      <c r="F27" s="153"/>
      <c r="G27" s="138"/>
    </row>
    <row r="28" spans="1:7" ht="15" customHeight="1">
      <c r="A28" s="138"/>
      <c r="B28" s="153"/>
      <c r="C28" s="129"/>
      <c r="D28" s="131"/>
      <c r="E28" s="141"/>
      <c r="F28" s="153"/>
      <c r="G28" s="138"/>
    </row>
    <row r="29" spans="1:7" ht="15" customHeight="1">
      <c r="A29" s="138"/>
      <c r="B29" s="153"/>
      <c r="C29" s="129"/>
      <c r="D29" s="131"/>
      <c r="E29" s="141"/>
      <c r="F29" s="153"/>
      <c r="G29" s="138"/>
    </row>
    <row r="30" spans="1:7" ht="15" customHeight="1">
      <c r="A30" s="138"/>
      <c r="B30" s="153"/>
      <c r="C30" s="129"/>
      <c r="D30" s="131"/>
      <c r="E30" s="141"/>
      <c r="F30" s="153"/>
      <c r="G30" s="138"/>
    </row>
    <row r="31" spans="1:7" ht="15" customHeight="1">
      <c r="A31" s="138"/>
      <c r="B31" s="153"/>
      <c r="C31" s="129"/>
      <c r="D31" s="131"/>
      <c r="E31" s="141"/>
      <c r="F31" s="153"/>
      <c r="G31" s="138"/>
    </row>
    <row r="32" spans="1:7" ht="15" customHeight="1">
      <c r="A32" s="138"/>
      <c r="B32" s="153"/>
      <c r="C32" s="129"/>
      <c r="D32" s="131"/>
      <c r="E32" s="141"/>
      <c r="F32" s="153"/>
      <c r="G32" s="138"/>
    </row>
    <row r="33" spans="1:7" ht="15" customHeight="1">
      <c r="A33" s="138"/>
      <c r="B33" s="153"/>
      <c r="C33" s="129"/>
      <c r="D33" s="131"/>
      <c r="E33" s="141"/>
      <c r="F33" s="153"/>
      <c r="G33" s="138"/>
    </row>
    <row r="34" spans="1:7" ht="15" customHeight="1">
      <c r="A34" s="138"/>
      <c r="B34" s="153"/>
      <c r="C34" s="129"/>
      <c r="D34" s="131"/>
      <c r="E34" s="141"/>
      <c r="F34" s="153"/>
      <c r="G34" s="138"/>
    </row>
    <row r="35" spans="1:7" ht="15" customHeight="1" thickBot="1">
      <c r="A35" s="138"/>
      <c r="B35" s="153"/>
      <c r="C35" s="129"/>
      <c r="D35" s="131"/>
      <c r="E35" s="141"/>
      <c r="F35" s="153"/>
      <c r="G35" s="278"/>
    </row>
    <row r="36" spans="1:7" ht="15" customHeight="1" thickTop="1">
      <c r="A36" s="279"/>
      <c r="B36" s="280" t="s">
        <v>405</v>
      </c>
      <c r="C36" s="280"/>
      <c r="D36" s="281"/>
      <c r="E36" s="282"/>
      <c r="F36" s="283">
        <f>SUM(F9:F35)</f>
        <v>0</v>
      </c>
      <c r="G36" s="269"/>
    </row>
    <row r="37" spans="1:7" ht="15" customHeight="1">
      <c r="A37" s="132" t="s">
        <v>406</v>
      </c>
    </row>
  </sheetData>
  <mergeCells count="2">
    <mergeCell ref="C8:E8"/>
    <mergeCell ref="A1:D1"/>
  </mergeCells>
  <phoneticPr fontId="4"/>
  <printOptions horizontalCentered="1"/>
  <pageMargins left="0.23622047244094491" right="0.23622047244094491" top="0.74803149606299213" bottom="0.74803149606299213" header="0.31496062992125984" footer="0.31496062992125984"/>
  <pageSetup paperSize="9" scale="94" orientation="landscape" blackAndWhite="1"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00B0F0"/>
    <pageSetUpPr fitToPage="1"/>
  </sheetPr>
  <dimension ref="A1:G28"/>
  <sheetViews>
    <sheetView view="pageBreakPreview" zoomScale="85" zoomScaleNormal="100" zoomScaleSheetLayoutView="85" workbookViewId="0"/>
  </sheetViews>
  <sheetFormatPr defaultRowHeight="14.45"/>
  <cols>
    <col min="1" max="1" width="25.5" style="271" customWidth="1"/>
    <col min="2" max="2" width="14" style="271" customWidth="1"/>
    <col min="3" max="3" width="12.125" style="271" customWidth="1"/>
    <col min="4" max="4" width="19.25" style="271" customWidth="1"/>
    <col min="5" max="5" width="17.375" style="271" customWidth="1"/>
    <col min="6" max="6" width="28.5" style="271" customWidth="1"/>
    <col min="7" max="7" width="36" style="271" customWidth="1"/>
    <col min="8" max="256" width="9" style="271"/>
    <col min="257" max="257" width="25.5" style="271" customWidth="1"/>
    <col min="258" max="258" width="14" style="271" customWidth="1"/>
    <col min="259" max="259" width="12.125" style="271" customWidth="1"/>
    <col min="260" max="260" width="19.25" style="271" customWidth="1"/>
    <col min="261" max="261" width="17.375" style="271" customWidth="1"/>
    <col min="262" max="262" width="28.5" style="271" customWidth="1"/>
    <col min="263" max="263" width="53.5" style="271" customWidth="1"/>
    <col min="264" max="512" width="9" style="271"/>
    <col min="513" max="513" width="25.5" style="271" customWidth="1"/>
    <col min="514" max="514" width="14" style="271" customWidth="1"/>
    <col min="515" max="515" width="12.125" style="271" customWidth="1"/>
    <col min="516" max="516" width="19.25" style="271" customWidth="1"/>
    <col min="517" max="517" width="17.375" style="271" customWidth="1"/>
    <col min="518" max="518" width="28.5" style="271" customWidth="1"/>
    <col min="519" max="519" width="53.5" style="271" customWidth="1"/>
    <col min="520" max="768" width="9" style="271"/>
    <col min="769" max="769" width="25.5" style="271" customWidth="1"/>
    <col min="770" max="770" width="14" style="271" customWidth="1"/>
    <col min="771" max="771" width="12.125" style="271" customWidth="1"/>
    <col min="772" max="772" width="19.25" style="271" customWidth="1"/>
    <col min="773" max="773" width="17.375" style="271" customWidth="1"/>
    <col min="774" max="774" width="28.5" style="271" customWidth="1"/>
    <col min="775" max="775" width="53.5" style="271" customWidth="1"/>
    <col min="776" max="1024" width="9" style="271"/>
    <col min="1025" max="1025" width="25.5" style="271" customWidth="1"/>
    <col min="1026" max="1026" width="14" style="271" customWidth="1"/>
    <col min="1027" max="1027" width="12.125" style="271" customWidth="1"/>
    <col min="1028" max="1028" width="19.25" style="271" customWidth="1"/>
    <col min="1029" max="1029" width="17.375" style="271" customWidth="1"/>
    <col min="1030" max="1030" width="28.5" style="271" customWidth="1"/>
    <col min="1031" max="1031" width="53.5" style="271" customWidth="1"/>
    <col min="1032" max="1280" width="9" style="271"/>
    <col min="1281" max="1281" width="25.5" style="271" customWidth="1"/>
    <col min="1282" max="1282" width="14" style="271" customWidth="1"/>
    <col min="1283" max="1283" width="12.125" style="271" customWidth="1"/>
    <col min="1284" max="1284" width="19.25" style="271" customWidth="1"/>
    <col min="1285" max="1285" width="17.375" style="271" customWidth="1"/>
    <col min="1286" max="1286" width="28.5" style="271" customWidth="1"/>
    <col min="1287" max="1287" width="53.5" style="271" customWidth="1"/>
    <col min="1288" max="1536" width="9" style="271"/>
    <col min="1537" max="1537" width="25.5" style="271" customWidth="1"/>
    <col min="1538" max="1538" width="14" style="271" customWidth="1"/>
    <col min="1539" max="1539" width="12.125" style="271" customWidth="1"/>
    <col min="1540" max="1540" width="19.25" style="271" customWidth="1"/>
    <col min="1541" max="1541" width="17.375" style="271" customWidth="1"/>
    <col min="1542" max="1542" width="28.5" style="271" customWidth="1"/>
    <col min="1543" max="1543" width="53.5" style="271" customWidth="1"/>
    <col min="1544" max="1792" width="9" style="271"/>
    <col min="1793" max="1793" width="25.5" style="271" customWidth="1"/>
    <col min="1794" max="1794" width="14" style="271" customWidth="1"/>
    <col min="1795" max="1795" width="12.125" style="271" customWidth="1"/>
    <col min="1796" max="1796" width="19.25" style="271" customWidth="1"/>
    <col min="1797" max="1797" width="17.375" style="271" customWidth="1"/>
    <col min="1798" max="1798" width="28.5" style="271" customWidth="1"/>
    <col min="1799" max="1799" width="53.5" style="271" customWidth="1"/>
    <col min="1800" max="2048" width="9" style="271"/>
    <col min="2049" max="2049" width="25.5" style="271" customWidth="1"/>
    <col min="2050" max="2050" width="14" style="271" customWidth="1"/>
    <col min="2051" max="2051" width="12.125" style="271" customWidth="1"/>
    <col min="2052" max="2052" width="19.25" style="271" customWidth="1"/>
    <col min="2053" max="2053" width="17.375" style="271" customWidth="1"/>
    <col min="2054" max="2054" width="28.5" style="271" customWidth="1"/>
    <col min="2055" max="2055" width="53.5" style="271" customWidth="1"/>
    <col min="2056" max="2304" width="9" style="271"/>
    <col min="2305" max="2305" width="25.5" style="271" customWidth="1"/>
    <col min="2306" max="2306" width="14" style="271" customWidth="1"/>
    <col min="2307" max="2307" width="12.125" style="271" customWidth="1"/>
    <col min="2308" max="2308" width="19.25" style="271" customWidth="1"/>
    <col min="2309" max="2309" width="17.375" style="271" customWidth="1"/>
    <col min="2310" max="2310" width="28.5" style="271" customWidth="1"/>
    <col min="2311" max="2311" width="53.5" style="271" customWidth="1"/>
    <col min="2312" max="2560" width="9" style="271"/>
    <col min="2561" max="2561" width="25.5" style="271" customWidth="1"/>
    <col min="2562" max="2562" width="14" style="271" customWidth="1"/>
    <col min="2563" max="2563" width="12.125" style="271" customWidth="1"/>
    <col min="2564" max="2564" width="19.25" style="271" customWidth="1"/>
    <col min="2565" max="2565" width="17.375" style="271" customWidth="1"/>
    <col min="2566" max="2566" width="28.5" style="271" customWidth="1"/>
    <col min="2567" max="2567" width="53.5" style="271" customWidth="1"/>
    <col min="2568" max="2816" width="9" style="271"/>
    <col min="2817" max="2817" width="25.5" style="271" customWidth="1"/>
    <col min="2818" max="2818" width="14" style="271" customWidth="1"/>
    <col min="2819" max="2819" width="12.125" style="271" customWidth="1"/>
    <col min="2820" max="2820" width="19.25" style="271" customWidth="1"/>
    <col min="2821" max="2821" width="17.375" style="271" customWidth="1"/>
    <col min="2822" max="2822" width="28.5" style="271" customWidth="1"/>
    <col min="2823" max="2823" width="53.5" style="271" customWidth="1"/>
    <col min="2824" max="3072" width="9" style="271"/>
    <col min="3073" max="3073" width="25.5" style="271" customWidth="1"/>
    <col min="3074" max="3074" width="14" style="271" customWidth="1"/>
    <col min="3075" max="3075" width="12.125" style="271" customWidth="1"/>
    <col min="3076" max="3076" width="19.25" style="271" customWidth="1"/>
    <col min="3077" max="3077" width="17.375" style="271" customWidth="1"/>
    <col min="3078" max="3078" width="28.5" style="271" customWidth="1"/>
    <col min="3079" max="3079" width="53.5" style="271" customWidth="1"/>
    <col min="3080" max="3328" width="9" style="271"/>
    <col min="3329" max="3329" width="25.5" style="271" customWidth="1"/>
    <col min="3330" max="3330" width="14" style="271" customWidth="1"/>
    <col min="3331" max="3331" width="12.125" style="271" customWidth="1"/>
    <col min="3332" max="3332" width="19.25" style="271" customWidth="1"/>
    <col min="3333" max="3333" width="17.375" style="271" customWidth="1"/>
    <col min="3334" max="3334" width="28.5" style="271" customWidth="1"/>
    <col min="3335" max="3335" width="53.5" style="271" customWidth="1"/>
    <col min="3336" max="3584" width="9" style="271"/>
    <col min="3585" max="3585" width="25.5" style="271" customWidth="1"/>
    <col min="3586" max="3586" width="14" style="271" customWidth="1"/>
    <col min="3587" max="3587" width="12.125" style="271" customWidth="1"/>
    <col min="3588" max="3588" width="19.25" style="271" customWidth="1"/>
    <col min="3589" max="3589" width="17.375" style="271" customWidth="1"/>
    <col min="3590" max="3590" width="28.5" style="271" customWidth="1"/>
    <col min="3591" max="3591" width="53.5" style="271" customWidth="1"/>
    <col min="3592" max="3840" width="9" style="271"/>
    <col min="3841" max="3841" width="25.5" style="271" customWidth="1"/>
    <col min="3842" max="3842" width="14" style="271" customWidth="1"/>
    <col min="3843" max="3843" width="12.125" style="271" customWidth="1"/>
    <col min="3844" max="3844" width="19.25" style="271" customWidth="1"/>
    <col min="3845" max="3845" width="17.375" style="271" customWidth="1"/>
    <col min="3846" max="3846" width="28.5" style="271" customWidth="1"/>
    <col min="3847" max="3847" width="53.5" style="271" customWidth="1"/>
    <col min="3848" max="4096" width="9" style="271"/>
    <col min="4097" max="4097" width="25.5" style="271" customWidth="1"/>
    <col min="4098" max="4098" width="14" style="271" customWidth="1"/>
    <col min="4099" max="4099" width="12.125" style="271" customWidth="1"/>
    <col min="4100" max="4100" width="19.25" style="271" customWidth="1"/>
    <col min="4101" max="4101" width="17.375" style="271" customWidth="1"/>
    <col min="4102" max="4102" width="28.5" style="271" customWidth="1"/>
    <col min="4103" max="4103" width="53.5" style="271" customWidth="1"/>
    <col min="4104" max="4352" width="9" style="271"/>
    <col min="4353" max="4353" width="25.5" style="271" customWidth="1"/>
    <col min="4354" max="4354" width="14" style="271" customWidth="1"/>
    <col min="4355" max="4355" width="12.125" style="271" customWidth="1"/>
    <col min="4356" max="4356" width="19.25" style="271" customWidth="1"/>
    <col min="4357" max="4357" width="17.375" style="271" customWidth="1"/>
    <col min="4358" max="4358" width="28.5" style="271" customWidth="1"/>
    <col min="4359" max="4359" width="53.5" style="271" customWidth="1"/>
    <col min="4360" max="4608" width="9" style="271"/>
    <col min="4609" max="4609" width="25.5" style="271" customWidth="1"/>
    <col min="4610" max="4610" width="14" style="271" customWidth="1"/>
    <col min="4611" max="4611" width="12.125" style="271" customWidth="1"/>
    <col min="4612" max="4612" width="19.25" style="271" customWidth="1"/>
    <col min="4613" max="4613" width="17.375" style="271" customWidth="1"/>
    <col min="4614" max="4614" width="28.5" style="271" customWidth="1"/>
    <col min="4615" max="4615" width="53.5" style="271" customWidth="1"/>
    <col min="4616" max="4864" width="9" style="271"/>
    <col min="4865" max="4865" width="25.5" style="271" customWidth="1"/>
    <col min="4866" max="4866" width="14" style="271" customWidth="1"/>
    <col min="4867" max="4867" width="12.125" style="271" customWidth="1"/>
    <col min="4868" max="4868" width="19.25" style="271" customWidth="1"/>
    <col min="4869" max="4869" width="17.375" style="271" customWidth="1"/>
    <col min="4870" max="4870" width="28.5" style="271" customWidth="1"/>
    <col min="4871" max="4871" width="53.5" style="271" customWidth="1"/>
    <col min="4872" max="5120" width="9" style="271"/>
    <col min="5121" max="5121" width="25.5" style="271" customWidth="1"/>
    <col min="5122" max="5122" width="14" style="271" customWidth="1"/>
    <col min="5123" max="5123" width="12.125" style="271" customWidth="1"/>
    <col min="5124" max="5124" width="19.25" style="271" customWidth="1"/>
    <col min="5125" max="5125" width="17.375" style="271" customWidth="1"/>
    <col min="5126" max="5126" width="28.5" style="271" customWidth="1"/>
    <col min="5127" max="5127" width="53.5" style="271" customWidth="1"/>
    <col min="5128" max="5376" width="9" style="271"/>
    <col min="5377" max="5377" width="25.5" style="271" customWidth="1"/>
    <col min="5378" max="5378" width="14" style="271" customWidth="1"/>
    <col min="5379" max="5379" width="12.125" style="271" customWidth="1"/>
    <col min="5380" max="5380" width="19.25" style="271" customWidth="1"/>
    <col min="5381" max="5381" width="17.375" style="271" customWidth="1"/>
    <col min="5382" max="5382" width="28.5" style="271" customWidth="1"/>
    <col min="5383" max="5383" width="53.5" style="271" customWidth="1"/>
    <col min="5384" max="5632" width="9" style="271"/>
    <col min="5633" max="5633" width="25.5" style="271" customWidth="1"/>
    <col min="5634" max="5634" width="14" style="271" customWidth="1"/>
    <col min="5635" max="5635" width="12.125" style="271" customWidth="1"/>
    <col min="5636" max="5636" width="19.25" style="271" customWidth="1"/>
    <col min="5637" max="5637" width="17.375" style="271" customWidth="1"/>
    <col min="5638" max="5638" width="28.5" style="271" customWidth="1"/>
    <col min="5639" max="5639" width="53.5" style="271" customWidth="1"/>
    <col min="5640" max="5888" width="9" style="271"/>
    <col min="5889" max="5889" width="25.5" style="271" customWidth="1"/>
    <col min="5890" max="5890" width="14" style="271" customWidth="1"/>
    <col min="5891" max="5891" width="12.125" style="271" customWidth="1"/>
    <col min="5892" max="5892" width="19.25" style="271" customWidth="1"/>
    <col min="5893" max="5893" width="17.375" style="271" customWidth="1"/>
    <col min="5894" max="5894" width="28.5" style="271" customWidth="1"/>
    <col min="5895" max="5895" width="53.5" style="271" customWidth="1"/>
    <col min="5896" max="6144" width="9" style="271"/>
    <col min="6145" max="6145" width="25.5" style="271" customWidth="1"/>
    <col min="6146" max="6146" width="14" style="271" customWidth="1"/>
    <col min="6147" max="6147" width="12.125" style="271" customWidth="1"/>
    <col min="6148" max="6148" width="19.25" style="271" customWidth="1"/>
    <col min="6149" max="6149" width="17.375" style="271" customWidth="1"/>
    <col min="6150" max="6150" width="28.5" style="271" customWidth="1"/>
    <col min="6151" max="6151" width="53.5" style="271" customWidth="1"/>
    <col min="6152" max="6400" width="9" style="271"/>
    <col min="6401" max="6401" width="25.5" style="271" customWidth="1"/>
    <col min="6402" max="6402" width="14" style="271" customWidth="1"/>
    <col min="6403" max="6403" width="12.125" style="271" customWidth="1"/>
    <col min="6404" max="6404" width="19.25" style="271" customWidth="1"/>
    <col min="6405" max="6405" width="17.375" style="271" customWidth="1"/>
    <col min="6406" max="6406" width="28.5" style="271" customWidth="1"/>
    <col min="6407" max="6407" width="53.5" style="271" customWidth="1"/>
    <col min="6408" max="6656" width="9" style="271"/>
    <col min="6657" max="6657" width="25.5" style="271" customWidth="1"/>
    <col min="6658" max="6658" width="14" style="271" customWidth="1"/>
    <col min="6659" max="6659" width="12.125" style="271" customWidth="1"/>
    <col min="6660" max="6660" width="19.25" style="271" customWidth="1"/>
    <col min="6661" max="6661" width="17.375" style="271" customWidth="1"/>
    <col min="6662" max="6662" width="28.5" style="271" customWidth="1"/>
    <col min="6663" max="6663" width="53.5" style="271" customWidth="1"/>
    <col min="6664" max="6912" width="9" style="271"/>
    <col min="6913" max="6913" width="25.5" style="271" customWidth="1"/>
    <col min="6914" max="6914" width="14" style="271" customWidth="1"/>
    <col min="6915" max="6915" width="12.125" style="271" customWidth="1"/>
    <col min="6916" max="6916" width="19.25" style="271" customWidth="1"/>
    <col min="6917" max="6917" width="17.375" style="271" customWidth="1"/>
    <col min="6918" max="6918" width="28.5" style="271" customWidth="1"/>
    <col min="6919" max="6919" width="53.5" style="271" customWidth="1"/>
    <col min="6920" max="7168" width="9" style="271"/>
    <col min="7169" max="7169" width="25.5" style="271" customWidth="1"/>
    <col min="7170" max="7170" width="14" style="271" customWidth="1"/>
    <col min="7171" max="7171" width="12.125" style="271" customWidth="1"/>
    <col min="7172" max="7172" width="19.25" style="271" customWidth="1"/>
    <col min="7173" max="7173" width="17.375" style="271" customWidth="1"/>
    <col min="7174" max="7174" width="28.5" style="271" customWidth="1"/>
    <col min="7175" max="7175" width="53.5" style="271" customWidth="1"/>
    <col min="7176" max="7424" width="9" style="271"/>
    <col min="7425" max="7425" width="25.5" style="271" customWidth="1"/>
    <col min="7426" max="7426" width="14" style="271" customWidth="1"/>
    <col min="7427" max="7427" width="12.125" style="271" customWidth="1"/>
    <col min="7428" max="7428" width="19.25" style="271" customWidth="1"/>
    <col min="7429" max="7429" width="17.375" style="271" customWidth="1"/>
    <col min="7430" max="7430" width="28.5" style="271" customWidth="1"/>
    <col min="7431" max="7431" width="53.5" style="271" customWidth="1"/>
    <col min="7432" max="7680" width="9" style="271"/>
    <col min="7681" max="7681" width="25.5" style="271" customWidth="1"/>
    <col min="7682" max="7682" width="14" style="271" customWidth="1"/>
    <col min="7683" max="7683" width="12.125" style="271" customWidth="1"/>
    <col min="7684" max="7684" width="19.25" style="271" customWidth="1"/>
    <col min="7685" max="7685" width="17.375" style="271" customWidth="1"/>
    <col min="7686" max="7686" width="28.5" style="271" customWidth="1"/>
    <col min="7687" max="7687" width="53.5" style="271" customWidth="1"/>
    <col min="7688" max="7936" width="9" style="271"/>
    <col min="7937" max="7937" width="25.5" style="271" customWidth="1"/>
    <col min="7938" max="7938" width="14" style="271" customWidth="1"/>
    <col min="7939" max="7939" width="12.125" style="271" customWidth="1"/>
    <col min="7940" max="7940" width="19.25" style="271" customWidth="1"/>
    <col min="7941" max="7941" width="17.375" style="271" customWidth="1"/>
    <col min="7942" max="7942" width="28.5" style="271" customWidth="1"/>
    <col min="7943" max="7943" width="53.5" style="271" customWidth="1"/>
    <col min="7944" max="8192" width="9" style="271"/>
    <col min="8193" max="8193" width="25.5" style="271" customWidth="1"/>
    <col min="8194" max="8194" width="14" style="271" customWidth="1"/>
    <col min="8195" max="8195" width="12.125" style="271" customWidth="1"/>
    <col min="8196" max="8196" width="19.25" style="271" customWidth="1"/>
    <col min="8197" max="8197" width="17.375" style="271" customWidth="1"/>
    <col min="8198" max="8198" width="28.5" style="271" customWidth="1"/>
    <col min="8199" max="8199" width="53.5" style="271" customWidth="1"/>
    <col min="8200" max="8448" width="9" style="271"/>
    <col min="8449" max="8449" width="25.5" style="271" customWidth="1"/>
    <col min="8450" max="8450" width="14" style="271" customWidth="1"/>
    <col min="8451" max="8451" width="12.125" style="271" customWidth="1"/>
    <col min="8452" max="8452" width="19.25" style="271" customWidth="1"/>
    <col min="8453" max="8453" width="17.375" style="271" customWidth="1"/>
    <col min="8454" max="8454" width="28.5" style="271" customWidth="1"/>
    <col min="8455" max="8455" width="53.5" style="271" customWidth="1"/>
    <col min="8456" max="8704" width="9" style="271"/>
    <col min="8705" max="8705" width="25.5" style="271" customWidth="1"/>
    <col min="8706" max="8706" width="14" style="271" customWidth="1"/>
    <col min="8707" max="8707" width="12.125" style="271" customWidth="1"/>
    <col min="8708" max="8708" width="19.25" style="271" customWidth="1"/>
    <col min="8709" max="8709" width="17.375" style="271" customWidth="1"/>
    <col min="8710" max="8710" width="28.5" style="271" customWidth="1"/>
    <col min="8711" max="8711" width="53.5" style="271" customWidth="1"/>
    <col min="8712" max="8960" width="9" style="271"/>
    <col min="8961" max="8961" width="25.5" style="271" customWidth="1"/>
    <col min="8962" max="8962" width="14" style="271" customWidth="1"/>
    <col min="8963" max="8963" width="12.125" style="271" customWidth="1"/>
    <col min="8964" max="8964" width="19.25" style="271" customWidth="1"/>
    <col min="8965" max="8965" width="17.375" style="271" customWidth="1"/>
    <col min="8966" max="8966" width="28.5" style="271" customWidth="1"/>
    <col min="8967" max="8967" width="53.5" style="271" customWidth="1"/>
    <col min="8968" max="9216" width="9" style="271"/>
    <col min="9217" max="9217" width="25.5" style="271" customWidth="1"/>
    <col min="9218" max="9218" width="14" style="271" customWidth="1"/>
    <col min="9219" max="9219" width="12.125" style="271" customWidth="1"/>
    <col min="9220" max="9220" width="19.25" style="271" customWidth="1"/>
    <col min="9221" max="9221" width="17.375" style="271" customWidth="1"/>
    <col min="9222" max="9222" width="28.5" style="271" customWidth="1"/>
    <col min="9223" max="9223" width="53.5" style="271" customWidth="1"/>
    <col min="9224" max="9472" width="9" style="271"/>
    <col min="9473" max="9473" width="25.5" style="271" customWidth="1"/>
    <col min="9474" max="9474" width="14" style="271" customWidth="1"/>
    <col min="9475" max="9475" width="12.125" style="271" customWidth="1"/>
    <col min="9476" max="9476" width="19.25" style="271" customWidth="1"/>
    <col min="9477" max="9477" width="17.375" style="271" customWidth="1"/>
    <col min="9478" max="9478" width="28.5" style="271" customWidth="1"/>
    <col min="9479" max="9479" width="53.5" style="271" customWidth="1"/>
    <col min="9480" max="9728" width="9" style="271"/>
    <col min="9729" max="9729" width="25.5" style="271" customWidth="1"/>
    <col min="9730" max="9730" width="14" style="271" customWidth="1"/>
    <col min="9731" max="9731" width="12.125" style="271" customWidth="1"/>
    <col min="9732" max="9732" width="19.25" style="271" customWidth="1"/>
    <col min="9733" max="9733" width="17.375" style="271" customWidth="1"/>
    <col min="9734" max="9734" width="28.5" style="271" customWidth="1"/>
    <col min="9735" max="9735" width="53.5" style="271" customWidth="1"/>
    <col min="9736" max="9984" width="9" style="271"/>
    <col min="9985" max="9985" width="25.5" style="271" customWidth="1"/>
    <col min="9986" max="9986" width="14" style="271" customWidth="1"/>
    <col min="9987" max="9987" width="12.125" style="271" customWidth="1"/>
    <col min="9988" max="9988" width="19.25" style="271" customWidth="1"/>
    <col min="9989" max="9989" width="17.375" style="271" customWidth="1"/>
    <col min="9990" max="9990" width="28.5" style="271" customWidth="1"/>
    <col min="9991" max="9991" width="53.5" style="271" customWidth="1"/>
    <col min="9992" max="10240" width="9" style="271"/>
    <col min="10241" max="10241" width="25.5" style="271" customWidth="1"/>
    <col min="10242" max="10242" width="14" style="271" customWidth="1"/>
    <col min="10243" max="10243" width="12.125" style="271" customWidth="1"/>
    <col min="10244" max="10244" width="19.25" style="271" customWidth="1"/>
    <col min="10245" max="10245" width="17.375" style="271" customWidth="1"/>
    <col min="10246" max="10246" width="28.5" style="271" customWidth="1"/>
    <col min="10247" max="10247" width="53.5" style="271" customWidth="1"/>
    <col min="10248" max="10496" width="9" style="271"/>
    <col min="10497" max="10497" width="25.5" style="271" customWidth="1"/>
    <col min="10498" max="10498" width="14" style="271" customWidth="1"/>
    <col min="10499" max="10499" width="12.125" style="271" customWidth="1"/>
    <col min="10500" max="10500" width="19.25" style="271" customWidth="1"/>
    <col min="10501" max="10501" width="17.375" style="271" customWidth="1"/>
    <col min="10502" max="10502" width="28.5" style="271" customWidth="1"/>
    <col min="10503" max="10503" width="53.5" style="271" customWidth="1"/>
    <col min="10504" max="10752" width="9" style="271"/>
    <col min="10753" max="10753" width="25.5" style="271" customWidth="1"/>
    <col min="10754" max="10754" width="14" style="271" customWidth="1"/>
    <col min="10755" max="10755" width="12.125" style="271" customWidth="1"/>
    <col min="10756" max="10756" width="19.25" style="271" customWidth="1"/>
    <col min="10757" max="10757" width="17.375" style="271" customWidth="1"/>
    <col min="10758" max="10758" width="28.5" style="271" customWidth="1"/>
    <col min="10759" max="10759" width="53.5" style="271" customWidth="1"/>
    <col min="10760" max="11008" width="9" style="271"/>
    <col min="11009" max="11009" width="25.5" style="271" customWidth="1"/>
    <col min="11010" max="11010" width="14" style="271" customWidth="1"/>
    <col min="11011" max="11011" width="12.125" style="271" customWidth="1"/>
    <col min="11012" max="11012" width="19.25" style="271" customWidth="1"/>
    <col min="11013" max="11013" width="17.375" style="271" customWidth="1"/>
    <col min="11014" max="11014" width="28.5" style="271" customWidth="1"/>
    <col min="11015" max="11015" width="53.5" style="271" customWidth="1"/>
    <col min="11016" max="11264" width="9" style="271"/>
    <col min="11265" max="11265" width="25.5" style="271" customWidth="1"/>
    <col min="11266" max="11266" width="14" style="271" customWidth="1"/>
    <col min="11267" max="11267" width="12.125" style="271" customWidth="1"/>
    <col min="11268" max="11268" width="19.25" style="271" customWidth="1"/>
    <col min="11269" max="11269" width="17.375" style="271" customWidth="1"/>
    <col min="11270" max="11270" width="28.5" style="271" customWidth="1"/>
    <col min="11271" max="11271" width="53.5" style="271" customWidth="1"/>
    <col min="11272" max="11520" width="9" style="271"/>
    <col min="11521" max="11521" width="25.5" style="271" customWidth="1"/>
    <col min="11522" max="11522" width="14" style="271" customWidth="1"/>
    <col min="11523" max="11523" width="12.125" style="271" customWidth="1"/>
    <col min="11524" max="11524" width="19.25" style="271" customWidth="1"/>
    <col min="11525" max="11525" width="17.375" style="271" customWidth="1"/>
    <col min="11526" max="11526" width="28.5" style="271" customWidth="1"/>
    <col min="11527" max="11527" width="53.5" style="271" customWidth="1"/>
    <col min="11528" max="11776" width="9" style="271"/>
    <col min="11777" max="11777" width="25.5" style="271" customWidth="1"/>
    <col min="11778" max="11778" width="14" style="271" customWidth="1"/>
    <col min="11779" max="11779" width="12.125" style="271" customWidth="1"/>
    <col min="11780" max="11780" width="19.25" style="271" customWidth="1"/>
    <col min="11781" max="11781" width="17.375" style="271" customWidth="1"/>
    <col min="11782" max="11782" width="28.5" style="271" customWidth="1"/>
    <col min="11783" max="11783" width="53.5" style="271" customWidth="1"/>
    <col min="11784" max="12032" width="9" style="271"/>
    <col min="12033" max="12033" width="25.5" style="271" customWidth="1"/>
    <col min="12034" max="12034" width="14" style="271" customWidth="1"/>
    <col min="12035" max="12035" width="12.125" style="271" customWidth="1"/>
    <col min="12036" max="12036" width="19.25" style="271" customWidth="1"/>
    <col min="12037" max="12037" width="17.375" style="271" customWidth="1"/>
    <col min="12038" max="12038" width="28.5" style="271" customWidth="1"/>
    <col min="12039" max="12039" width="53.5" style="271" customWidth="1"/>
    <col min="12040" max="12288" width="9" style="271"/>
    <col min="12289" max="12289" width="25.5" style="271" customWidth="1"/>
    <col min="12290" max="12290" width="14" style="271" customWidth="1"/>
    <col min="12291" max="12291" width="12.125" style="271" customWidth="1"/>
    <col min="12292" max="12292" width="19.25" style="271" customWidth="1"/>
    <col min="12293" max="12293" width="17.375" style="271" customWidth="1"/>
    <col min="12294" max="12294" width="28.5" style="271" customWidth="1"/>
    <col min="12295" max="12295" width="53.5" style="271" customWidth="1"/>
    <col min="12296" max="12544" width="9" style="271"/>
    <col min="12545" max="12545" width="25.5" style="271" customWidth="1"/>
    <col min="12546" max="12546" width="14" style="271" customWidth="1"/>
    <col min="12547" max="12547" width="12.125" style="271" customWidth="1"/>
    <col min="12548" max="12548" width="19.25" style="271" customWidth="1"/>
    <col min="12549" max="12549" width="17.375" style="271" customWidth="1"/>
    <col min="12550" max="12550" width="28.5" style="271" customWidth="1"/>
    <col min="12551" max="12551" width="53.5" style="271" customWidth="1"/>
    <col min="12552" max="12800" width="9" style="271"/>
    <col min="12801" max="12801" width="25.5" style="271" customWidth="1"/>
    <col min="12802" max="12802" width="14" style="271" customWidth="1"/>
    <col min="12803" max="12803" width="12.125" style="271" customWidth="1"/>
    <col min="12804" max="12804" width="19.25" style="271" customWidth="1"/>
    <col min="12805" max="12805" width="17.375" style="271" customWidth="1"/>
    <col min="12806" max="12806" width="28.5" style="271" customWidth="1"/>
    <col min="12807" max="12807" width="53.5" style="271" customWidth="1"/>
    <col min="12808" max="13056" width="9" style="271"/>
    <col min="13057" max="13057" width="25.5" style="271" customWidth="1"/>
    <col min="13058" max="13058" width="14" style="271" customWidth="1"/>
    <col min="13059" max="13059" width="12.125" style="271" customWidth="1"/>
    <col min="13060" max="13060" width="19.25" style="271" customWidth="1"/>
    <col min="13061" max="13061" width="17.375" style="271" customWidth="1"/>
    <col min="13062" max="13062" width="28.5" style="271" customWidth="1"/>
    <col min="13063" max="13063" width="53.5" style="271" customWidth="1"/>
    <col min="13064" max="13312" width="9" style="271"/>
    <col min="13313" max="13313" width="25.5" style="271" customWidth="1"/>
    <col min="13314" max="13314" width="14" style="271" customWidth="1"/>
    <col min="13315" max="13315" width="12.125" style="271" customWidth="1"/>
    <col min="13316" max="13316" width="19.25" style="271" customWidth="1"/>
    <col min="13317" max="13317" width="17.375" style="271" customWidth="1"/>
    <col min="13318" max="13318" width="28.5" style="271" customWidth="1"/>
    <col min="13319" max="13319" width="53.5" style="271" customWidth="1"/>
    <col min="13320" max="13568" width="9" style="271"/>
    <col min="13569" max="13569" width="25.5" style="271" customWidth="1"/>
    <col min="13570" max="13570" width="14" style="271" customWidth="1"/>
    <col min="13571" max="13571" width="12.125" style="271" customWidth="1"/>
    <col min="13572" max="13572" width="19.25" style="271" customWidth="1"/>
    <col min="13573" max="13573" width="17.375" style="271" customWidth="1"/>
    <col min="13574" max="13574" width="28.5" style="271" customWidth="1"/>
    <col min="13575" max="13575" width="53.5" style="271" customWidth="1"/>
    <col min="13576" max="13824" width="9" style="271"/>
    <col min="13825" max="13825" width="25.5" style="271" customWidth="1"/>
    <col min="13826" max="13826" width="14" style="271" customWidth="1"/>
    <col min="13827" max="13827" width="12.125" style="271" customWidth="1"/>
    <col min="13828" max="13828" width="19.25" style="271" customWidth="1"/>
    <col min="13829" max="13829" width="17.375" style="271" customWidth="1"/>
    <col min="13830" max="13830" width="28.5" style="271" customWidth="1"/>
    <col min="13831" max="13831" width="53.5" style="271" customWidth="1"/>
    <col min="13832" max="14080" width="9" style="271"/>
    <col min="14081" max="14081" width="25.5" style="271" customWidth="1"/>
    <col min="14082" max="14082" width="14" style="271" customWidth="1"/>
    <col min="14083" max="14083" width="12.125" style="271" customWidth="1"/>
    <col min="14084" max="14084" width="19.25" style="271" customWidth="1"/>
    <col min="14085" max="14085" width="17.375" style="271" customWidth="1"/>
    <col min="14086" max="14086" width="28.5" style="271" customWidth="1"/>
    <col min="14087" max="14087" width="53.5" style="271" customWidth="1"/>
    <col min="14088" max="14336" width="9" style="271"/>
    <col min="14337" max="14337" width="25.5" style="271" customWidth="1"/>
    <col min="14338" max="14338" width="14" style="271" customWidth="1"/>
    <col min="14339" max="14339" width="12.125" style="271" customWidth="1"/>
    <col min="14340" max="14340" width="19.25" style="271" customWidth="1"/>
    <col min="14341" max="14341" width="17.375" style="271" customWidth="1"/>
    <col min="14342" max="14342" width="28.5" style="271" customWidth="1"/>
    <col min="14343" max="14343" width="53.5" style="271" customWidth="1"/>
    <col min="14344" max="14592" width="9" style="271"/>
    <col min="14593" max="14593" width="25.5" style="271" customWidth="1"/>
    <col min="14594" max="14594" width="14" style="271" customWidth="1"/>
    <col min="14595" max="14595" width="12.125" style="271" customWidth="1"/>
    <col min="14596" max="14596" width="19.25" style="271" customWidth="1"/>
    <col min="14597" max="14597" width="17.375" style="271" customWidth="1"/>
    <col min="14598" max="14598" width="28.5" style="271" customWidth="1"/>
    <col min="14599" max="14599" width="53.5" style="271" customWidth="1"/>
    <col min="14600" max="14848" width="9" style="271"/>
    <col min="14849" max="14849" width="25.5" style="271" customWidth="1"/>
    <col min="14850" max="14850" width="14" style="271" customWidth="1"/>
    <col min="14851" max="14851" width="12.125" style="271" customWidth="1"/>
    <col min="14852" max="14852" width="19.25" style="271" customWidth="1"/>
    <col min="14853" max="14853" width="17.375" style="271" customWidth="1"/>
    <col min="14854" max="14854" width="28.5" style="271" customWidth="1"/>
    <col min="14855" max="14855" width="53.5" style="271" customWidth="1"/>
    <col min="14856" max="15104" width="9" style="271"/>
    <col min="15105" max="15105" width="25.5" style="271" customWidth="1"/>
    <col min="15106" max="15106" width="14" style="271" customWidth="1"/>
    <col min="15107" max="15107" width="12.125" style="271" customWidth="1"/>
    <col min="15108" max="15108" width="19.25" style="271" customWidth="1"/>
    <col min="15109" max="15109" width="17.375" style="271" customWidth="1"/>
    <col min="15110" max="15110" width="28.5" style="271" customWidth="1"/>
    <col min="15111" max="15111" width="53.5" style="271" customWidth="1"/>
    <col min="15112" max="15360" width="9" style="271"/>
    <col min="15361" max="15361" width="25.5" style="271" customWidth="1"/>
    <col min="15362" max="15362" width="14" style="271" customWidth="1"/>
    <col min="15363" max="15363" width="12.125" style="271" customWidth="1"/>
    <col min="15364" max="15364" width="19.25" style="271" customWidth="1"/>
    <col min="15365" max="15365" width="17.375" style="271" customWidth="1"/>
    <col min="15366" max="15366" width="28.5" style="271" customWidth="1"/>
    <col min="15367" max="15367" width="53.5" style="271" customWidth="1"/>
    <col min="15368" max="15616" width="9" style="271"/>
    <col min="15617" max="15617" width="25.5" style="271" customWidth="1"/>
    <col min="15618" max="15618" width="14" style="271" customWidth="1"/>
    <col min="15619" max="15619" width="12.125" style="271" customWidth="1"/>
    <col min="15620" max="15620" width="19.25" style="271" customWidth="1"/>
    <col min="15621" max="15621" width="17.375" style="271" customWidth="1"/>
    <col min="15622" max="15622" width="28.5" style="271" customWidth="1"/>
    <col min="15623" max="15623" width="53.5" style="271" customWidth="1"/>
    <col min="15624" max="15872" width="9" style="271"/>
    <col min="15873" max="15873" width="25.5" style="271" customWidth="1"/>
    <col min="15874" max="15874" width="14" style="271" customWidth="1"/>
    <col min="15875" max="15875" width="12.125" style="271" customWidth="1"/>
    <col min="15876" max="15876" width="19.25" style="271" customWidth="1"/>
    <col min="15877" max="15877" width="17.375" style="271" customWidth="1"/>
    <col min="15878" max="15878" width="28.5" style="271" customWidth="1"/>
    <col min="15879" max="15879" width="53.5" style="271" customWidth="1"/>
    <col min="15880" max="16128" width="9" style="271"/>
    <col min="16129" max="16129" width="25.5" style="271" customWidth="1"/>
    <col min="16130" max="16130" width="14" style="271" customWidth="1"/>
    <col min="16131" max="16131" width="12.125" style="271" customWidth="1"/>
    <col min="16132" max="16132" width="19.25" style="271" customWidth="1"/>
    <col min="16133" max="16133" width="17.375" style="271" customWidth="1"/>
    <col min="16134" max="16134" width="28.5" style="271" customWidth="1"/>
    <col min="16135" max="16135" width="53.5" style="271" customWidth="1"/>
    <col min="16136" max="16384" width="9" style="271"/>
  </cols>
  <sheetData>
    <row r="1" spans="1:7">
      <c r="A1" s="271" t="s">
        <v>407</v>
      </c>
    </row>
    <row r="3" spans="1:7">
      <c r="A3" s="143" t="s">
        <v>408</v>
      </c>
      <c r="B3" s="305"/>
    </row>
    <row r="4" spans="1:7" ht="15" thickBot="1">
      <c r="G4" s="272" t="s">
        <v>409</v>
      </c>
    </row>
    <row r="5" spans="1:7" s="273" customFormat="1" ht="59.25" customHeight="1" thickTop="1" thickBot="1">
      <c r="A5" s="1134" t="s">
        <v>410</v>
      </c>
      <c r="B5" s="1137" t="s">
        <v>411</v>
      </c>
      <c r="C5" s="1137" t="s">
        <v>412</v>
      </c>
      <c r="D5" s="1140" t="s">
        <v>413</v>
      </c>
      <c r="E5" s="1141"/>
      <c r="F5" s="1142"/>
      <c r="G5" s="1143" t="s">
        <v>414</v>
      </c>
    </row>
    <row r="6" spans="1:7" s="273" customFormat="1" ht="24.75" customHeight="1" thickTop="1">
      <c r="A6" s="1135"/>
      <c r="B6" s="1138"/>
      <c r="C6" s="1138"/>
      <c r="D6" s="1148" t="s">
        <v>415</v>
      </c>
      <c r="E6" s="1149"/>
      <c r="F6" s="1149"/>
      <c r="G6" s="1144"/>
    </row>
    <row r="7" spans="1:7" s="273" customFormat="1" ht="24.75" customHeight="1" thickBot="1">
      <c r="A7" s="1135"/>
      <c r="B7" s="1138"/>
      <c r="C7" s="1139"/>
      <c r="D7" s="1150"/>
      <c r="E7" s="1151"/>
      <c r="F7" s="1152"/>
      <c r="G7" s="1145"/>
    </row>
    <row r="8" spans="1:7" s="273" customFormat="1" ht="24.75" customHeight="1" thickTop="1">
      <c r="A8" s="1135"/>
      <c r="B8" s="1138"/>
      <c r="C8" s="1139"/>
      <c r="D8" s="1153" t="s">
        <v>416</v>
      </c>
      <c r="E8" s="1155" t="s">
        <v>417</v>
      </c>
      <c r="F8" s="218" t="s">
        <v>418</v>
      </c>
      <c r="G8" s="1146"/>
    </row>
    <row r="9" spans="1:7" s="273" customFormat="1" ht="24.75" customHeight="1" thickBot="1">
      <c r="A9" s="1136"/>
      <c r="B9" s="1136"/>
      <c r="C9" s="1136"/>
      <c r="D9" s="1154"/>
      <c r="E9" s="1156"/>
      <c r="F9" s="219" t="s">
        <v>419</v>
      </c>
      <c r="G9" s="1147"/>
    </row>
    <row r="10" spans="1:7" s="275" customFormat="1" ht="24.75" customHeight="1" thickTop="1" thickBot="1">
      <c r="A10" s="220"/>
      <c r="B10" s="221"/>
      <c r="C10" s="222"/>
      <c r="D10" s="223"/>
      <c r="E10" s="224"/>
      <c r="F10" s="225"/>
      <c r="G10" s="274"/>
    </row>
    <row r="11" spans="1:7" s="275" customFormat="1" ht="24.75" customHeight="1" thickTop="1">
      <c r="A11" s="228" t="s">
        <v>420</v>
      </c>
      <c r="B11" s="229"/>
      <c r="C11" s="229"/>
      <c r="D11" s="230"/>
      <c r="E11" s="231"/>
      <c r="F11" s="232"/>
    </row>
    <row r="12" spans="1:7" s="275" customFormat="1" ht="24.75" customHeight="1">
      <c r="A12" s="233" t="s">
        <v>421</v>
      </c>
      <c r="B12" s="229"/>
      <c r="C12" s="229"/>
      <c r="D12" s="230"/>
      <c r="E12" s="231"/>
      <c r="F12" s="232"/>
    </row>
    <row r="13" spans="1:7" s="275" customFormat="1" ht="24.75" customHeight="1">
      <c r="A13" s="1132" t="s">
        <v>422</v>
      </c>
      <c r="B13" s="1132"/>
      <c r="C13" s="1132"/>
      <c r="D13" s="1132"/>
      <c r="E13" s="1132"/>
      <c r="F13" s="1132"/>
      <c r="G13" s="1132"/>
    </row>
    <row r="14" spans="1:7" s="275" customFormat="1" ht="24.75" customHeight="1">
      <c r="A14" s="1132" t="s">
        <v>423</v>
      </c>
      <c r="B14" s="1132"/>
      <c r="C14" s="1132"/>
      <c r="D14" s="1132"/>
      <c r="E14" s="1132"/>
      <c r="F14" s="1132"/>
      <c r="G14" s="1132"/>
    </row>
    <row r="15" spans="1:7" s="275" customFormat="1" ht="24.75" customHeight="1">
      <c r="A15" s="1132" t="s">
        <v>424</v>
      </c>
      <c r="B15" s="1132"/>
      <c r="C15" s="1132"/>
      <c r="D15" s="1132"/>
      <c r="E15" s="1132"/>
      <c r="F15" s="1132"/>
      <c r="G15" s="1132"/>
    </row>
    <row r="16" spans="1:7" s="275" customFormat="1" ht="24.75" customHeight="1">
      <c r="A16" s="233" t="s">
        <v>425</v>
      </c>
      <c r="B16" s="229"/>
      <c r="C16" s="229"/>
      <c r="D16" s="230"/>
      <c r="E16" s="231"/>
      <c r="F16" s="232"/>
    </row>
    <row r="17" spans="1:7" s="275" customFormat="1" ht="24.75" customHeight="1">
      <c r="A17" s="234" t="s">
        <v>426</v>
      </c>
      <c r="B17" s="229"/>
      <c r="C17" s="229"/>
      <c r="D17" s="230"/>
      <c r="E17" s="231"/>
      <c r="F17" s="232"/>
    </row>
    <row r="18" spans="1:7" ht="24.75" customHeight="1">
      <c r="A18" s="271" t="s">
        <v>427</v>
      </c>
      <c r="B18" s="235"/>
      <c r="C18" s="235"/>
      <c r="D18" s="236"/>
      <c r="E18" s="237"/>
      <c r="F18" s="237"/>
    </row>
    <row r="19" spans="1:7" ht="24.75" customHeight="1">
      <c r="A19" s="271" t="s">
        <v>428</v>
      </c>
      <c r="B19" s="235"/>
      <c r="C19" s="235"/>
      <c r="D19" s="236"/>
      <c r="E19" s="237"/>
      <c r="F19" s="237"/>
    </row>
    <row r="20" spans="1:7" ht="24.75" customHeight="1">
      <c r="A20" s="271" t="s">
        <v>429</v>
      </c>
      <c r="B20" s="235"/>
      <c r="C20" s="235"/>
      <c r="D20" s="236"/>
      <c r="E20" s="237"/>
      <c r="F20" s="237"/>
    </row>
    <row r="21" spans="1:7" ht="24.75" customHeight="1">
      <c r="B21" s="235"/>
      <c r="C21" s="235"/>
      <c r="D21" s="236"/>
      <c r="E21" s="237"/>
      <c r="F21" s="237"/>
    </row>
    <row r="22" spans="1:7" s="275" customFormat="1" ht="24.75" customHeight="1">
      <c r="A22" s="234" t="s">
        <v>430</v>
      </c>
      <c r="B22" s="229"/>
      <c r="C22" s="229"/>
      <c r="D22" s="230"/>
      <c r="E22" s="231"/>
      <c r="F22" s="232"/>
    </row>
    <row r="23" spans="1:7" ht="24.75" customHeight="1">
      <c r="A23" s="271" t="s">
        <v>431</v>
      </c>
    </row>
    <row r="24" spans="1:7" ht="24.75" customHeight="1"/>
    <row r="25" spans="1:7" ht="24.75" customHeight="1">
      <c r="A25" s="271" t="s">
        <v>432</v>
      </c>
    </row>
    <row r="26" spans="1:7" ht="24.75" customHeight="1">
      <c r="A26" s="271" t="s">
        <v>433</v>
      </c>
    </row>
    <row r="27" spans="1:7" ht="24.75" customHeight="1">
      <c r="A27" s="1133" t="s">
        <v>434</v>
      </c>
      <c r="B27" s="1133"/>
      <c r="C27" s="1133"/>
      <c r="D27" s="1133"/>
      <c r="E27" s="1133"/>
      <c r="F27" s="1133"/>
      <c r="G27" s="1133"/>
    </row>
    <row r="28" spans="1:7" ht="24.75" customHeight="1">
      <c r="A28" s="216"/>
    </row>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4"/>
  <conditionalFormatting sqref="A10:E10">
    <cfRule type="containsBlanks" dxfId="108" priority="1">
      <formula>LEN(TRIM(A10))=0</formula>
    </cfRule>
  </conditionalFormatting>
  <printOptions horizontalCentered="1"/>
  <pageMargins left="0.23622047244094491" right="0.23622047244094491" top="0.74803149606299213" bottom="0.74803149606299213" header="0.31496062992125984" footer="0.31496062992125984"/>
  <pageSetup paperSize="9" scale="79" orientation="landscape" blackAndWhite="1" errors="blank" r:id="rId1"/>
  <headerFooter alignWithMargins="0"/>
  <colBreaks count="1" manualBreakCount="1">
    <brk id="7" min="2" max="2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dimension ref="A1:AN168"/>
  <sheetViews>
    <sheetView showZeros="0" view="pageBreakPreview" zoomScaleNormal="100" zoomScaleSheetLayoutView="100" workbookViewId="0">
      <selection activeCell="B9" sqref="B9:M10"/>
    </sheetView>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7" width="3.625" style="1" customWidth="1"/>
    <col min="28" max="28" width="8.625" style="1" customWidth="1"/>
    <col min="29" max="30" width="7" style="1" customWidth="1"/>
    <col min="31" max="38" width="3.625" style="1"/>
    <col min="39" max="40" width="0" style="1" hidden="1" customWidth="1"/>
    <col min="41"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3" width="3.625" style="1" customWidth="1"/>
    <col min="284" max="284" width="8.625" style="1" customWidth="1"/>
    <col min="285" max="294" width="3.625" style="1"/>
    <col min="295" max="296" width="0" style="1" hidden="1" customWidth="1"/>
    <col min="297"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9" width="3.625" style="1" customWidth="1"/>
    <col min="540" max="540" width="8.625" style="1" customWidth="1"/>
    <col min="541" max="550" width="3.625" style="1"/>
    <col min="551" max="552" width="0" style="1" hidden="1" customWidth="1"/>
    <col min="553"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5" width="3.625" style="1" customWidth="1"/>
    <col min="796" max="796" width="8.625" style="1" customWidth="1"/>
    <col min="797" max="806" width="3.625" style="1"/>
    <col min="807" max="808" width="0" style="1" hidden="1" customWidth="1"/>
    <col min="809"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1" width="3.625" style="1" customWidth="1"/>
    <col min="1052" max="1052" width="8.625" style="1" customWidth="1"/>
    <col min="1053" max="1062" width="3.625" style="1"/>
    <col min="1063" max="1064" width="0" style="1" hidden="1" customWidth="1"/>
    <col min="1065"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7" width="3.625" style="1" customWidth="1"/>
    <col min="1308" max="1308" width="8.625" style="1" customWidth="1"/>
    <col min="1309" max="1318" width="3.625" style="1"/>
    <col min="1319" max="1320" width="0" style="1" hidden="1" customWidth="1"/>
    <col min="1321"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3" width="3.625" style="1" customWidth="1"/>
    <col min="1564" max="1564" width="8.625" style="1" customWidth="1"/>
    <col min="1565" max="1574" width="3.625" style="1"/>
    <col min="1575" max="1576" width="0" style="1" hidden="1" customWidth="1"/>
    <col min="1577"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9" width="3.625" style="1" customWidth="1"/>
    <col min="1820" max="1820" width="8.625" style="1" customWidth="1"/>
    <col min="1821" max="1830" width="3.625" style="1"/>
    <col min="1831" max="1832" width="0" style="1" hidden="1" customWidth="1"/>
    <col min="1833"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5" width="3.625" style="1" customWidth="1"/>
    <col min="2076" max="2076" width="8.625" style="1" customWidth="1"/>
    <col min="2077" max="2086" width="3.625" style="1"/>
    <col min="2087" max="2088" width="0" style="1" hidden="1" customWidth="1"/>
    <col min="2089"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1" width="3.625" style="1" customWidth="1"/>
    <col min="2332" max="2332" width="8.625" style="1" customWidth="1"/>
    <col min="2333" max="2342" width="3.625" style="1"/>
    <col min="2343" max="2344" width="0" style="1" hidden="1" customWidth="1"/>
    <col min="2345"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7" width="3.625" style="1" customWidth="1"/>
    <col min="2588" max="2588" width="8.625" style="1" customWidth="1"/>
    <col min="2589" max="2598" width="3.625" style="1"/>
    <col min="2599" max="2600" width="0" style="1" hidden="1" customWidth="1"/>
    <col min="2601"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3" width="3.625" style="1" customWidth="1"/>
    <col min="2844" max="2844" width="8.625" style="1" customWidth="1"/>
    <col min="2845" max="2854" width="3.625" style="1"/>
    <col min="2855" max="2856" width="0" style="1" hidden="1" customWidth="1"/>
    <col min="2857"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9" width="3.625" style="1" customWidth="1"/>
    <col min="3100" max="3100" width="8.625" style="1" customWidth="1"/>
    <col min="3101" max="3110" width="3.625" style="1"/>
    <col min="3111" max="3112" width="0" style="1" hidden="1" customWidth="1"/>
    <col min="3113"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5" width="3.625" style="1" customWidth="1"/>
    <col min="3356" max="3356" width="8.625" style="1" customWidth="1"/>
    <col min="3357" max="3366" width="3.625" style="1"/>
    <col min="3367" max="3368" width="0" style="1" hidden="1" customWidth="1"/>
    <col min="3369"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1" width="3.625" style="1" customWidth="1"/>
    <col min="3612" max="3612" width="8.625" style="1" customWidth="1"/>
    <col min="3613" max="3622" width="3.625" style="1"/>
    <col min="3623" max="3624" width="0" style="1" hidden="1" customWidth="1"/>
    <col min="3625"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7" width="3.625" style="1" customWidth="1"/>
    <col min="3868" max="3868" width="8.625" style="1" customWidth="1"/>
    <col min="3869" max="3878" width="3.625" style="1"/>
    <col min="3879" max="3880" width="0" style="1" hidden="1" customWidth="1"/>
    <col min="3881"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3" width="3.625" style="1" customWidth="1"/>
    <col min="4124" max="4124" width="8.625" style="1" customWidth="1"/>
    <col min="4125" max="4134" width="3.625" style="1"/>
    <col min="4135" max="4136" width="0" style="1" hidden="1" customWidth="1"/>
    <col min="4137"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9" width="3.625" style="1" customWidth="1"/>
    <col min="4380" max="4380" width="8.625" style="1" customWidth="1"/>
    <col min="4381" max="4390" width="3.625" style="1"/>
    <col min="4391" max="4392" width="0" style="1" hidden="1" customWidth="1"/>
    <col min="4393"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5" width="3.625" style="1" customWidth="1"/>
    <col min="4636" max="4636" width="8.625" style="1" customWidth="1"/>
    <col min="4637" max="4646" width="3.625" style="1"/>
    <col min="4647" max="4648" width="0" style="1" hidden="1" customWidth="1"/>
    <col min="4649"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1" width="3.625" style="1" customWidth="1"/>
    <col min="4892" max="4892" width="8.625" style="1" customWidth="1"/>
    <col min="4893" max="4902" width="3.625" style="1"/>
    <col min="4903" max="4904" width="0" style="1" hidden="1" customWidth="1"/>
    <col min="4905"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7" width="3.625" style="1" customWidth="1"/>
    <col min="5148" max="5148" width="8.625" style="1" customWidth="1"/>
    <col min="5149" max="5158" width="3.625" style="1"/>
    <col min="5159" max="5160" width="0" style="1" hidden="1" customWidth="1"/>
    <col min="5161"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3" width="3.625" style="1" customWidth="1"/>
    <col min="5404" max="5404" width="8.625" style="1" customWidth="1"/>
    <col min="5405" max="5414" width="3.625" style="1"/>
    <col min="5415" max="5416" width="0" style="1" hidden="1" customWidth="1"/>
    <col min="5417"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9" width="3.625" style="1" customWidth="1"/>
    <col min="5660" max="5660" width="8.625" style="1" customWidth="1"/>
    <col min="5661" max="5670" width="3.625" style="1"/>
    <col min="5671" max="5672" width="0" style="1" hidden="1" customWidth="1"/>
    <col min="5673"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5" width="3.625" style="1" customWidth="1"/>
    <col min="5916" max="5916" width="8.625" style="1" customWidth="1"/>
    <col min="5917" max="5926" width="3.625" style="1"/>
    <col min="5927" max="5928" width="0" style="1" hidden="1" customWidth="1"/>
    <col min="5929"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1" width="3.625" style="1" customWidth="1"/>
    <col min="6172" max="6172" width="8.625" style="1" customWidth="1"/>
    <col min="6173" max="6182" width="3.625" style="1"/>
    <col min="6183" max="6184" width="0" style="1" hidden="1" customWidth="1"/>
    <col min="6185"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7" width="3.625" style="1" customWidth="1"/>
    <col min="6428" max="6428" width="8.625" style="1" customWidth="1"/>
    <col min="6429" max="6438" width="3.625" style="1"/>
    <col min="6439" max="6440" width="0" style="1" hidden="1" customWidth="1"/>
    <col min="6441"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3" width="3.625" style="1" customWidth="1"/>
    <col min="6684" max="6684" width="8.625" style="1" customWidth="1"/>
    <col min="6685" max="6694" width="3.625" style="1"/>
    <col min="6695" max="6696" width="0" style="1" hidden="1" customWidth="1"/>
    <col min="6697"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9" width="3.625" style="1" customWidth="1"/>
    <col min="6940" max="6940" width="8.625" style="1" customWidth="1"/>
    <col min="6941" max="6950" width="3.625" style="1"/>
    <col min="6951" max="6952" width="0" style="1" hidden="1" customWidth="1"/>
    <col min="6953"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5" width="3.625" style="1" customWidth="1"/>
    <col min="7196" max="7196" width="8.625" style="1" customWidth="1"/>
    <col min="7197" max="7206" width="3.625" style="1"/>
    <col min="7207" max="7208" width="0" style="1" hidden="1" customWidth="1"/>
    <col min="7209"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1" width="3.625" style="1" customWidth="1"/>
    <col min="7452" max="7452" width="8.625" style="1" customWidth="1"/>
    <col min="7453" max="7462" width="3.625" style="1"/>
    <col min="7463" max="7464" width="0" style="1" hidden="1" customWidth="1"/>
    <col min="7465"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7" width="3.625" style="1" customWidth="1"/>
    <col min="7708" max="7708" width="8.625" style="1" customWidth="1"/>
    <col min="7709" max="7718" width="3.625" style="1"/>
    <col min="7719" max="7720" width="0" style="1" hidden="1" customWidth="1"/>
    <col min="7721"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3" width="3.625" style="1" customWidth="1"/>
    <col min="7964" max="7964" width="8.625" style="1" customWidth="1"/>
    <col min="7965" max="7974" width="3.625" style="1"/>
    <col min="7975" max="7976" width="0" style="1" hidden="1" customWidth="1"/>
    <col min="7977"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9" width="3.625" style="1" customWidth="1"/>
    <col min="8220" max="8220" width="8.625" style="1" customWidth="1"/>
    <col min="8221" max="8230" width="3.625" style="1"/>
    <col min="8231" max="8232" width="0" style="1" hidden="1" customWidth="1"/>
    <col min="8233"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5" width="3.625" style="1" customWidth="1"/>
    <col min="8476" max="8476" width="8.625" style="1" customWidth="1"/>
    <col min="8477" max="8486" width="3.625" style="1"/>
    <col min="8487" max="8488" width="0" style="1" hidden="1" customWidth="1"/>
    <col min="8489"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1" width="3.625" style="1" customWidth="1"/>
    <col min="8732" max="8732" width="8.625" style="1" customWidth="1"/>
    <col min="8733" max="8742" width="3.625" style="1"/>
    <col min="8743" max="8744" width="0" style="1" hidden="1" customWidth="1"/>
    <col min="8745"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7" width="3.625" style="1" customWidth="1"/>
    <col min="8988" max="8988" width="8.625" style="1" customWidth="1"/>
    <col min="8989" max="8998" width="3.625" style="1"/>
    <col min="8999" max="9000" width="0" style="1" hidden="1" customWidth="1"/>
    <col min="9001"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3" width="3.625" style="1" customWidth="1"/>
    <col min="9244" max="9244" width="8.625" style="1" customWidth="1"/>
    <col min="9245" max="9254" width="3.625" style="1"/>
    <col min="9255" max="9256" width="0" style="1" hidden="1" customWidth="1"/>
    <col min="9257"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9" width="3.625" style="1" customWidth="1"/>
    <col min="9500" max="9500" width="8.625" style="1" customWidth="1"/>
    <col min="9501" max="9510" width="3.625" style="1"/>
    <col min="9511" max="9512" width="0" style="1" hidden="1" customWidth="1"/>
    <col min="9513"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5" width="3.625" style="1" customWidth="1"/>
    <col min="9756" max="9756" width="8.625" style="1" customWidth="1"/>
    <col min="9757" max="9766" width="3.625" style="1"/>
    <col min="9767" max="9768" width="0" style="1" hidden="1" customWidth="1"/>
    <col min="9769"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1" width="3.625" style="1" customWidth="1"/>
    <col min="10012" max="10012" width="8.625" style="1" customWidth="1"/>
    <col min="10013" max="10022" width="3.625" style="1"/>
    <col min="10023" max="10024" width="0" style="1" hidden="1" customWidth="1"/>
    <col min="10025"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7" width="3.625" style="1" customWidth="1"/>
    <col min="10268" max="10268" width="8.625" style="1" customWidth="1"/>
    <col min="10269" max="10278" width="3.625" style="1"/>
    <col min="10279" max="10280" width="0" style="1" hidden="1" customWidth="1"/>
    <col min="10281"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3" width="3.625" style="1" customWidth="1"/>
    <col min="10524" max="10524" width="8.625" style="1" customWidth="1"/>
    <col min="10525" max="10534" width="3.625" style="1"/>
    <col min="10535" max="10536" width="0" style="1" hidden="1" customWidth="1"/>
    <col min="10537"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9" width="3.625" style="1" customWidth="1"/>
    <col min="10780" max="10780" width="8.625" style="1" customWidth="1"/>
    <col min="10781" max="10790" width="3.625" style="1"/>
    <col min="10791" max="10792" width="0" style="1" hidden="1" customWidth="1"/>
    <col min="10793"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5" width="3.625" style="1" customWidth="1"/>
    <col min="11036" max="11036" width="8.625" style="1" customWidth="1"/>
    <col min="11037" max="11046" width="3.625" style="1"/>
    <col min="11047" max="11048" width="0" style="1" hidden="1" customWidth="1"/>
    <col min="11049"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1" width="3.625" style="1" customWidth="1"/>
    <col min="11292" max="11292" width="8.625" style="1" customWidth="1"/>
    <col min="11293" max="11302" width="3.625" style="1"/>
    <col min="11303" max="11304" width="0" style="1" hidden="1" customWidth="1"/>
    <col min="11305"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7" width="3.625" style="1" customWidth="1"/>
    <col min="11548" max="11548" width="8.625" style="1" customWidth="1"/>
    <col min="11549" max="11558" width="3.625" style="1"/>
    <col min="11559" max="11560" width="0" style="1" hidden="1" customWidth="1"/>
    <col min="11561"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3" width="3.625" style="1" customWidth="1"/>
    <col min="11804" max="11804" width="8.625" style="1" customWidth="1"/>
    <col min="11805" max="11814" width="3.625" style="1"/>
    <col min="11815" max="11816" width="0" style="1" hidden="1" customWidth="1"/>
    <col min="11817"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9" width="3.625" style="1" customWidth="1"/>
    <col min="12060" max="12060" width="8.625" style="1" customWidth="1"/>
    <col min="12061" max="12070" width="3.625" style="1"/>
    <col min="12071" max="12072" width="0" style="1" hidden="1" customWidth="1"/>
    <col min="12073"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5" width="3.625" style="1" customWidth="1"/>
    <col min="12316" max="12316" width="8.625" style="1" customWidth="1"/>
    <col min="12317" max="12326" width="3.625" style="1"/>
    <col min="12327" max="12328" width="0" style="1" hidden="1" customWidth="1"/>
    <col min="12329"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1" width="3.625" style="1" customWidth="1"/>
    <col min="12572" max="12572" width="8.625" style="1" customWidth="1"/>
    <col min="12573" max="12582" width="3.625" style="1"/>
    <col min="12583" max="12584" width="0" style="1" hidden="1" customWidth="1"/>
    <col min="12585"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7" width="3.625" style="1" customWidth="1"/>
    <col min="12828" max="12828" width="8.625" style="1" customWidth="1"/>
    <col min="12829" max="12838" width="3.625" style="1"/>
    <col min="12839" max="12840" width="0" style="1" hidden="1" customWidth="1"/>
    <col min="12841"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3" width="3.625" style="1" customWidth="1"/>
    <col min="13084" max="13084" width="8.625" style="1" customWidth="1"/>
    <col min="13085" max="13094" width="3.625" style="1"/>
    <col min="13095" max="13096" width="0" style="1" hidden="1" customWidth="1"/>
    <col min="13097"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9" width="3.625" style="1" customWidth="1"/>
    <col min="13340" max="13340" width="8.625" style="1" customWidth="1"/>
    <col min="13341" max="13350" width="3.625" style="1"/>
    <col min="13351" max="13352" width="0" style="1" hidden="1" customWidth="1"/>
    <col min="13353"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5" width="3.625" style="1" customWidth="1"/>
    <col min="13596" max="13596" width="8.625" style="1" customWidth="1"/>
    <col min="13597" max="13606" width="3.625" style="1"/>
    <col min="13607" max="13608" width="0" style="1" hidden="1" customWidth="1"/>
    <col min="13609"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1" width="3.625" style="1" customWidth="1"/>
    <col min="13852" max="13852" width="8.625" style="1" customWidth="1"/>
    <col min="13853" max="13862" width="3.625" style="1"/>
    <col min="13863" max="13864" width="0" style="1" hidden="1" customWidth="1"/>
    <col min="13865"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7" width="3.625" style="1" customWidth="1"/>
    <col min="14108" max="14108" width="8.625" style="1" customWidth="1"/>
    <col min="14109" max="14118" width="3.625" style="1"/>
    <col min="14119" max="14120" width="0" style="1" hidden="1" customWidth="1"/>
    <col min="14121"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3" width="3.625" style="1" customWidth="1"/>
    <col min="14364" max="14364" width="8.625" style="1" customWidth="1"/>
    <col min="14365" max="14374" width="3.625" style="1"/>
    <col min="14375" max="14376" width="0" style="1" hidden="1" customWidth="1"/>
    <col min="14377"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9" width="3.625" style="1" customWidth="1"/>
    <col min="14620" max="14620" width="8.625" style="1" customWidth="1"/>
    <col min="14621" max="14630" width="3.625" style="1"/>
    <col min="14631" max="14632" width="0" style="1" hidden="1" customWidth="1"/>
    <col min="14633"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5" width="3.625" style="1" customWidth="1"/>
    <col min="14876" max="14876" width="8.625" style="1" customWidth="1"/>
    <col min="14877" max="14886" width="3.625" style="1"/>
    <col min="14887" max="14888" width="0" style="1" hidden="1" customWidth="1"/>
    <col min="14889"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1" width="3.625" style="1" customWidth="1"/>
    <col min="15132" max="15132" width="8.625" style="1" customWidth="1"/>
    <col min="15133" max="15142" width="3.625" style="1"/>
    <col min="15143" max="15144" width="0" style="1" hidden="1" customWidth="1"/>
    <col min="15145"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7" width="3.625" style="1" customWidth="1"/>
    <col min="15388" max="15388" width="8.625" style="1" customWidth="1"/>
    <col min="15389" max="15398" width="3.625" style="1"/>
    <col min="15399" max="15400" width="0" style="1" hidden="1" customWidth="1"/>
    <col min="15401"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3" width="3.625" style="1" customWidth="1"/>
    <col min="15644" max="15644" width="8.625" style="1" customWidth="1"/>
    <col min="15645" max="15654" width="3.625" style="1"/>
    <col min="15655" max="15656" width="0" style="1" hidden="1" customWidth="1"/>
    <col min="15657"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9" width="3.625" style="1" customWidth="1"/>
    <col min="15900" max="15900" width="8.625" style="1" customWidth="1"/>
    <col min="15901" max="15910" width="3.625" style="1"/>
    <col min="15911" max="15912" width="0" style="1" hidden="1" customWidth="1"/>
    <col min="15913"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5" width="3.625" style="1" customWidth="1"/>
    <col min="16156" max="16156" width="8.625" style="1" customWidth="1"/>
    <col min="16157" max="16166" width="3.625" style="1"/>
    <col min="16167" max="16168" width="0" style="1" hidden="1" customWidth="1"/>
    <col min="16169" max="16384" width="3.625" style="1"/>
  </cols>
  <sheetData>
    <row r="1" spans="1:27" ht="18.75" customHeight="1">
      <c r="B1" s="305"/>
      <c r="AA1" s="1" t="s">
        <v>435</v>
      </c>
    </row>
    <row r="2" spans="1:27" ht="9" customHeight="1"/>
    <row r="3" spans="1:27" ht="18.75" customHeight="1">
      <c r="A3" s="952" t="s">
        <v>436</v>
      </c>
      <c r="B3" s="952"/>
      <c r="C3" s="952"/>
      <c r="D3" s="952"/>
      <c r="E3" s="952"/>
      <c r="F3" s="952"/>
      <c r="G3" s="952"/>
      <c r="H3" s="952"/>
      <c r="I3" s="952"/>
      <c r="J3" s="952"/>
      <c r="K3" s="952"/>
      <c r="L3" s="952"/>
      <c r="M3" s="952"/>
      <c r="N3" s="952"/>
      <c r="O3" s="952"/>
      <c r="P3" s="952"/>
      <c r="Q3" s="952"/>
      <c r="R3" s="952"/>
      <c r="S3" s="952"/>
      <c r="T3" s="952"/>
      <c r="U3" s="952"/>
      <c r="V3" s="952"/>
      <c r="W3" s="952"/>
      <c r="X3" s="952"/>
      <c r="Y3" s="952"/>
      <c r="AA3" s="1" t="s">
        <v>256</v>
      </c>
    </row>
    <row r="4" spans="1:27" ht="9" customHeight="1"/>
    <row r="5" spans="1:27" ht="18.75" customHeight="1">
      <c r="L5" s="11"/>
      <c r="N5" s="101" t="s">
        <v>437</v>
      </c>
    </row>
    <row r="6" spans="1:27" ht="18.75" customHeight="1">
      <c r="N6" s="1157"/>
      <c r="O6" s="1157"/>
      <c r="P6" s="1157"/>
      <c r="Q6" s="1157"/>
      <c r="R6" s="1157"/>
      <c r="S6" s="1157"/>
      <c r="T6" s="1157"/>
      <c r="U6" s="1157"/>
      <c r="V6" s="1157"/>
      <c r="W6" s="1157"/>
      <c r="X6" s="1157"/>
      <c r="Y6" s="1157"/>
    </row>
    <row r="7" spans="1:27" ht="18.75" customHeight="1">
      <c r="A7" s="1" t="s">
        <v>438</v>
      </c>
      <c r="I7" s="172"/>
      <c r="J7" s="1" t="s">
        <v>439</v>
      </c>
      <c r="N7" s="35"/>
      <c r="O7" s="35"/>
      <c r="P7" s="35"/>
      <c r="Q7" s="35"/>
      <c r="R7" s="35"/>
      <c r="S7" s="35"/>
      <c r="T7" s="35"/>
      <c r="U7" s="35"/>
      <c r="V7" s="35"/>
      <c r="W7" s="35"/>
      <c r="X7" s="35"/>
      <c r="Y7" s="35"/>
    </row>
    <row r="8" spans="1:27" ht="18.75" customHeight="1">
      <c r="A8" s="1" t="s">
        <v>46</v>
      </c>
      <c r="B8" s="951" t="s">
        <v>440</v>
      </c>
      <c r="C8" s="951"/>
      <c r="D8" s="951"/>
      <c r="E8" s="951"/>
      <c r="F8" s="951"/>
      <c r="G8" s="951"/>
      <c r="H8" s="951"/>
      <c r="I8" s="951"/>
      <c r="J8" s="951"/>
      <c r="K8" s="951"/>
      <c r="L8" s="951"/>
      <c r="M8" s="951"/>
      <c r="N8" s="951"/>
      <c r="O8" s="951"/>
      <c r="P8" s="951"/>
      <c r="Q8" s="951"/>
      <c r="R8" s="951"/>
      <c r="S8" s="951"/>
      <c r="T8" s="951"/>
      <c r="U8" s="951"/>
      <c r="V8" s="951"/>
      <c r="W8" s="951"/>
      <c r="X8" s="951"/>
      <c r="Y8" s="951"/>
    </row>
    <row r="9" spans="1:27" ht="18.75" customHeight="1">
      <c r="B9" s="951"/>
      <c r="C9" s="951"/>
      <c r="D9" s="951"/>
      <c r="E9" s="951"/>
      <c r="F9" s="951"/>
      <c r="G9" s="951"/>
      <c r="H9" s="951"/>
      <c r="I9" s="951"/>
      <c r="J9" s="951"/>
      <c r="K9" s="951"/>
      <c r="L9" s="951"/>
      <c r="M9" s="951"/>
      <c r="N9" s="951"/>
      <c r="O9" s="951"/>
      <c r="P9" s="951"/>
      <c r="Q9" s="951"/>
      <c r="R9" s="951"/>
      <c r="S9" s="951"/>
      <c r="T9" s="951"/>
      <c r="U9" s="951"/>
      <c r="V9" s="951"/>
      <c r="W9" s="951"/>
      <c r="X9" s="951"/>
      <c r="Y9" s="951"/>
    </row>
    <row r="10" spans="1:27" ht="18.75" customHeight="1">
      <c r="N10" s="35"/>
      <c r="O10" s="35"/>
      <c r="P10" s="35"/>
      <c r="Q10" s="35"/>
      <c r="R10" s="35"/>
      <c r="S10" s="35"/>
      <c r="T10" s="35"/>
      <c r="U10" s="35"/>
      <c r="V10" s="35"/>
      <c r="W10" s="35"/>
      <c r="X10" s="35"/>
      <c r="Y10" s="35"/>
    </row>
    <row r="11" spans="1:27" ht="15" customHeight="1">
      <c r="A11" s="1" t="s">
        <v>441</v>
      </c>
    </row>
    <row r="12" spans="1:27" ht="15" customHeight="1">
      <c r="A12" s="1" t="s">
        <v>442</v>
      </c>
    </row>
    <row r="13" spans="1:27" ht="15" customHeight="1">
      <c r="B13" s="1158" t="s">
        <v>443</v>
      </c>
      <c r="C13" s="1159"/>
      <c r="D13" s="1159"/>
      <c r="E13" s="1159"/>
      <c r="F13" s="1159"/>
      <c r="G13" s="1159"/>
      <c r="H13" s="1159"/>
      <c r="I13" s="1159"/>
      <c r="J13" s="1159"/>
      <c r="K13" s="1159"/>
      <c r="L13" s="1160"/>
      <c r="M13" s="1164" t="s">
        <v>444</v>
      </c>
      <c r="N13" s="1165"/>
      <c r="O13" s="1165"/>
      <c r="P13" s="1165"/>
      <c r="Q13" s="1165"/>
      <c r="R13" s="1165"/>
      <c r="S13" s="1165"/>
      <c r="T13" s="1165"/>
      <c r="U13" s="1165"/>
      <c r="V13" s="1165"/>
      <c r="W13" s="1165"/>
      <c r="X13" s="1165"/>
      <c r="Y13" s="1166"/>
    </row>
    <row r="14" spans="1:27" ht="15" customHeight="1">
      <c r="B14" s="1161"/>
      <c r="C14" s="1162"/>
      <c r="D14" s="1162"/>
      <c r="E14" s="1162"/>
      <c r="F14" s="1162"/>
      <c r="G14" s="1162"/>
      <c r="H14" s="1162"/>
      <c r="I14" s="1162"/>
      <c r="J14" s="1162"/>
      <c r="K14" s="1162"/>
      <c r="L14" s="1163"/>
      <c r="M14" s="1164" t="s">
        <v>445</v>
      </c>
      <c r="N14" s="1165"/>
      <c r="O14" s="1165"/>
      <c r="P14" s="1166"/>
      <c r="Q14" s="1164" t="s">
        <v>446</v>
      </c>
      <c r="R14" s="1165"/>
      <c r="S14" s="1165"/>
      <c r="T14" s="1166"/>
      <c r="U14" s="1164" t="s">
        <v>447</v>
      </c>
      <c r="V14" s="1165"/>
      <c r="W14" s="1165"/>
      <c r="X14" s="1165"/>
      <c r="Y14" s="1166"/>
    </row>
    <row r="15" spans="1:27" ht="15" customHeight="1">
      <c r="B15" s="102" t="s">
        <v>448</v>
      </c>
      <c r="C15" s="67"/>
      <c r="D15" s="67"/>
      <c r="E15" s="67"/>
      <c r="F15" s="67"/>
      <c r="G15" s="67"/>
      <c r="H15" s="67"/>
      <c r="I15" s="67"/>
      <c r="J15" s="67"/>
      <c r="K15" s="67"/>
      <c r="L15" s="67"/>
      <c r="M15" s="1174"/>
      <c r="N15" s="1175"/>
      <c r="O15" s="1175"/>
      <c r="P15" s="173" t="s">
        <v>449</v>
      </c>
      <c r="Q15" s="1174"/>
      <c r="R15" s="1175"/>
      <c r="S15" s="1175"/>
      <c r="T15" s="39" t="s">
        <v>449</v>
      </c>
      <c r="U15" s="65" t="s">
        <v>450</v>
      </c>
      <c r="V15" s="1168">
        <f>SUM(M15+Q15)</f>
        <v>0</v>
      </c>
      <c r="W15" s="1168"/>
      <c r="X15" s="1168"/>
      <c r="Y15" s="39" t="s">
        <v>451</v>
      </c>
    </row>
    <row r="16" spans="1:27" ht="15" customHeight="1">
      <c r="B16" s="102" t="s">
        <v>452</v>
      </c>
      <c r="C16" s="67"/>
      <c r="D16" s="67"/>
      <c r="E16" s="67"/>
      <c r="F16" s="67"/>
      <c r="G16" s="67"/>
      <c r="H16" s="67"/>
      <c r="I16" s="67"/>
      <c r="J16" s="67"/>
      <c r="K16" s="67"/>
      <c r="L16" s="67"/>
      <c r="M16" s="1174"/>
      <c r="N16" s="1175"/>
      <c r="O16" s="1175"/>
      <c r="P16" s="173" t="s">
        <v>449</v>
      </c>
      <c r="Q16" s="1174"/>
      <c r="R16" s="1175"/>
      <c r="S16" s="1175"/>
      <c r="T16" s="39" t="s">
        <v>449</v>
      </c>
      <c r="U16" s="174"/>
      <c r="V16" s="1168">
        <f>SUM(M16+Q16)</f>
        <v>0</v>
      </c>
      <c r="W16" s="1168"/>
      <c r="X16" s="1168"/>
      <c r="Y16" s="39" t="s">
        <v>451</v>
      </c>
    </row>
    <row r="17" spans="1:25" ht="15" customHeight="1">
      <c r="B17" s="102" t="s">
        <v>453</v>
      </c>
      <c r="C17" s="67"/>
      <c r="D17" s="67"/>
      <c r="E17" s="67"/>
      <c r="F17" s="67"/>
      <c r="G17" s="67"/>
      <c r="H17" s="67"/>
      <c r="I17" s="67"/>
      <c r="J17" s="67"/>
      <c r="K17" s="67"/>
      <c r="L17" s="67"/>
      <c r="M17" s="1167">
        <f>SUM(M15:O16)</f>
        <v>0</v>
      </c>
      <c r="N17" s="1168"/>
      <c r="O17" s="1168"/>
      <c r="P17" s="173" t="s">
        <v>449</v>
      </c>
      <c r="Q17" s="1169">
        <f>SUM(Q15:S16)</f>
        <v>0</v>
      </c>
      <c r="R17" s="1170"/>
      <c r="S17" s="1170"/>
      <c r="T17" s="175" t="s">
        <v>449</v>
      </c>
      <c r="U17" s="176" t="s">
        <v>454</v>
      </c>
      <c r="V17" s="1170">
        <f>SUM(V15:X16)</f>
        <v>0</v>
      </c>
      <c r="W17" s="1170"/>
      <c r="X17" s="1170"/>
      <c r="Y17" s="39" t="s">
        <v>451</v>
      </c>
    </row>
    <row r="18" spans="1:25" ht="12" customHeight="1">
      <c r="B18" s="101" t="s">
        <v>455</v>
      </c>
      <c r="C18" s="120"/>
      <c r="D18" s="120"/>
      <c r="E18" s="120"/>
      <c r="F18" s="120"/>
      <c r="G18" s="120"/>
      <c r="H18" s="120"/>
      <c r="I18" s="120"/>
      <c r="J18" s="120"/>
      <c r="K18" s="120"/>
      <c r="L18" s="120"/>
      <c r="M18" s="120"/>
      <c r="N18" s="76"/>
      <c r="O18" s="76"/>
      <c r="P18" s="76"/>
      <c r="Q18" s="76"/>
      <c r="R18" s="76"/>
      <c r="S18" s="76"/>
      <c r="T18" s="76"/>
      <c r="U18" s="76"/>
      <c r="V18" s="76"/>
      <c r="W18" s="76"/>
      <c r="X18" s="76"/>
      <c r="Y18" s="76"/>
    </row>
    <row r="19" spans="1:25" ht="12" customHeight="1">
      <c r="B19" s="1450" t="s">
        <v>456</v>
      </c>
      <c r="C19" s="1451"/>
      <c r="D19" s="1451"/>
      <c r="E19" s="1451"/>
      <c r="F19" s="1451"/>
      <c r="G19" s="1451"/>
      <c r="H19" s="1451"/>
      <c r="I19" s="1451"/>
      <c r="J19" s="1451"/>
      <c r="K19" s="1451"/>
      <c r="L19" s="1451"/>
      <c r="M19" s="1451"/>
      <c r="N19" s="1451"/>
      <c r="O19" s="1451"/>
      <c r="P19" s="1451"/>
      <c r="Q19" s="1451"/>
      <c r="R19" s="1451"/>
      <c r="S19" s="1451"/>
      <c r="T19" s="1451"/>
      <c r="U19" s="1451"/>
      <c r="V19" s="1451"/>
      <c r="W19" s="1451"/>
      <c r="X19" s="1451"/>
      <c r="Y19" s="1451"/>
    </row>
    <row r="20" spans="1:25" ht="12" customHeight="1">
      <c r="C20" s="101" t="s">
        <v>457</v>
      </c>
    </row>
    <row r="21" spans="1:25" ht="9" customHeight="1"/>
    <row r="22" spans="1:25" ht="15" customHeight="1">
      <c r="A22" s="1" t="s">
        <v>458</v>
      </c>
    </row>
    <row r="23" spans="1:25" ht="15" customHeight="1">
      <c r="B23" s="1" t="s">
        <v>459</v>
      </c>
    </row>
    <row r="24" spans="1:25" ht="15" customHeight="1">
      <c r="B24" s="102" t="s">
        <v>460</v>
      </c>
      <c r="C24" s="103"/>
      <c r="D24" s="103"/>
      <c r="E24" s="103"/>
      <c r="F24" s="103"/>
      <c r="G24" s="103"/>
      <c r="H24" s="103"/>
      <c r="I24" s="104"/>
      <c r="J24" s="1171">
        <f>M17</f>
        <v>0</v>
      </c>
      <c r="K24" s="1172"/>
      <c r="L24" s="1172"/>
      <c r="M24" s="1172"/>
      <c r="N24" s="71" t="s">
        <v>451</v>
      </c>
      <c r="O24" s="102" t="s">
        <v>461</v>
      </c>
      <c r="P24" s="67"/>
      <c r="Q24" s="67"/>
      <c r="R24" s="71"/>
      <c r="S24" s="122" t="s">
        <v>462</v>
      </c>
      <c r="T24" s="1173">
        <f>ROUND(J24/12,3)</f>
        <v>0</v>
      </c>
      <c r="U24" s="1173"/>
      <c r="V24" s="1173"/>
      <c r="W24" s="1173"/>
      <c r="X24" s="1173"/>
      <c r="Y24" s="71" t="s">
        <v>451</v>
      </c>
    </row>
    <row r="25" spans="1:25" ht="15" customHeight="1">
      <c r="B25" s="102" t="s">
        <v>463</v>
      </c>
      <c r="C25" s="103"/>
      <c r="D25" s="103"/>
      <c r="E25" s="103"/>
      <c r="F25" s="103"/>
      <c r="G25" s="103"/>
      <c r="H25" s="103"/>
      <c r="I25" s="104"/>
      <c r="J25" s="1171">
        <f>Q17</f>
        <v>0</v>
      </c>
      <c r="K25" s="1172"/>
      <c r="L25" s="1172"/>
      <c r="M25" s="1172"/>
      <c r="N25" s="71" t="s">
        <v>451</v>
      </c>
      <c r="O25" s="102" t="s">
        <v>461</v>
      </c>
      <c r="P25" s="67"/>
      <c r="Q25" s="67"/>
      <c r="R25" s="71"/>
      <c r="S25" s="122" t="s">
        <v>464</v>
      </c>
      <c r="T25" s="1173">
        <f>ROUND(J25/12,3)</f>
        <v>0</v>
      </c>
      <c r="U25" s="1173"/>
      <c r="V25" s="1173"/>
      <c r="W25" s="1173"/>
      <c r="X25" s="1173"/>
      <c r="Y25" s="71" t="s">
        <v>451</v>
      </c>
    </row>
    <row r="26" spans="1:25" ht="15" customHeight="1">
      <c r="B26" s="107"/>
      <c r="C26" s="107"/>
      <c r="D26" s="107"/>
      <c r="E26" s="107"/>
      <c r="F26" s="108"/>
      <c r="G26" s="108"/>
      <c r="H26" s="76"/>
      <c r="I26" s="107"/>
      <c r="J26" s="107"/>
      <c r="K26" s="107"/>
      <c r="L26" s="107"/>
      <c r="M26" s="102"/>
      <c r="N26" s="67"/>
      <c r="O26" s="67"/>
      <c r="P26" s="67" t="s">
        <v>447</v>
      </c>
      <c r="Q26" s="157"/>
      <c r="R26" s="65"/>
      <c r="S26" s="157"/>
      <c r="T26" s="177"/>
      <c r="U26" s="1184">
        <f>SUM(T24:X25)</f>
        <v>0</v>
      </c>
      <c r="V26" s="1452"/>
      <c r="W26" s="1452"/>
      <c r="X26" s="1452"/>
      <c r="Y26" s="71" t="s">
        <v>451</v>
      </c>
    </row>
    <row r="27" spans="1:25" ht="15" customHeight="1">
      <c r="B27" s="35"/>
      <c r="C27" s="35"/>
      <c r="D27" s="35"/>
      <c r="E27" s="35"/>
      <c r="F27" s="110"/>
      <c r="G27" s="110"/>
      <c r="I27" s="35"/>
      <c r="J27" s="35"/>
      <c r="K27" s="35"/>
      <c r="L27" s="35"/>
      <c r="M27" s="102" t="s">
        <v>465</v>
      </c>
      <c r="N27" s="67"/>
      <c r="O27" s="67"/>
      <c r="P27" s="67"/>
      <c r="Q27" s="157"/>
      <c r="R27" s="65"/>
      <c r="S27" s="157"/>
      <c r="T27" s="122" t="s">
        <v>466</v>
      </c>
      <c r="U27" s="1185">
        <f>ROUND(IF(T24=0,IF(J25=0,0,T25),IF(J25=0,T24,(T24+T25)/2)),0)</f>
        <v>0</v>
      </c>
      <c r="V27" s="1453"/>
      <c r="W27" s="1453"/>
      <c r="X27" s="1453"/>
      <c r="Y27" s="71" t="s">
        <v>449</v>
      </c>
    </row>
    <row r="28" spans="1:25" ht="9" customHeight="1"/>
    <row r="29" spans="1:25" ht="15" customHeight="1">
      <c r="B29" s="1" t="s">
        <v>467</v>
      </c>
      <c r="T29" s="35"/>
    </row>
    <row r="30" spans="1:25" ht="15" customHeight="1">
      <c r="B30" s="102" t="s">
        <v>460</v>
      </c>
      <c r="C30" s="103"/>
      <c r="D30" s="103"/>
      <c r="E30" s="103"/>
      <c r="F30" s="103"/>
      <c r="G30" s="103"/>
      <c r="H30" s="103"/>
      <c r="I30" s="104"/>
      <c r="J30" s="1454">
        <f>M15</f>
        <v>0</v>
      </c>
      <c r="K30" s="1453"/>
      <c r="L30" s="1453"/>
      <c r="M30" s="1453"/>
      <c r="N30" s="71" t="s">
        <v>451</v>
      </c>
      <c r="O30" s="102" t="s">
        <v>461</v>
      </c>
      <c r="P30" s="67"/>
      <c r="Q30" s="67"/>
      <c r="R30" s="71"/>
      <c r="S30" s="122" t="s">
        <v>468</v>
      </c>
      <c r="T30" s="1173">
        <f>ROUND(J30/12,3)</f>
        <v>0</v>
      </c>
      <c r="U30" s="1173"/>
      <c r="V30" s="1173"/>
      <c r="W30" s="1173"/>
      <c r="X30" s="1173"/>
      <c r="Y30" s="71" t="s">
        <v>451</v>
      </c>
    </row>
    <row r="31" spans="1:25" ht="15" customHeight="1">
      <c r="B31" s="102" t="s">
        <v>463</v>
      </c>
      <c r="C31" s="103"/>
      <c r="D31" s="103"/>
      <c r="E31" s="103"/>
      <c r="F31" s="103"/>
      <c r="G31" s="103"/>
      <c r="H31" s="103"/>
      <c r="I31" s="104"/>
      <c r="J31" s="1454">
        <f>Q15</f>
        <v>0</v>
      </c>
      <c r="K31" s="1453"/>
      <c r="L31" s="1453"/>
      <c r="M31" s="1453"/>
      <c r="N31" s="71" t="s">
        <v>451</v>
      </c>
      <c r="O31" s="102" t="s">
        <v>461</v>
      </c>
      <c r="P31" s="67"/>
      <c r="Q31" s="67"/>
      <c r="R31" s="71"/>
      <c r="S31" s="122" t="s">
        <v>469</v>
      </c>
      <c r="T31" s="1173">
        <f>ROUND(J31/12,3)</f>
        <v>0</v>
      </c>
      <c r="U31" s="1173"/>
      <c r="V31" s="1173"/>
      <c r="W31" s="1173"/>
      <c r="X31" s="1173"/>
      <c r="Y31" s="71" t="s">
        <v>451</v>
      </c>
    </row>
    <row r="32" spans="1:25" ht="12" customHeight="1">
      <c r="B32" s="1176" t="s">
        <v>470</v>
      </c>
      <c r="C32" s="1176"/>
      <c r="D32" s="1176"/>
      <c r="E32" s="1176"/>
      <c r="F32" s="1176"/>
      <c r="G32" s="1176"/>
      <c r="H32" s="1176"/>
      <c r="I32" s="1176"/>
      <c r="J32" s="1176"/>
      <c r="K32" s="1176"/>
      <c r="L32" s="1176"/>
      <c r="M32" s="1176"/>
      <c r="N32" s="1176"/>
      <c r="O32" s="1176"/>
      <c r="P32" s="1176"/>
      <c r="Q32" s="1176"/>
      <c r="R32" s="1176"/>
      <c r="S32" s="1176"/>
      <c r="T32" s="1176"/>
      <c r="U32" s="1176"/>
      <c r="V32" s="1176"/>
      <c r="W32" s="1176"/>
      <c r="X32" s="1176"/>
      <c r="Y32" s="1176"/>
    </row>
    <row r="33" spans="1:25" ht="12" customHeight="1">
      <c r="B33" s="1177"/>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7"/>
    </row>
    <row r="34" spans="1:25" ht="12" customHeight="1">
      <c r="B34" s="1178" t="s">
        <v>471</v>
      </c>
      <c r="C34" s="1178"/>
      <c r="D34" s="1178"/>
      <c r="E34" s="1178"/>
      <c r="F34" s="1178"/>
      <c r="G34" s="1178"/>
      <c r="H34" s="1178"/>
      <c r="I34" s="1178"/>
      <c r="J34" s="1178"/>
      <c r="K34" s="1178"/>
      <c r="L34" s="1178"/>
      <c r="M34" s="1178"/>
      <c r="N34" s="1178"/>
      <c r="O34" s="1178"/>
      <c r="P34" s="1178"/>
      <c r="Q34" s="1178"/>
      <c r="R34" s="1178"/>
      <c r="S34" s="1178"/>
      <c r="T34" s="1178"/>
      <c r="U34" s="1178"/>
      <c r="V34" s="1178"/>
      <c r="W34" s="1178"/>
      <c r="X34" s="1178"/>
      <c r="Y34" s="1178"/>
    </row>
    <row r="35" spans="1:25" ht="12" customHeight="1">
      <c r="B35" s="1179"/>
      <c r="C35" s="1179"/>
      <c r="D35" s="1179"/>
      <c r="E35" s="1179"/>
      <c r="F35" s="1179"/>
      <c r="G35" s="1179"/>
      <c r="H35" s="1179"/>
      <c r="I35" s="1179"/>
      <c r="J35" s="1179"/>
      <c r="K35" s="1179"/>
      <c r="L35" s="1179"/>
      <c r="M35" s="1179"/>
      <c r="N35" s="1179"/>
      <c r="O35" s="1179"/>
      <c r="P35" s="1179"/>
      <c r="Q35" s="1179"/>
      <c r="R35" s="1179"/>
      <c r="S35" s="1179"/>
      <c r="T35" s="1179"/>
      <c r="U35" s="1179"/>
      <c r="V35" s="1179"/>
      <c r="W35" s="1179"/>
      <c r="X35" s="1179"/>
      <c r="Y35" s="1179"/>
    </row>
    <row r="36" spans="1:25" ht="9" customHeight="1">
      <c r="A36" s="101"/>
    </row>
    <row r="37" spans="1:25" ht="15" customHeight="1">
      <c r="A37" s="1" t="s">
        <v>472</v>
      </c>
    </row>
    <row r="38" spans="1:25" ht="15" customHeight="1">
      <c r="B38" s="102" t="s">
        <v>473</v>
      </c>
      <c r="C38" s="103"/>
      <c r="D38" s="103"/>
      <c r="E38" s="103"/>
      <c r="F38" s="103"/>
      <c r="G38" s="103"/>
      <c r="H38" s="103"/>
      <c r="I38" s="104"/>
      <c r="J38" s="1180"/>
      <c r="K38" s="1181"/>
      <c r="L38" s="1181"/>
      <c r="M38" s="1181"/>
      <c r="N38" s="71" t="s">
        <v>451</v>
      </c>
      <c r="O38" s="105" t="s">
        <v>474</v>
      </c>
      <c r="P38" s="67"/>
      <c r="Q38" s="67"/>
      <c r="R38" s="67"/>
      <c r="S38" s="158"/>
      <c r="T38" s="106"/>
      <c r="U38" s="1182"/>
      <c r="V38" s="1183"/>
      <c r="W38" s="1183"/>
      <c r="X38" s="1183"/>
      <c r="Y38" s="71" t="s">
        <v>451</v>
      </c>
    </row>
    <row r="39" spans="1:25" ht="15" customHeight="1">
      <c r="B39" s="102" t="s">
        <v>475</v>
      </c>
      <c r="C39" s="103"/>
      <c r="D39" s="103"/>
      <c r="E39" s="103"/>
      <c r="F39" s="103"/>
      <c r="G39" s="103"/>
      <c r="H39" s="103"/>
      <c r="I39" s="104"/>
      <c r="J39" s="1180"/>
      <c r="K39" s="1181"/>
      <c r="L39" s="1181"/>
      <c r="M39" s="1181"/>
      <c r="N39" s="71" t="s">
        <v>451</v>
      </c>
      <c r="O39" s="105" t="s">
        <v>476</v>
      </c>
      <c r="P39" s="67"/>
      <c r="Q39" s="67"/>
      <c r="R39" s="67"/>
      <c r="S39" s="158"/>
      <c r="T39" s="106"/>
      <c r="U39" s="1182"/>
      <c r="V39" s="1183"/>
      <c r="W39" s="1183"/>
      <c r="X39" s="1183"/>
      <c r="Y39" s="71" t="s">
        <v>451</v>
      </c>
    </row>
    <row r="40" spans="1:25" ht="15" customHeight="1">
      <c r="B40" s="107"/>
      <c r="C40" s="107"/>
      <c r="D40" s="107"/>
      <c r="E40" s="107"/>
      <c r="F40" s="108"/>
      <c r="G40" s="108"/>
      <c r="H40" s="76"/>
      <c r="I40" s="107"/>
      <c r="J40" s="107"/>
      <c r="K40" s="107"/>
      <c r="L40" s="107"/>
      <c r="M40" s="102"/>
      <c r="N40" s="67"/>
      <c r="O40" s="67"/>
      <c r="P40" s="67" t="s">
        <v>447</v>
      </c>
      <c r="Q40" s="157"/>
      <c r="R40" s="65"/>
      <c r="S40" s="157"/>
      <c r="T40" s="109"/>
      <c r="U40" s="1194">
        <f>SUM(U38:X39)</f>
        <v>0</v>
      </c>
      <c r="V40" s="1455"/>
      <c r="W40" s="1455"/>
      <c r="X40" s="1455"/>
      <c r="Y40" s="71" t="s">
        <v>451</v>
      </c>
    </row>
    <row r="41" spans="1:25" ht="15" customHeight="1">
      <c r="B41" s="35"/>
      <c r="C41" s="35"/>
      <c r="D41" s="35"/>
      <c r="E41" s="35"/>
      <c r="F41" s="110"/>
      <c r="G41" s="110"/>
      <c r="I41" s="35"/>
      <c r="J41" s="35"/>
      <c r="K41" s="35"/>
      <c r="L41" s="35"/>
      <c r="M41" s="111" t="s">
        <v>477</v>
      </c>
      <c r="N41" s="67"/>
      <c r="O41" s="67"/>
      <c r="P41" s="67"/>
      <c r="Q41" s="157"/>
      <c r="R41" s="65"/>
      <c r="S41" s="157"/>
      <c r="T41" s="158"/>
      <c r="U41" s="1195" t="e">
        <f>ROUNDDOWN(U40/(J38+J39),3)</f>
        <v>#DIV/0!</v>
      </c>
      <c r="V41" s="1456"/>
      <c r="W41" s="1456"/>
      <c r="X41" s="1456"/>
      <c r="Y41" s="71"/>
    </row>
    <row r="42" spans="1:25" ht="6" customHeight="1">
      <c r="B42" s="35"/>
      <c r="C42" s="35"/>
      <c r="D42" s="35"/>
      <c r="E42" s="35"/>
      <c r="F42" s="110"/>
      <c r="G42" s="110"/>
      <c r="I42" s="35"/>
      <c r="J42" s="35"/>
      <c r="K42" s="35"/>
      <c r="L42" s="35"/>
      <c r="M42" s="18"/>
      <c r="Q42" s="35"/>
      <c r="R42" s="155"/>
      <c r="S42" s="35"/>
      <c r="T42" s="35"/>
      <c r="U42" s="112"/>
      <c r="V42" s="113"/>
      <c r="W42" s="113"/>
      <c r="X42" s="113"/>
    </row>
    <row r="43" spans="1:25" ht="12" customHeight="1">
      <c r="B43" s="1196" t="s">
        <v>478</v>
      </c>
      <c r="C43" s="1196"/>
      <c r="D43" s="1196"/>
      <c r="E43" s="1196"/>
      <c r="F43" s="1196"/>
      <c r="G43" s="1196"/>
      <c r="H43" s="1196"/>
      <c r="I43" s="1196"/>
      <c r="J43" s="1196"/>
      <c r="K43" s="1196"/>
      <c r="L43" s="1196"/>
      <c r="M43" s="1196"/>
      <c r="N43" s="1196"/>
      <c r="O43" s="1196"/>
      <c r="P43" s="1196"/>
      <c r="Q43" s="1196"/>
      <c r="R43" s="1196"/>
      <c r="S43" s="1196"/>
      <c r="T43" s="1196"/>
      <c r="U43" s="1196"/>
      <c r="V43" s="1196"/>
      <c r="W43" s="1196"/>
      <c r="X43" s="1196"/>
      <c r="Y43" s="1196"/>
    </row>
    <row r="44" spans="1:25" ht="12" customHeight="1">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row>
    <row r="45" spans="1:25" ht="15" customHeight="1">
      <c r="A45" s="1" t="s">
        <v>479</v>
      </c>
    </row>
    <row r="46" spans="1:25" ht="15" customHeight="1">
      <c r="B46" s="1158" t="s">
        <v>443</v>
      </c>
      <c r="C46" s="1159"/>
      <c r="D46" s="1159"/>
      <c r="E46" s="1159"/>
      <c r="F46" s="1159"/>
      <c r="G46" s="1159"/>
      <c r="H46" s="1159"/>
      <c r="I46" s="1159"/>
      <c r="J46" s="1159"/>
      <c r="K46" s="1159"/>
      <c r="L46" s="1160"/>
      <c r="M46" s="1164" t="s">
        <v>444</v>
      </c>
      <c r="N46" s="1165"/>
      <c r="O46" s="1165"/>
      <c r="P46" s="1165"/>
      <c r="Q46" s="1165"/>
      <c r="R46" s="1165"/>
      <c r="S46" s="1165"/>
      <c r="T46" s="1165"/>
      <c r="U46" s="1165"/>
      <c r="V46" s="1165"/>
      <c r="W46" s="1165"/>
      <c r="X46" s="1165"/>
      <c r="Y46" s="1166"/>
    </row>
    <row r="47" spans="1:25" ht="15" customHeight="1">
      <c r="B47" s="1161"/>
      <c r="C47" s="1162"/>
      <c r="D47" s="1162"/>
      <c r="E47" s="1162"/>
      <c r="F47" s="1162"/>
      <c r="G47" s="1162"/>
      <c r="H47" s="1162"/>
      <c r="I47" s="1162"/>
      <c r="J47" s="1162"/>
      <c r="K47" s="1162"/>
      <c r="L47" s="1163"/>
      <c r="M47" s="1164" t="s">
        <v>445</v>
      </c>
      <c r="N47" s="1165"/>
      <c r="O47" s="1165"/>
      <c r="P47" s="1166"/>
      <c r="Q47" s="1164" t="s">
        <v>446</v>
      </c>
      <c r="R47" s="1165"/>
      <c r="S47" s="1165"/>
      <c r="T47" s="1166"/>
      <c r="U47" s="1164" t="s">
        <v>447</v>
      </c>
      <c r="V47" s="1165"/>
      <c r="W47" s="1165"/>
      <c r="X47" s="1165"/>
      <c r="Y47" s="1166"/>
    </row>
    <row r="48" spans="1:25" ht="15" customHeight="1">
      <c r="B48" s="75" t="s">
        <v>448</v>
      </c>
      <c r="C48" s="76"/>
      <c r="D48" s="76"/>
      <c r="E48" s="76"/>
      <c r="F48" s="76"/>
      <c r="G48" s="76"/>
      <c r="H48" s="76"/>
      <c r="I48" s="76"/>
      <c r="J48" s="76"/>
      <c r="K48" s="76"/>
      <c r="L48" s="76"/>
      <c r="M48" s="1186">
        <f>M15</f>
        <v>0</v>
      </c>
      <c r="N48" s="1187"/>
      <c r="O48" s="1187"/>
      <c r="P48" s="114" t="s">
        <v>449</v>
      </c>
      <c r="Q48" s="1186">
        <f>Q15</f>
        <v>0</v>
      </c>
      <c r="R48" s="1187"/>
      <c r="S48" s="1187"/>
      <c r="T48" s="115" t="s">
        <v>449</v>
      </c>
      <c r="U48" s="116" t="s">
        <v>450</v>
      </c>
      <c r="V48" s="1187">
        <f>V15</f>
        <v>0</v>
      </c>
      <c r="W48" s="1187"/>
      <c r="X48" s="1187"/>
      <c r="Y48" s="115" t="s">
        <v>451</v>
      </c>
    </row>
    <row r="49" spans="1:25" ht="15" customHeight="1">
      <c r="B49" s="1188" t="s">
        <v>480</v>
      </c>
      <c r="C49" s="1189"/>
      <c r="D49" s="1189"/>
      <c r="E49" s="1189"/>
      <c r="F49" s="1189"/>
      <c r="G49" s="1189"/>
      <c r="H49" s="1189"/>
      <c r="I49" s="1189"/>
      <c r="J49" s="1189"/>
      <c r="K49" s="1189"/>
      <c r="L49" s="1190"/>
      <c r="M49" s="1191"/>
      <c r="N49" s="1192"/>
      <c r="O49" s="1192"/>
      <c r="P49" s="117" t="s">
        <v>449</v>
      </c>
      <c r="Q49" s="1191"/>
      <c r="R49" s="1192"/>
      <c r="S49" s="1192"/>
      <c r="T49" s="118" t="s">
        <v>449</v>
      </c>
      <c r="U49" s="119" t="s">
        <v>481</v>
      </c>
      <c r="V49" s="1193">
        <f>M49+Q49</f>
        <v>0</v>
      </c>
      <c r="W49" s="1193"/>
      <c r="X49" s="1193"/>
      <c r="Y49" s="118" t="s">
        <v>449</v>
      </c>
    </row>
    <row r="50" spans="1:25" ht="12" customHeight="1">
      <c r="B50" s="101" t="s">
        <v>455</v>
      </c>
      <c r="C50" s="120"/>
      <c r="D50" s="120"/>
      <c r="E50" s="120"/>
      <c r="F50" s="120"/>
      <c r="G50" s="120"/>
      <c r="H50" s="120"/>
      <c r="I50" s="120"/>
      <c r="J50" s="120"/>
      <c r="K50" s="120"/>
      <c r="L50" s="120"/>
      <c r="M50" s="120"/>
      <c r="N50" s="76"/>
      <c r="O50" s="76"/>
      <c r="P50" s="76"/>
      <c r="Q50" s="76"/>
      <c r="R50" s="76"/>
      <c r="S50" s="76"/>
      <c r="T50" s="76"/>
      <c r="U50" s="76"/>
      <c r="V50" s="76"/>
      <c r="W50" s="76"/>
      <c r="X50" s="76"/>
      <c r="Y50" s="76"/>
    </row>
    <row r="51" spans="1:25" ht="12" customHeight="1">
      <c r="B51" s="1450" t="s">
        <v>456</v>
      </c>
      <c r="C51" s="1451"/>
      <c r="D51" s="1451"/>
      <c r="E51" s="1451"/>
      <c r="F51" s="1451"/>
      <c r="G51" s="1451"/>
      <c r="H51" s="1451"/>
      <c r="I51" s="1451"/>
      <c r="J51" s="1451"/>
      <c r="K51" s="1451"/>
      <c r="L51" s="1451"/>
      <c r="M51" s="1451"/>
      <c r="N51" s="1451"/>
      <c r="O51" s="1451"/>
      <c r="P51" s="1451"/>
      <c r="Q51" s="1451"/>
      <c r="R51" s="1451"/>
      <c r="S51" s="1451"/>
      <c r="T51" s="1451"/>
      <c r="U51" s="1451"/>
      <c r="V51" s="1451"/>
      <c r="W51" s="1451"/>
      <c r="X51" s="1451"/>
      <c r="Y51" s="1451"/>
    </row>
    <row r="52" spans="1:25" ht="12" customHeight="1">
      <c r="C52" s="101" t="s">
        <v>457</v>
      </c>
    </row>
    <row r="53" spans="1:25" ht="12" customHeight="1">
      <c r="C53" s="101"/>
    </row>
    <row r="54" spans="1:25" ht="15" customHeight="1">
      <c r="A54" s="1" t="s">
        <v>482</v>
      </c>
    </row>
    <row r="55" spans="1:25" ht="15" customHeight="1">
      <c r="P55" s="121"/>
      <c r="Q55" s="1197" t="s">
        <v>483</v>
      </c>
      <c r="R55" s="1198"/>
      <c r="S55" s="1199"/>
      <c r="T55" s="122" t="s">
        <v>484</v>
      </c>
      <c r="U55" s="1457"/>
      <c r="V55" s="1457"/>
      <c r="W55" s="1457"/>
      <c r="X55" s="1457"/>
      <c r="Y55" s="71" t="s">
        <v>485</v>
      </c>
    </row>
    <row r="56" spans="1:25" ht="15" customHeight="1">
      <c r="Q56" s="35"/>
      <c r="R56" s="35"/>
      <c r="S56" s="35"/>
      <c r="T56" s="35"/>
    </row>
    <row r="57" spans="1:25" ht="15" customHeight="1">
      <c r="A57" s="1" t="s">
        <v>486</v>
      </c>
      <c r="V57" s="1200" t="s">
        <v>487</v>
      </c>
      <c r="W57" s="1200"/>
      <c r="X57" s="1200" t="s">
        <v>488</v>
      </c>
      <c r="Y57" s="1200"/>
    </row>
    <row r="58" spans="1:25" ht="15" customHeight="1">
      <c r="V58" s="1200"/>
      <c r="W58" s="1200"/>
      <c r="X58" s="1200"/>
      <c r="Y58" s="1200"/>
    </row>
    <row r="59" spans="1:25" ht="12" customHeight="1">
      <c r="B59" s="1201" t="s">
        <v>489</v>
      </c>
      <c r="C59" s="1202" t="s">
        <v>490</v>
      </c>
      <c r="D59" s="1202"/>
      <c r="E59" s="1202"/>
      <c r="F59" s="1202"/>
      <c r="G59" s="1202"/>
      <c r="H59" s="1202"/>
      <c r="I59" s="1202"/>
      <c r="J59" s="1202"/>
      <c r="K59" s="1202"/>
      <c r="L59" s="1202"/>
      <c r="M59" s="1202"/>
      <c r="N59" s="1202"/>
      <c r="O59" s="1202"/>
      <c r="P59" s="1202"/>
      <c r="Q59" s="1202"/>
      <c r="R59" s="1202"/>
      <c r="S59" s="1202"/>
      <c r="T59" s="1202"/>
      <c r="U59" s="1202"/>
      <c r="V59" s="1203"/>
      <c r="W59" s="1204"/>
      <c r="X59" s="1203"/>
      <c r="Y59" s="1204"/>
    </row>
    <row r="60" spans="1:25" ht="12" customHeight="1">
      <c r="B60" s="1201"/>
      <c r="C60" s="1202"/>
      <c r="D60" s="1202"/>
      <c r="E60" s="1202"/>
      <c r="F60" s="1202"/>
      <c r="G60" s="1202"/>
      <c r="H60" s="1202"/>
      <c r="I60" s="1202"/>
      <c r="J60" s="1202"/>
      <c r="K60" s="1202"/>
      <c r="L60" s="1202"/>
      <c r="M60" s="1202"/>
      <c r="N60" s="1202"/>
      <c r="O60" s="1202"/>
      <c r="P60" s="1202"/>
      <c r="Q60" s="1202"/>
      <c r="R60" s="1202"/>
      <c r="S60" s="1202"/>
      <c r="T60" s="1202"/>
      <c r="U60" s="1202"/>
      <c r="V60" s="1205"/>
      <c r="W60" s="1206"/>
      <c r="X60" s="1205"/>
      <c r="Y60" s="1206"/>
    </row>
    <row r="61" spans="1:25" ht="12" customHeight="1">
      <c r="B61" s="1201" t="s">
        <v>491</v>
      </c>
      <c r="C61" s="950" t="s">
        <v>492</v>
      </c>
      <c r="D61" s="950"/>
      <c r="E61" s="950"/>
      <c r="F61" s="950"/>
      <c r="G61" s="950"/>
      <c r="H61" s="950"/>
      <c r="I61" s="950"/>
      <c r="J61" s="950"/>
      <c r="K61" s="950"/>
      <c r="L61" s="950"/>
      <c r="M61" s="950"/>
      <c r="N61" s="950"/>
      <c r="O61" s="950"/>
      <c r="P61" s="950"/>
      <c r="Q61" s="950"/>
      <c r="R61" s="950"/>
      <c r="S61" s="950"/>
      <c r="T61" s="950"/>
      <c r="U61" s="1213"/>
      <c r="V61" s="1203"/>
      <c r="W61" s="1204"/>
      <c r="X61" s="1203"/>
      <c r="Y61" s="1204"/>
    </row>
    <row r="62" spans="1:25" ht="12" customHeight="1">
      <c r="B62" s="1201"/>
      <c r="C62" s="950"/>
      <c r="D62" s="950"/>
      <c r="E62" s="950"/>
      <c r="F62" s="950"/>
      <c r="G62" s="950"/>
      <c r="H62" s="950"/>
      <c r="I62" s="950"/>
      <c r="J62" s="950"/>
      <c r="K62" s="950"/>
      <c r="L62" s="950"/>
      <c r="M62" s="950"/>
      <c r="N62" s="950"/>
      <c r="O62" s="950"/>
      <c r="P62" s="950"/>
      <c r="Q62" s="950"/>
      <c r="R62" s="950"/>
      <c r="S62" s="950"/>
      <c r="T62" s="950"/>
      <c r="U62" s="1213"/>
      <c r="V62" s="1205"/>
      <c r="W62" s="1206"/>
      <c r="X62" s="1205"/>
      <c r="Y62" s="1206"/>
    </row>
    <row r="63" spans="1:25" ht="15" customHeight="1">
      <c r="Q63" s="35"/>
      <c r="R63" s="35"/>
      <c r="S63" s="35"/>
      <c r="T63" s="35"/>
    </row>
    <row r="64" spans="1:25" ht="12" customHeight="1">
      <c r="B64" s="178"/>
      <c r="N64" s="44"/>
      <c r="O64" s="44"/>
      <c r="P64" s="44"/>
      <c r="Q64" s="179"/>
      <c r="R64" s="35"/>
      <c r="S64" s="35"/>
      <c r="T64" s="34"/>
    </row>
    <row r="65" spans="1:40" ht="24.95" customHeight="1">
      <c r="A65" s="1207" t="s">
        <v>493</v>
      </c>
      <c r="B65" s="1207"/>
      <c r="C65" s="1207"/>
      <c r="D65" s="1207"/>
      <c r="E65" s="1207"/>
      <c r="F65" s="1207"/>
      <c r="G65" s="1207"/>
      <c r="H65" s="1207"/>
      <c r="I65" s="1207"/>
      <c r="J65" s="1207"/>
      <c r="K65" s="1207"/>
      <c r="L65" s="1207"/>
      <c r="M65" s="1207"/>
      <c r="N65" s="1012" t="s">
        <v>494</v>
      </c>
      <c r="O65" s="970"/>
      <c r="P65" s="1210" t="s">
        <v>495</v>
      </c>
      <c r="Q65" s="1211"/>
      <c r="R65" s="1211"/>
      <c r="S65" s="1212"/>
      <c r="T65" s="174" t="s">
        <v>496</v>
      </c>
      <c r="U65" s="1458"/>
      <c r="V65" s="1459"/>
      <c r="W65" s="1459"/>
      <c r="X65" s="1460"/>
      <c r="Y65" s="71" t="s">
        <v>497</v>
      </c>
    </row>
    <row r="66" spans="1:40" ht="24.95" customHeight="1">
      <c r="A66" s="1207"/>
      <c r="B66" s="1207"/>
      <c r="C66" s="1207"/>
      <c r="D66" s="1207"/>
      <c r="E66" s="1207"/>
      <c r="F66" s="1207"/>
      <c r="G66" s="1207"/>
      <c r="H66" s="1207"/>
      <c r="I66" s="1207"/>
      <c r="J66" s="1207"/>
      <c r="K66" s="1207"/>
      <c r="L66" s="1207"/>
      <c r="M66" s="1207"/>
      <c r="N66" s="1214"/>
      <c r="O66" s="1215"/>
      <c r="P66" s="1210" t="s">
        <v>498</v>
      </c>
      <c r="Q66" s="1211"/>
      <c r="R66" s="1211"/>
      <c r="S66" s="1212"/>
      <c r="T66" s="174" t="s">
        <v>499</v>
      </c>
      <c r="U66" s="1458"/>
      <c r="V66" s="1459"/>
      <c r="W66" s="1459"/>
      <c r="X66" s="1460"/>
      <c r="Y66" s="71" t="s">
        <v>485</v>
      </c>
      <c r="AM66" s="180"/>
      <c r="AN66" s="180"/>
    </row>
    <row r="67" spans="1:40" ht="24.95" customHeight="1">
      <c r="A67" s="1207" t="s">
        <v>500</v>
      </c>
      <c r="B67" s="1207"/>
      <c r="C67" s="1207"/>
      <c r="D67" s="1207"/>
      <c r="E67" s="1207"/>
      <c r="F67" s="1207"/>
      <c r="G67" s="1207"/>
      <c r="H67" s="1207"/>
      <c r="I67" s="1207"/>
      <c r="J67" s="1207"/>
      <c r="K67" s="1207"/>
      <c r="L67" s="1207"/>
      <c r="M67" s="1207"/>
      <c r="N67" s="1208" t="s">
        <v>501</v>
      </c>
      <c r="O67" s="1209"/>
      <c r="P67" s="1210" t="s">
        <v>495</v>
      </c>
      <c r="Q67" s="1211"/>
      <c r="R67" s="1211"/>
      <c r="S67" s="1212"/>
      <c r="T67" s="174" t="s">
        <v>502</v>
      </c>
      <c r="U67" s="1458"/>
      <c r="V67" s="1459"/>
      <c r="W67" s="1459"/>
      <c r="X67" s="1460"/>
      <c r="Y67" s="71" t="s">
        <v>497</v>
      </c>
      <c r="AM67" s="180">
        <v>1</v>
      </c>
      <c r="AN67" s="180">
        <v>2</v>
      </c>
    </row>
    <row r="68" spans="1:40" ht="24.95" customHeight="1">
      <c r="A68" s="1207"/>
      <c r="B68" s="1207"/>
      <c r="C68" s="1207"/>
      <c r="D68" s="1207"/>
      <c r="E68" s="1207"/>
      <c r="F68" s="1207"/>
      <c r="G68" s="1207"/>
      <c r="H68" s="1207"/>
      <c r="I68" s="1207"/>
      <c r="J68" s="1207"/>
      <c r="K68" s="1207"/>
      <c r="L68" s="1207"/>
      <c r="M68" s="1207"/>
      <c r="N68" s="1013"/>
      <c r="O68" s="971"/>
      <c r="P68" s="1210" t="s">
        <v>498</v>
      </c>
      <c r="Q68" s="1211"/>
      <c r="R68" s="1211"/>
      <c r="S68" s="1212"/>
      <c r="T68" s="174" t="s">
        <v>503</v>
      </c>
      <c r="U68" s="1458"/>
      <c r="V68" s="1459"/>
      <c r="W68" s="1459"/>
      <c r="X68" s="1460"/>
      <c r="Y68" s="71" t="s">
        <v>485</v>
      </c>
      <c r="AM68" s="180">
        <v>2</v>
      </c>
      <c r="AN68" s="180">
        <v>3</v>
      </c>
    </row>
    <row r="69" spans="1:40" ht="13.5" customHeight="1">
      <c r="A69" s="74"/>
      <c r="B69" s="74"/>
      <c r="C69" s="74"/>
      <c r="D69" s="74"/>
      <c r="E69" s="74"/>
      <c r="F69" s="74"/>
      <c r="G69" s="74"/>
      <c r="H69" s="74"/>
      <c r="I69" s="74"/>
      <c r="J69" s="74"/>
      <c r="K69" s="74"/>
      <c r="L69" s="74"/>
      <c r="M69" s="74"/>
      <c r="N69" s="179"/>
      <c r="O69" s="179"/>
      <c r="P69" s="179"/>
      <c r="Q69" s="179"/>
      <c r="R69" s="179"/>
      <c r="S69" s="179"/>
      <c r="T69" s="34"/>
      <c r="AM69" s="180">
        <v>3</v>
      </c>
    </row>
    <row r="70" spans="1:40" ht="24.95" customHeight="1">
      <c r="A70" s="1207" t="s">
        <v>504</v>
      </c>
      <c r="B70" s="1207"/>
      <c r="C70" s="1207"/>
      <c r="D70" s="1207"/>
      <c r="E70" s="1207"/>
      <c r="F70" s="1207"/>
      <c r="G70" s="1207"/>
      <c r="H70" s="1207"/>
      <c r="I70" s="1207"/>
      <c r="J70" s="1207"/>
      <c r="K70" s="1207"/>
      <c r="L70" s="1207"/>
      <c r="M70" s="1207"/>
      <c r="N70" s="1222" t="s">
        <v>494</v>
      </c>
      <c r="O70" s="1223"/>
      <c r="P70" s="1226" t="s">
        <v>495</v>
      </c>
      <c r="Q70" s="1227"/>
      <c r="R70" s="1227"/>
      <c r="S70" s="1228"/>
      <c r="T70" s="181" t="s">
        <v>505</v>
      </c>
      <c r="U70" s="1461"/>
      <c r="V70" s="1462"/>
      <c r="W70" s="1462"/>
      <c r="X70" s="1463"/>
      <c r="Y70" s="182" t="s">
        <v>497</v>
      </c>
      <c r="AM70" s="180">
        <v>4</v>
      </c>
    </row>
    <row r="71" spans="1:40" ht="24.95" customHeight="1">
      <c r="A71" s="1207"/>
      <c r="B71" s="1207"/>
      <c r="C71" s="1207"/>
      <c r="D71" s="1207"/>
      <c r="E71" s="1207"/>
      <c r="F71" s="1207"/>
      <c r="G71" s="1207"/>
      <c r="H71" s="1207"/>
      <c r="I71" s="1207"/>
      <c r="J71" s="1207"/>
      <c r="K71" s="1207"/>
      <c r="L71" s="1207"/>
      <c r="M71" s="1207"/>
      <c r="N71" s="1224"/>
      <c r="O71" s="1225"/>
      <c r="P71" s="1210" t="s">
        <v>498</v>
      </c>
      <c r="Q71" s="1211"/>
      <c r="R71" s="1211"/>
      <c r="S71" s="1212"/>
      <c r="T71" s="174" t="s">
        <v>506</v>
      </c>
      <c r="U71" s="1458"/>
      <c r="V71" s="1459"/>
      <c r="W71" s="1459"/>
      <c r="X71" s="1460"/>
      <c r="Y71" s="183" t="s">
        <v>485</v>
      </c>
      <c r="AM71" s="180">
        <v>5</v>
      </c>
    </row>
    <row r="72" spans="1:40" ht="24.95" customHeight="1">
      <c r="A72" s="1207" t="s">
        <v>507</v>
      </c>
      <c r="B72" s="1207"/>
      <c r="C72" s="1207"/>
      <c r="D72" s="1207"/>
      <c r="E72" s="1207"/>
      <c r="F72" s="1207"/>
      <c r="G72" s="1207"/>
      <c r="H72" s="1207"/>
      <c r="I72" s="1207"/>
      <c r="J72" s="1207"/>
      <c r="K72" s="1207"/>
      <c r="L72" s="1207"/>
      <c r="M72" s="1207"/>
      <c r="N72" s="1216" t="s">
        <v>501</v>
      </c>
      <c r="O72" s="1209"/>
      <c r="P72" s="1210" t="s">
        <v>495</v>
      </c>
      <c r="Q72" s="1211"/>
      <c r="R72" s="1211"/>
      <c r="S72" s="1212"/>
      <c r="T72" s="174" t="s">
        <v>508</v>
      </c>
      <c r="U72" s="1458"/>
      <c r="V72" s="1459"/>
      <c r="W72" s="1459"/>
      <c r="X72" s="1460"/>
      <c r="Y72" s="183" t="s">
        <v>497</v>
      </c>
    </row>
    <row r="73" spans="1:40" ht="24.95" customHeight="1">
      <c r="A73" s="1207"/>
      <c r="B73" s="1207"/>
      <c r="C73" s="1207"/>
      <c r="D73" s="1207"/>
      <c r="E73" s="1207"/>
      <c r="F73" s="1207"/>
      <c r="G73" s="1207"/>
      <c r="H73" s="1207"/>
      <c r="I73" s="1207"/>
      <c r="J73" s="1207"/>
      <c r="K73" s="1207"/>
      <c r="L73" s="1207"/>
      <c r="M73" s="1207"/>
      <c r="N73" s="1217"/>
      <c r="O73" s="1218"/>
      <c r="P73" s="1219" t="s">
        <v>498</v>
      </c>
      <c r="Q73" s="1220"/>
      <c r="R73" s="1220"/>
      <c r="S73" s="1221"/>
      <c r="T73" s="184" t="s">
        <v>509</v>
      </c>
      <c r="U73" s="1464"/>
      <c r="V73" s="1465"/>
      <c r="W73" s="1465"/>
      <c r="X73" s="1466"/>
      <c r="Y73" s="185" t="s">
        <v>485</v>
      </c>
    </row>
    <row r="74" spans="1:40" ht="15" customHeight="1">
      <c r="A74" s="1" t="s">
        <v>510</v>
      </c>
    </row>
    <row r="75" spans="1:40" ht="9" customHeight="1"/>
    <row r="76" spans="1:40" ht="8.25" customHeight="1">
      <c r="B76" s="75"/>
      <c r="C76" s="76"/>
      <c r="D76" s="76"/>
      <c r="E76" s="76"/>
      <c r="F76" s="76"/>
      <c r="G76" s="76"/>
      <c r="H76" s="76"/>
      <c r="I76" s="76"/>
      <c r="J76" s="76"/>
      <c r="K76" s="76"/>
      <c r="L76" s="76"/>
      <c r="M76" s="76"/>
      <c r="N76" s="76"/>
      <c r="O76" s="76"/>
      <c r="P76" s="76"/>
      <c r="Q76" s="76"/>
      <c r="R76" s="76"/>
      <c r="S76" s="77"/>
      <c r="T76" s="75"/>
      <c r="U76" s="76"/>
      <c r="V76" s="76"/>
      <c r="W76" s="76"/>
      <c r="X76" s="76"/>
      <c r="Y76" s="77"/>
    </row>
    <row r="77" spans="1:40" ht="15" customHeight="1">
      <c r="B77" s="2"/>
      <c r="C77" s="1" t="s">
        <v>511</v>
      </c>
      <c r="H77" s="1450" t="s">
        <v>512</v>
      </c>
      <c r="I77" s="1450"/>
      <c r="J77" s="1450"/>
      <c r="K77" s="1450"/>
      <c r="L77" s="1450"/>
      <c r="M77" s="1450"/>
      <c r="N77" s="1450"/>
      <c r="O77" s="1450"/>
      <c r="P77" s="1450"/>
      <c r="Q77" s="1450"/>
      <c r="R77" s="1450"/>
      <c r="S77" s="1450"/>
      <c r="T77" s="1450"/>
      <c r="U77" s="1450"/>
      <c r="V77" s="1450"/>
      <c r="W77" s="1450"/>
      <c r="X77" s="1450"/>
      <c r="Y77" s="1467"/>
    </row>
    <row r="78" spans="1:40" ht="15" customHeight="1">
      <c r="B78" s="2"/>
      <c r="C78" s="1" t="s">
        <v>513</v>
      </c>
      <c r="I78" s="1229" t="s">
        <v>514</v>
      </c>
      <c r="J78" s="1230"/>
      <c r="K78" s="186"/>
      <c r="L78" s="1" t="s">
        <v>515</v>
      </c>
      <c r="N78" s="186"/>
      <c r="O78" s="1" t="s">
        <v>516</v>
      </c>
      <c r="T78" s="8" t="s">
        <v>517</v>
      </c>
      <c r="U78" s="1231" t="str">
        <f>IFERROR(U79+U114,"")</f>
        <v/>
      </c>
      <c r="V78" s="1231"/>
      <c r="W78" s="1231"/>
      <c r="X78" s="1231"/>
      <c r="Y78" s="9" t="s">
        <v>518</v>
      </c>
      <c r="Z78" s="187" t="str">
        <f>IF(AB80="未入力","※先に163行目の当該年度４月１日現在の１年次研修医受入数を入力してください","")</f>
        <v>※先に163行目の当該年度４月１日現在の１年次研修医受入数を入力してください</v>
      </c>
    </row>
    <row r="79" spans="1:40" ht="15" customHeight="1">
      <c r="B79" s="2" t="s">
        <v>519</v>
      </c>
      <c r="I79" s="35"/>
      <c r="J79" s="35"/>
      <c r="T79" s="8" t="s">
        <v>263</v>
      </c>
      <c r="U79" s="1231" t="str">
        <f>IFERROR(IF(OR(AB80="20人未満",$C$123=1),(E81*Q81)+(E83*Q83)+(E85*Q85)+(E87*Q87)+(E89*Q89)+(E92*Q92)+(E95*0.5*Q95),(E98*Q98)+(E100*Q100)+(E102*Q102)+(E104*Q104)+(E106*Q106)+(E109*Q109)+(E112*0.5*Q112)),"")</f>
        <v/>
      </c>
      <c r="V79" s="1231"/>
      <c r="W79" s="1231"/>
      <c r="X79" s="1231"/>
      <c r="Y79" s="9" t="s">
        <v>264</v>
      </c>
    </row>
    <row r="80" spans="1:40" ht="30" customHeight="1">
      <c r="B80" s="1232" t="s">
        <v>520</v>
      </c>
      <c r="C80" s="951"/>
      <c r="D80" s="951"/>
      <c r="E80" s="951"/>
      <c r="F80" s="951"/>
      <c r="G80" s="951"/>
      <c r="H80" s="951"/>
      <c r="I80" s="951"/>
      <c r="J80" s="951"/>
      <c r="K80" s="951"/>
      <c r="L80" s="951"/>
      <c r="M80" s="951"/>
      <c r="N80" s="951"/>
      <c r="O80" s="951"/>
      <c r="P80" s="951"/>
      <c r="Q80" s="951"/>
      <c r="R80" s="951"/>
      <c r="S80" s="1233"/>
      <c r="T80" s="8"/>
      <c r="U80" s="188"/>
      <c r="V80" s="188"/>
      <c r="W80" s="188"/>
      <c r="X80" s="188"/>
      <c r="Y80" s="9"/>
      <c r="AB80" s="187" t="str">
        <f>IF(N163="","未入力",IF(N163&gt;=20,"20人以上","20人未満"))</f>
        <v>未入力</v>
      </c>
    </row>
    <row r="81" spans="2:31" ht="32.25" customHeight="1">
      <c r="B81" s="1234" t="s">
        <v>521</v>
      </c>
      <c r="C81" s="945"/>
      <c r="D81" s="34" t="s">
        <v>522</v>
      </c>
      <c r="E81" s="1235"/>
      <c r="F81" s="1236"/>
      <c r="G81" s="1236"/>
      <c r="H81" s="1" t="s">
        <v>523</v>
      </c>
      <c r="K81" s="35" t="s">
        <v>268</v>
      </c>
      <c r="M81" s="1468" t="s">
        <v>524</v>
      </c>
      <c r="N81" s="1468"/>
      <c r="O81" s="1468"/>
      <c r="P81" s="1468"/>
      <c r="Q81" s="1237" t="str">
        <f>IF(OR($AB$80="20人未満",$C$123=1),IF($K$78=1,$V$15,0)+IF($K$78=2,$V$15,0),"")</f>
        <v/>
      </c>
      <c r="R81" s="1237"/>
      <c r="S81" s="1" t="s">
        <v>451</v>
      </c>
      <c r="T81" s="8"/>
      <c r="U81" s="188"/>
      <c r="V81" s="188"/>
      <c r="W81" s="188"/>
      <c r="X81" s="188"/>
      <c r="Y81" s="9"/>
    </row>
    <row r="82" spans="2:31" ht="9" customHeight="1">
      <c r="B82" s="40"/>
      <c r="C82" s="29"/>
      <c r="D82" s="34"/>
      <c r="E82" s="45"/>
      <c r="F82" s="45"/>
      <c r="G82" s="45"/>
      <c r="K82" s="35"/>
      <c r="M82" s="36"/>
      <c r="N82" s="36"/>
      <c r="O82" s="36"/>
      <c r="P82" s="36"/>
      <c r="Q82" s="163"/>
      <c r="R82" s="163"/>
      <c r="T82" s="8"/>
      <c r="U82" s="188"/>
      <c r="V82" s="188"/>
      <c r="W82" s="188"/>
      <c r="X82" s="188"/>
      <c r="Y82" s="9"/>
    </row>
    <row r="83" spans="2:31" ht="27.75" customHeight="1">
      <c r="B83" s="1238" t="s">
        <v>525</v>
      </c>
      <c r="C83" s="945"/>
      <c r="D83" s="34" t="s">
        <v>522</v>
      </c>
      <c r="E83" s="1235"/>
      <c r="F83" s="1236"/>
      <c r="G83" s="1236"/>
      <c r="H83" s="1" t="s">
        <v>523</v>
      </c>
      <c r="K83" s="35" t="s">
        <v>268</v>
      </c>
      <c r="M83" s="1468" t="s">
        <v>524</v>
      </c>
      <c r="N83" s="1468"/>
      <c r="O83" s="1468"/>
      <c r="P83" s="1468"/>
      <c r="Q83" s="1237" t="str">
        <f>IF(OR($AB$80="20人未満",$C$123=1),IF($K$78=3,$V$15,0),"")</f>
        <v/>
      </c>
      <c r="R83" s="1237"/>
      <c r="S83" s="1" t="s">
        <v>451</v>
      </c>
      <c r="T83" s="8"/>
      <c r="U83" s="188"/>
      <c r="V83" s="188"/>
      <c r="W83" s="188"/>
      <c r="X83" s="188"/>
      <c r="Y83" s="9"/>
    </row>
    <row r="84" spans="2:31" ht="18" customHeight="1">
      <c r="B84" s="41"/>
      <c r="C84" s="42"/>
      <c r="D84" s="34"/>
      <c r="E84" s="159"/>
      <c r="F84" s="45"/>
      <c r="G84" s="45"/>
      <c r="K84" s="35"/>
      <c r="Q84" s="163"/>
      <c r="R84" s="163"/>
      <c r="T84" s="8"/>
      <c r="U84" s="188"/>
      <c r="V84" s="188"/>
      <c r="W84" s="188"/>
      <c r="X84" s="188"/>
      <c r="Y84" s="9"/>
    </row>
    <row r="85" spans="2:31" ht="18" customHeight="1">
      <c r="B85" s="1238" t="s">
        <v>526</v>
      </c>
      <c r="C85" s="945"/>
      <c r="D85" s="34" t="s">
        <v>522</v>
      </c>
      <c r="E85" s="1236"/>
      <c r="F85" s="1236"/>
      <c r="G85" s="1236"/>
      <c r="H85" s="1" t="s">
        <v>523</v>
      </c>
      <c r="K85" s="35" t="s">
        <v>268</v>
      </c>
      <c r="M85" s="1468" t="s">
        <v>524</v>
      </c>
      <c r="N85" s="1468"/>
      <c r="O85" s="1468"/>
      <c r="P85" s="1468"/>
      <c r="Q85" s="1237" t="str">
        <f>IF(OR($AB$80="20人未満",$C$123=1),IF($K$78=4,$V$15,0),"")</f>
        <v/>
      </c>
      <c r="R85" s="1237"/>
      <c r="S85" s="1" t="s">
        <v>451</v>
      </c>
      <c r="T85" s="8"/>
      <c r="U85" s="188"/>
      <c r="V85" s="188"/>
      <c r="W85" s="188"/>
      <c r="X85" s="188"/>
      <c r="Y85" s="9"/>
    </row>
    <row r="86" spans="2:31" ht="18" customHeight="1">
      <c r="B86" s="41"/>
      <c r="C86" s="42"/>
      <c r="D86" s="34"/>
      <c r="E86" s="1236"/>
      <c r="F86" s="1236"/>
      <c r="G86" s="1236"/>
      <c r="K86" s="35"/>
      <c r="Q86" s="163"/>
      <c r="R86" s="163"/>
      <c r="T86" s="8"/>
      <c r="U86" s="188"/>
      <c r="V86" s="188"/>
      <c r="W86" s="188"/>
      <c r="X86" s="188"/>
      <c r="Y86" s="9"/>
    </row>
    <row r="87" spans="2:31" ht="18" customHeight="1">
      <c r="B87" s="1238" t="s">
        <v>527</v>
      </c>
      <c r="C87" s="945"/>
      <c r="D87" s="34" t="s">
        <v>522</v>
      </c>
      <c r="E87" s="1236"/>
      <c r="F87" s="1236"/>
      <c r="G87" s="1236"/>
      <c r="H87" s="1" t="s">
        <v>523</v>
      </c>
      <c r="K87" s="35" t="s">
        <v>268</v>
      </c>
      <c r="M87" s="1468" t="s">
        <v>524</v>
      </c>
      <c r="N87" s="1468"/>
      <c r="O87" s="1468"/>
      <c r="P87" s="1468"/>
      <c r="Q87" s="1237" t="str">
        <f>IF(OR($AB$80="20人未満",$C123=1),IF($K$78=5,$V$15,0),"")</f>
        <v/>
      </c>
      <c r="R87" s="1237"/>
      <c r="S87" s="1" t="s">
        <v>451</v>
      </c>
      <c r="T87" s="8"/>
      <c r="U87" s="188"/>
      <c r="V87" s="188"/>
      <c r="W87" s="188"/>
      <c r="X87" s="188"/>
      <c r="Y87" s="9"/>
    </row>
    <row r="88" spans="2:31" ht="18" customHeight="1">
      <c r="B88" s="41"/>
      <c r="C88" s="42"/>
      <c r="D88" s="34"/>
      <c r="E88" s="1236"/>
      <c r="F88" s="1236"/>
      <c r="G88" s="1236"/>
      <c r="K88" s="35"/>
      <c r="Q88" s="163"/>
      <c r="R88" s="163"/>
      <c r="T88" s="8"/>
      <c r="U88" s="188"/>
      <c r="V88" s="188"/>
      <c r="W88" s="188"/>
      <c r="X88" s="188"/>
      <c r="Y88" s="9"/>
    </row>
    <row r="89" spans="2:31" ht="33.75" customHeight="1">
      <c r="B89" s="1239" t="s">
        <v>528</v>
      </c>
      <c r="C89" s="1240"/>
      <c r="D89" s="43" t="s">
        <v>522</v>
      </c>
      <c r="E89" s="1241"/>
      <c r="F89" s="1241"/>
      <c r="G89" s="1241"/>
      <c r="H89" s="11" t="s">
        <v>523</v>
      </c>
      <c r="I89" s="11"/>
      <c r="J89" s="11"/>
      <c r="K89" s="44" t="s">
        <v>268</v>
      </c>
      <c r="L89" s="11"/>
      <c r="M89" s="1242" t="s">
        <v>524</v>
      </c>
      <c r="N89" s="1242"/>
      <c r="O89" s="1242"/>
      <c r="P89" s="1242"/>
      <c r="Q89" s="1243" t="str">
        <f>IF(OR($AB$80="20人未満",$C123=1),IF($N$78=2,$V$15,0)+IF($N$78=3,$V$15,0),"")</f>
        <v/>
      </c>
      <c r="R89" s="1243"/>
      <c r="S89" s="11" t="s">
        <v>451</v>
      </c>
      <c r="T89" s="8"/>
      <c r="U89" s="188"/>
      <c r="V89" s="188"/>
      <c r="W89" s="188"/>
      <c r="X89" s="188"/>
      <c r="Y89" s="9"/>
    </row>
    <row r="90" spans="2:31" ht="9" customHeight="1">
      <c r="B90" s="160"/>
      <c r="C90" s="161"/>
      <c r="D90" s="43"/>
      <c r="E90" s="162"/>
      <c r="F90" s="162"/>
      <c r="G90" s="162"/>
      <c r="H90" s="11"/>
      <c r="I90" s="11"/>
      <c r="J90" s="11"/>
      <c r="K90" s="44"/>
      <c r="L90" s="11"/>
      <c r="M90" s="11"/>
      <c r="N90" s="11"/>
      <c r="O90" s="11"/>
      <c r="P90" s="11"/>
      <c r="Q90" s="45"/>
      <c r="R90" s="45"/>
      <c r="S90" s="11"/>
      <c r="T90" s="8"/>
      <c r="U90" s="188"/>
      <c r="V90" s="188"/>
      <c r="W90" s="188"/>
      <c r="X90" s="188"/>
      <c r="Y90" s="9"/>
    </row>
    <row r="91" spans="2:31" ht="22.5" customHeight="1">
      <c r="B91" s="1244" t="s">
        <v>529</v>
      </c>
      <c r="C91" s="1245"/>
      <c r="D91" s="1245"/>
      <c r="E91" s="1245"/>
      <c r="F91" s="1245"/>
      <c r="G91" s="1245"/>
      <c r="H91" s="1245"/>
      <c r="I91" s="1245"/>
      <c r="J91" s="1245"/>
      <c r="K91" s="1245"/>
      <c r="L91" s="1245"/>
      <c r="M91" s="1245"/>
      <c r="N91" s="1245"/>
      <c r="O91" s="1245"/>
      <c r="P91" s="1245"/>
      <c r="Q91" s="1245"/>
      <c r="R91" s="1245"/>
      <c r="S91" s="1246"/>
      <c r="T91" s="8"/>
      <c r="U91" s="164"/>
      <c r="V91" s="164"/>
      <c r="W91" s="164"/>
      <c r="X91" s="164"/>
      <c r="Y91" s="9"/>
    </row>
    <row r="92" spans="2:31" ht="33.75" customHeight="1">
      <c r="B92" s="1239" t="s">
        <v>530</v>
      </c>
      <c r="C92" s="1240"/>
      <c r="D92" s="43" t="s">
        <v>522</v>
      </c>
      <c r="E92" s="1247"/>
      <c r="F92" s="1247"/>
      <c r="G92" s="1247"/>
      <c r="H92" s="11" t="s">
        <v>523</v>
      </c>
      <c r="I92" s="11"/>
      <c r="J92" s="11"/>
      <c r="K92" s="44" t="s">
        <v>268</v>
      </c>
      <c r="L92" s="11"/>
      <c r="M92" s="1022" t="s">
        <v>531</v>
      </c>
      <c r="N92" s="1022"/>
      <c r="O92" s="1022"/>
      <c r="P92" s="1022"/>
      <c r="Q92" s="1248" t="str">
        <f>IF(OR($AB$80="20人未満",$C$123=1),IF(AC92="",0,AC92),"")</f>
        <v/>
      </c>
      <c r="R92" s="1248"/>
      <c r="S92" s="11" t="s">
        <v>451</v>
      </c>
      <c r="T92" s="8"/>
      <c r="U92" s="164"/>
      <c r="V92" s="164"/>
      <c r="W92" s="164"/>
      <c r="X92" s="164"/>
      <c r="Y92" s="9"/>
      <c r="AB92" s="270" t="e">
        <f>IF($U$41&gt;=0.5,"50％以上","50％未満")</f>
        <v>#DIV/0!</v>
      </c>
      <c r="AC92" s="29" t="e">
        <f>IF(AB92="50％以上",IF(OR(K78=1,K78=2),V49,""),"")</f>
        <v>#DIV/0!</v>
      </c>
      <c r="AD92" s="29" t="e">
        <f>IF(AB92="50％未満",IF(OR(K78=2,K78=1),U40,""),"")</f>
        <v>#DIV/0!</v>
      </c>
      <c r="AE92" s="29"/>
    </row>
    <row r="93" spans="2:31" ht="9" customHeight="1">
      <c r="B93" s="160"/>
      <c r="C93" s="161"/>
      <c r="D93" s="43"/>
      <c r="E93" s="123"/>
      <c r="F93" s="123"/>
      <c r="G93" s="123"/>
      <c r="H93" s="11"/>
      <c r="I93" s="11"/>
      <c r="J93" s="11"/>
      <c r="K93" s="44"/>
      <c r="L93" s="11"/>
      <c r="M93" s="11"/>
      <c r="N93" s="11"/>
      <c r="O93" s="11"/>
      <c r="P93" s="11"/>
      <c r="Q93" s="123"/>
      <c r="R93" s="123"/>
      <c r="S93" s="11"/>
      <c r="T93" s="8"/>
      <c r="U93" s="164"/>
      <c r="V93" s="164"/>
      <c r="W93" s="164"/>
      <c r="X93" s="164"/>
      <c r="Y93" s="9"/>
    </row>
    <row r="94" spans="2:31" ht="22.5" customHeight="1">
      <c r="B94" s="1244" t="s">
        <v>532</v>
      </c>
      <c r="C94" s="1245"/>
      <c r="D94" s="1245"/>
      <c r="E94" s="1245"/>
      <c r="F94" s="1245"/>
      <c r="G94" s="1245"/>
      <c r="H94" s="1245"/>
      <c r="I94" s="1245"/>
      <c r="J94" s="1245"/>
      <c r="K94" s="1245"/>
      <c r="L94" s="1245"/>
      <c r="M94" s="1245"/>
      <c r="N94" s="1245"/>
      <c r="O94" s="1245"/>
      <c r="P94" s="1245"/>
      <c r="Q94" s="1245"/>
      <c r="R94" s="1245"/>
      <c r="S94" s="1246"/>
      <c r="T94" s="8"/>
      <c r="U94" s="164"/>
      <c r="V94" s="164"/>
      <c r="W94" s="164"/>
      <c r="X94" s="164"/>
      <c r="Y94" s="9"/>
    </row>
    <row r="95" spans="2:31" ht="33.75" customHeight="1">
      <c r="B95" s="1239" t="s">
        <v>530</v>
      </c>
      <c r="C95" s="1240"/>
      <c r="D95" s="43" t="s">
        <v>522</v>
      </c>
      <c r="E95" s="1247"/>
      <c r="F95" s="1247"/>
      <c r="G95" s="1247"/>
      <c r="H95" s="124" t="s">
        <v>533</v>
      </c>
      <c r="I95" s="11"/>
      <c r="J95" s="11"/>
      <c r="K95" s="44" t="s">
        <v>268</v>
      </c>
      <c r="L95" s="11"/>
      <c r="M95" s="1022" t="s">
        <v>531</v>
      </c>
      <c r="N95" s="1022"/>
      <c r="O95" s="1022"/>
      <c r="P95" s="1022"/>
      <c r="Q95" s="1248" t="str">
        <f>IF(OR($AB$80="20人未満",$C$123=1),IF(AD92="",0,AD92),"")</f>
        <v/>
      </c>
      <c r="R95" s="1248"/>
      <c r="S95" s="11" t="s">
        <v>451</v>
      </c>
      <c r="T95" s="8"/>
      <c r="U95" s="164"/>
      <c r="V95" s="164"/>
      <c r="W95" s="164"/>
      <c r="X95" s="164"/>
      <c r="Y95" s="9"/>
    </row>
    <row r="96" spans="2:31" ht="9" customHeight="1">
      <c r="B96" s="160"/>
      <c r="C96" s="161"/>
      <c r="D96" s="43"/>
      <c r="E96" s="123"/>
      <c r="F96" s="123"/>
      <c r="G96" s="123"/>
      <c r="H96" s="124"/>
      <c r="I96" s="11"/>
      <c r="J96" s="11"/>
      <c r="K96" s="44"/>
      <c r="L96" s="11"/>
      <c r="M96" s="132"/>
      <c r="N96" s="132"/>
      <c r="O96" s="132"/>
      <c r="P96" s="132"/>
      <c r="Q96" s="123"/>
      <c r="R96" s="123"/>
      <c r="S96" s="11"/>
      <c r="T96" s="8"/>
      <c r="U96" s="164"/>
      <c r="V96" s="164"/>
      <c r="W96" s="164"/>
      <c r="X96" s="164"/>
      <c r="Y96" s="9"/>
    </row>
    <row r="97" spans="2:25" ht="30" customHeight="1">
      <c r="B97" s="1232" t="s">
        <v>534</v>
      </c>
      <c r="C97" s="951"/>
      <c r="D97" s="951"/>
      <c r="E97" s="951"/>
      <c r="F97" s="951"/>
      <c r="G97" s="951"/>
      <c r="H97" s="951"/>
      <c r="I97" s="951"/>
      <c r="J97" s="951"/>
      <c r="K97" s="951"/>
      <c r="L97" s="951"/>
      <c r="M97" s="951"/>
      <c r="N97" s="951"/>
      <c r="O97" s="951"/>
      <c r="P97" s="951"/>
      <c r="Q97" s="951"/>
      <c r="R97" s="951"/>
      <c r="S97" s="1233"/>
      <c r="T97" s="8"/>
      <c r="U97" s="188"/>
      <c r="V97" s="188"/>
      <c r="W97" s="188"/>
      <c r="X97" s="188"/>
      <c r="Y97" s="9"/>
    </row>
    <row r="98" spans="2:25" ht="32.25" customHeight="1">
      <c r="B98" s="1234" t="s">
        <v>521</v>
      </c>
      <c r="C98" s="945"/>
      <c r="D98" s="34" t="s">
        <v>522</v>
      </c>
      <c r="E98" s="1235"/>
      <c r="F98" s="1236"/>
      <c r="G98" s="1236"/>
      <c r="H98" s="1" t="s">
        <v>523</v>
      </c>
      <c r="K98" s="35" t="s">
        <v>268</v>
      </c>
      <c r="M98" s="1468" t="s">
        <v>524</v>
      </c>
      <c r="N98" s="1468"/>
      <c r="O98" s="1468"/>
      <c r="P98" s="1468"/>
      <c r="Q98" s="1249" t="str">
        <f>IF(AND($AB$80="20人以上",$C$123=""),IF($K$78=1,$V$15,0)+IF($K$78=2,$V$15,0),"")</f>
        <v/>
      </c>
      <c r="R98" s="1249"/>
      <c r="S98" s="1" t="s">
        <v>451</v>
      </c>
      <c r="T98" s="8"/>
      <c r="U98" s="188"/>
      <c r="V98" s="188"/>
      <c r="W98" s="188"/>
      <c r="X98" s="188"/>
      <c r="Y98" s="9"/>
    </row>
    <row r="99" spans="2:25" ht="9" customHeight="1">
      <c r="B99" s="40"/>
      <c r="C99" s="29"/>
      <c r="D99" s="34"/>
      <c r="E99" s="45"/>
      <c r="F99" s="45"/>
      <c r="G99" s="45"/>
      <c r="K99" s="35"/>
      <c r="M99" s="36"/>
      <c r="N99" s="36"/>
      <c r="O99" s="36"/>
      <c r="P99" s="36"/>
      <c r="Q99" s="163"/>
      <c r="R99" s="163"/>
      <c r="T99" s="8"/>
      <c r="U99" s="188"/>
      <c r="V99" s="188"/>
      <c r="W99" s="188"/>
      <c r="X99" s="188"/>
      <c r="Y99" s="9"/>
    </row>
    <row r="100" spans="2:25" ht="27.75" customHeight="1">
      <c r="B100" s="1238" t="s">
        <v>525</v>
      </c>
      <c r="C100" s="945"/>
      <c r="D100" s="34" t="s">
        <v>522</v>
      </c>
      <c r="E100" s="1235"/>
      <c r="F100" s="1236"/>
      <c r="G100" s="1236"/>
      <c r="H100" s="1" t="s">
        <v>523</v>
      </c>
      <c r="K100" s="35" t="s">
        <v>268</v>
      </c>
      <c r="M100" s="1468" t="s">
        <v>524</v>
      </c>
      <c r="N100" s="1468"/>
      <c r="O100" s="1468"/>
      <c r="P100" s="1468"/>
      <c r="Q100" s="1249" t="str">
        <f>IF(AND($AB$80="20人以上",$C$123=""),IF($K$78=3,$V$15,0),"")</f>
        <v/>
      </c>
      <c r="R100" s="1249"/>
      <c r="S100" s="1" t="s">
        <v>451</v>
      </c>
      <c r="T100" s="8"/>
      <c r="U100" s="188"/>
      <c r="V100" s="188"/>
      <c r="W100" s="188"/>
      <c r="X100" s="188"/>
      <c r="Y100" s="9"/>
    </row>
    <row r="101" spans="2:25" ht="18" customHeight="1">
      <c r="B101" s="41"/>
      <c r="C101" s="42"/>
      <c r="D101" s="34"/>
      <c r="E101" s="159"/>
      <c r="F101" s="45"/>
      <c r="G101" s="45"/>
      <c r="K101" s="35"/>
      <c r="Q101" s="163"/>
      <c r="R101" s="163"/>
      <c r="T101" s="8"/>
      <c r="U101" s="188"/>
      <c r="V101" s="188"/>
      <c r="W101" s="188"/>
      <c r="X101" s="188"/>
      <c r="Y101" s="9"/>
    </row>
    <row r="102" spans="2:25" ht="18" customHeight="1">
      <c r="B102" s="1238" t="s">
        <v>526</v>
      </c>
      <c r="C102" s="945"/>
      <c r="D102" s="34" t="s">
        <v>522</v>
      </c>
      <c r="E102" s="1236"/>
      <c r="F102" s="1236"/>
      <c r="G102" s="1236"/>
      <c r="H102" s="1" t="s">
        <v>523</v>
      </c>
      <c r="K102" s="35" t="s">
        <v>268</v>
      </c>
      <c r="M102" s="1468" t="s">
        <v>524</v>
      </c>
      <c r="N102" s="1468"/>
      <c r="O102" s="1468"/>
      <c r="P102" s="1468"/>
      <c r="Q102" s="1249" t="str">
        <f>IF(AND($AB$80="20人以上",$C$123=""),IF($K$78=4,$V$15,0),"")</f>
        <v/>
      </c>
      <c r="R102" s="1249"/>
      <c r="S102" s="1" t="s">
        <v>451</v>
      </c>
      <c r="T102" s="8"/>
      <c r="U102" s="188"/>
      <c r="V102" s="188"/>
      <c r="W102" s="188"/>
      <c r="X102" s="188"/>
      <c r="Y102" s="9"/>
    </row>
    <row r="103" spans="2:25" ht="18" customHeight="1">
      <c r="B103" s="41"/>
      <c r="C103" s="42"/>
      <c r="D103" s="34"/>
      <c r="E103" s="1236"/>
      <c r="F103" s="1236"/>
      <c r="G103" s="1236"/>
      <c r="K103" s="35"/>
      <c r="Q103" s="163"/>
      <c r="R103" s="163"/>
      <c r="T103" s="8"/>
      <c r="U103" s="188"/>
      <c r="V103" s="188"/>
      <c r="W103" s="188"/>
      <c r="X103" s="188"/>
      <c r="Y103" s="9"/>
    </row>
    <row r="104" spans="2:25" ht="18" customHeight="1">
      <c r="B104" s="1238" t="s">
        <v>527</v>
      </c>
      <c r="C104" s="945"/>
      <c r="D104" s="34" t="s">
        <v>522</v>
      </c>
      <c r="E104" s="1236"/>
      <c r="F104" s="1236"/>
      <c r="G104" s="1236"/>
      <c r="H104" s="1" t="s">
        <v>523</v>
      </c>
      <c r="K104" s="35" t="s">
        <v>268</v>
      </c>
      <c r="M104" s="1468" t="s">
        <v>524</v>
      </c>
      <c r="N104" s="1468"/>
      <c r="O104" s="1468"/>
      <c r="P104" s="1468"/>
      <c r="Q104" s="1249" t="str">
        <f>IF(AND($AB$80="20人以上",$C$123=""),IF($K$78=5,$V$15,0),"")</f>
        <v/>
      </c>
      <c r="R104" s="1249"/>
      <c r="S104" s="1" t="s">
        <v>451</v>
      </c>
      <c r="T104" s="8"/>
      <c r="U104" s="188"/>
      <c r="V104" s="188"/>
      <c r="W104" s="188"/>
      <c r="X104" s="188"/>
      <c r="Y104" s="9"/>
    </row>
    <row r="105" spans="2:25" ht="18" customHeight="1">
      <c r="B105" s="41"/>
      <c r="C105" s="42"/>
      <c r="D105" s="34"/>
      <c r="E105" s="1236"/>
      <c r="F105" s="1236"/>
      <c r="G105" s="1236"/>
      <c r="K105" s="35"/>
      <c r="Q105" s="163"/>
      <c r="R105" s="163"/>
      <c r="T105" s="8"/>
      <c r="U105" s="188"/>
      <c r="V105" s="188"/>
      <c r="W105" s="188"/>
      <c r="X105" s="188"/>
      <c r="Y105" s="9"/>
    </row>
    <row r="106" spans="2:25" ht="33.75" customHeight="1">
      <c r="B106" s="1239" t="s">
        <v>528</v>
      </c>
      <c r="C106" s="1240"/>
      <c r="D106" s="43" t="s">
        <v>522</v>
      </c>
      <c r="E106" s="1241"/>
      <c r="F106" s="1241"/>
      <c r="G106" s="1241"/>
      <c r="H106" s="11" t="s">
        <v>523</v>
      </c>
      <c r="I106" s="11"/>
      <c r="J106" s="11"/>
      <c r="K106" s="44" t="s">
        <v>268</v>
      </c>
      <c r="L106" s="11"/>
      <c r="M106" s="1242" t="s">
        <v>524</v>
      </c>
      <c r="N106" s="1242"/>
      <c r="O106" s="1242"/>
      <c r="P106" s="1242"/>
      <c r="Q106" s="1250" t="str">
        <f>IF(AND($AB$80="20人以上",$C$123=""),IF($N$78=2,$V$15,0)+IF($N$78=3,$V$15,0),"")</f>
        <v/>
      </c>
      <c r="R106" s="1250"/>
      <c r="S106" s="11" t="s">
        <v>451</v>
      </c>
      <c r="T106" s="8"/>
      <c r="U106" s="191"/>
      <c r="V106" s="191"/>
      <c r="W106" s="191"/>
      <c r="X106" s="191"/>
      <c r="Y106" s="9"/>
    </row>
    <row r="107" spans="2:25" ht="9" customHeight="1">
      <c r="B107" s="160"/>
      <c r="C107" s="161"/>
      <c r="D107" s="43"/>
      <c r="E107" s="162"/>
      <c r="F107" s="162"/>
      <c r="G107" s="162"/>
      <c r="H107" s="11"/>
      <c r="I107" s="11"/>
      <c r="J107" s="11"/>
      <c r="K107" s="44"/>
      <c r="L107" s="11"/>
      <c r="M107" s="11"/>
      <c r="N107" s="11"/>
      <c r="O107" s="11"/>
      <c r="P107" s="11"/>
      <c r="Q107" s="45"/>
      <c r="R107" s="45"/>
      <c r="S107" s="11"/>
      <c r="T107" s="8"/>
      <c r="U107" s="188"/>
      <c r="V107" s="188"/>
      <c r="W107" s="188"/>
      <c r="X107" s="188"/>
      <c r="Y107" s="9"/>
    </row>
    <row r="108" spans="2:25" ht="22.5" customHeight="1">
      <c r="B108" s="1244" t="s">
        <v>529</v>
      </c>
      <c r="C108" s="1245"/>
      <c r="D108" s="1245"/>
      <c r="E108" s="1245"/>
      <c r="F108" s="1245"/>
      <c r="G108" s="1245"/>
      <c r="H108" s="1245"/>
      <c r="I108" s="1245"/>
      <c r="J108" s="1245"/>
      <c r="K108" s="1245"/>
      <c r="L108" s="1245"/>
      <c r="M108" s="1245"/>
      <c r="N108" s="1245"/>
      <c r="O108" s="1245"/>
      <c r="P108" s="1245"/>
      <c r="Q108" s="1245"/>
      <c r="R108" s="1245"/>
      <c r="S108" s="1246"/>
      <c r="T108" s="8"/>
      <c r="U108" s="164"/>
      <c r="V108" s="164"/>
      <c r="W108" s="164"/>
      <c r="X108" s="164"/>
      <c r="Y108" s="9"/>
    </row>
    <row r="109" spans="2:25" ht="33.75" customHeight="1">
      <c r="B109" s="1239" t="s">
        <v>530</v>
      </c>
      <c r="C109" s="1240"/>
      <c r="D109" s="43" t="s">
        <v>522</v>
      </c>
      <c r="E109" s="1247"/>
      <c r="F109" s="1247"/>
      <c r="G109" s="1247"/>
      <c r="H109" s="11" t="s">
        <v>523</v>
      </c>
      <c r="I109" s="11"/>
      <c r="J109" s="11"/>
      <c r="K109" s="44" t="s">
        <v>268</v>
      </c>
      <c r="L109" s="11"/>
      <c r="M109" s="1022" t="s">
        <v>531</v>
      </c>
      <c r="N109" s="1022"/>
      <c r="O109" s="1022"/>
      <c r="P109" s="1022"/>
      <c r="Q109" s="1237" t="str">
        <f>IF(AND($AB$80="20人以上",$C$123=""),IF(AC92="",0,AC92),"")</f>
        <v/>
      </c>
      <c r="R109" s="1237"/>
      <c r="S109" s="11" t="s">
        <v>451</v>
      </c>
      <c r="T109" s="8"/>
      <c r="U109" s="164"/>
      <c r="V109" s="164"/>
      <c r="W109" s="164"/>
      <c r="X109" s="164"/>
      <c r="Y109" s="9"/>
    </row>
    <row r="110" spans="2:25" ht="9" customHeight="1">
      <c r="B110" s="160"/>
      <c r="C110" s="161"/>
      <c r="D110" s="43"/>
      <c r="E110" s="123"/>
      <c r="F110" s="123"/>
      <c r="G110" s="123"/>
      <c r="H110" s="11"/>
      <c r="I110" s="11"/>
      <c r="J110" s="11"/>
      <c r="K110" s="44"/>
      <c r="L110" s="11"/>
      <c r="M110" s="11"/>
      <c r="N110" s="11"/>
      <c r="O110" s="11"/>
      <c r="P110" s="11"/>
      <c r="Q110" s="123"/>
      <c r="R110" s="123"/>
      <c r="S110" s="11"/>
      <c r="T110" s="8"/>
      <c r="U110" s="164"/>
      <c r="V110" s="164"/>
      <c r="W110" s="164"/>
      <c r="X110" s="164"/>
      <c r="Y110" s="9"/>
    </row>
    <row r="111" spans="2:25" ht="22.5" customHeight="1">
      <c r="B111" s="1244" t="s">
        <v>532</v>
      </c>
      <c r="C111" s="1245"/>
      <c r="D111" s="1245"/>
      <c r="E111" s="1245"/>
      <c r="F111" s="1245"/>
      <c r="G111" s="1245"/>
      <c r="H111" s="1245"/>
      <c r="I111" s="1245"/>
      <c r="J111" s="1245"/>
      <c r="K111" s="1245"/>
      <c r="L111" s="1245"/>
      <c r="M111" s="1245"/>
      <c r="N111" s="1245"/>
      <c r="O111" s="1245"/>
      <c r="P111" s="1245"/>
      <c r="Q111" s="1245"/>
      <c r="R111" s="1245"/>
      <c r="S111" s="1246"/>
      <c r="T111" s="8"/>
      <c r="U111" s="164"/>
      <c r="V111" s="164"/>
      <c r="W111" s="164"/>
      <c r="X111" s="164"/>
      <c r="Y111" s="9"/>
    </row>
    <row r="112" spans="2:25" ht="33.75" customHeight="1">
      <c r="B112" s="1239" t="s">
        <v>530</v>
      </c>
      <c r="C112" s="1240"/>
      <c r="D112" s="43" t="s">
        <v>522</v>
      </c>
      <c r="E112" s="1247"/>
      <c r="F112" s="1247"/>
      <c r="G112" s="1247"/>
      <c r="H112" s="124" t="s">
        <v>533</v>
      </c>
      <c r="I112" s="11"/>
      <c r="J112" s="11"/>
      <c r="K112" s="44" t="s">
        <v>268</v>
      </c>
      <c r="L112" s="11"/>
      <c r="M112" s="1022" t="s">
        <v>531</v>
      </c>
      <c r="N112" s="1022"/>
      <c r="O112" s="1022"/>
      <c r="P112" s="1022"/>
      <c r="Q112" s="1237" t="str">
        <f>IF(AND($AB$80="20人以上",$C$123=""),IF(AD92="",0,AD92),"")</f>
        <v/>
      </c>
      <c r="R112" s="1237"/>
      <c r="S112" s="11" t="s">
        <v>451</v>
      </c>
      <c r="T112" s="8"/>
      <c r="U112" s="164"/>
      <c r="V112" s="164"/>
      <c r="W112" s="164"/>
      <c r="X112" s="164"/>
      <c r="Y112" s="9"/>
    </row>
    <row r="113" spans="2:32" ht="9" customHeight="1">
      <c r="B113" s="160"/>
      <c r="C113" s="161"/>
      <c r="D113" s="43"/>
      <c r="E113" s="123"/>
      <c r="F113" s="123"/>
      <c r="G113" s="123"/>
      <c r="H113" s="124"/>
      <c r="I113" s="11"/>
      <c r="J113" s="11"/>
      <c r="K113" s="44"/>
      <c r="L113" s="11"/>
      <c r="M113" s="132"/>
      <c r="N113" s="132"/>
      <c r="O113" s="132"/>
      <c r="P113" s="132"/>
      <c r="Q113" s="123"/>
      <c r="R113" s="123"/>
      <c r="S113" s="11"/>
      <c r="T113" s="8"/>
      <c r="U113" s="164"/>
      <c r="V113" s="164"/>
      <c r="W113" s="164"/>
      <c r="X113" s="164"/>
      <c r="Y113" s="9"/>
    </row>
    <row r="114" spans="2:32" s="11" customFormat="1" ht="19.5" customHeight="1">
      <c r="B114" s="46" t="s">
        <v>535</v>
      </c>
      <c r="C114" s="30"/>
      <c r="D114" s="43" t="s">
        <v>263</v>
      </c>
      <c r="E114" s="1241"/>
      <c r="F114" s="1241"/>
      <c r="G114" s="1241"/>
      <c r="H114" s="11" t="s">
        <v>523</v>
      </c>
      <c r="K114" s="44" t="s">
        <v>268</v>
      </c>
      <c r="M114" s="1242" t="s">
        <v>524</v>
      </c>
      <c r="N114" s="1242"/>
      <c r="O114" s="1242"/>
      <c r="P114" s="1242"/>
      <c r="Q114" s="1237">
        <f>V15</f>
        <v>0</v>
      </c>
      <c r="R114" s="1237"/>
      <c r="S114" s="11" t="s">
        <v>449</v>
      </c>
      <c r="T114" s="192" t="s">
        <v>263</v>
      </c>
      <c r="U114" s="1254">
        <f>E114*Q114</f>
        <v>0</v>
      </c>
      <c r="V114" s="1254"/>
      <c r="W114" s="1254"/>
      <c r="X114" s="1254"/>
      <c r="Y114" s="193" t="s">
        <v>264</v>
      </c>
    </row>
    <row r="115" spans="2:32" ht="6" customHeight="1">
      <c r="B115" s="194"/>
      <c r="C115" s="195"/>
      <c r="D115" s="34"/>
      <c r="E115" s="45"/>
      <c r="F115" s="45"/>
      <c r="G115" s="45"/>
      <c r="K115" s="35"/>
      <c r="Q115" s="45"/>
      <c r="R115" s="45"/>
      <c r="T115" s="8"/>
      <c r="U115" s="191"/>
      <c r="V115" s="191"/>
      <c r="W115" s="191"/>
      <c r="X115" s="191"/>
      <c r="Y115" s="9"/>
    </row>
    <row r="116" spans="2:32" ht="15" customHeight="1" thickBot="1">
      <c r="B116" s="2"/>
      <c r="C116" s="1" t="s">
        <v>536</v>
      </c>
      <c r="H116" s="101" t="s">
        <v>537</v>
      </c>
      <c r="T116" s="192"/>
      <c r="U116" s="1255"/>
      <c r="V116" s="1255"/>
      <c r="W116" s="1255"/>
      <c r="X116" s="1255"/>
      <c r="Y116" s="193"/>
    </row>
    <row r="117" spans="2:32" ht="15" customHeight="1" thickBot="1">
      <c r="B117" s="2"/>
      <c r="C117" s="196"/>
      <c r="D117" s="1" t="s">
        <v>538</v>
      </c>
      <c r="K117" s="35" t="s">
        <v>539</v>
      </c>
      <c r="L117" s="101" t="s">
        <v>540</v>
      </c>
      <c r="Q117" s="1252">
        <f>U27</f>
        <v>0</v>
      </c>
      <c r="R117" s="1253"/>
      <c r="S117" s="1" t="s">
        <v>449</v>
      </c>
      <c r="T117" s="8"/>
      <c r="U117" s="1256"/>
      <c r="V117" s="1256"/>
      <c r="W117" s="1256"/>
      <c r="X117" s="1256"/>
      <c r="Y117" s="9"/>
      <c r="AB117" s="197"/>
      <c r="AC117" s="197"/>
      <c r="AF117" s="197"/>
    </row>
    <row r="118" spans="2:32" ht="15" customHeight="1" thickBot="1">
      <c r="B118" s="2"/>
      <c r="D118" s="34" t="s">
        <v>522</v>
      </c>
      <c r="E118" s="1236"/>
      <c r="F118" s="1236"/>
      <c r="G118" s="1236"/>
      <c r="H118" s="1" t="s">
        <v>541</v>
      </c>
      <c r="K118" s="1260"/>
      <c r="L118" s="1260"/>
      <c r="M118" s="1260"/>
      <c r="N118" s="1260"/>
      <c r="O118" s="1260"/>
      <c r="P118" s="1260"/>
      <c r="Q118" s="1260"/>
      <c r="R118" s="1260"/>
      <c r="S118" s="1261"/>
      <c r="T118" s="2"/>
      <c r="U118" s="187"/>
      <c r="V118" s="187"/>
      <c r="W118" s="187"/>
      <c r="X118" s="187"/>
      <c r="Y118" s="9"/>
      <c r="AE118" s="197"/>
      <c r="AF118" s="197"/>
    </row>
    <row r="119" spans="2:32" ht="15" customHeight="1" thickBot="1">
      <c r="B119" s="2"/>
      <c r="C119" s="198"/>
      <c r="D119" s="1" t="s">
        <v>542</v>
      </c>
      <c r="K119" s="35" t="s">
        <v>268</v>
      </c>
      <c r="L119" s="101" t="s">
        <v>540</v>
      </c>
      <c r="M119" s="199"/>
      <c r="N119" s="199"/>
      <c r="O119" s="199"/>
      <c r="P119" s="199"/>
      <c r="Q119" s="1237">
        <f>U27</f>
        <v>0</v>
      </c>
      <c r="R119" s="1237"/>
      <c r="S119" s="1" t="s">
        <v>451</v>
      </c>
      <c r="T119" s="8" t="s">
        <v>543</v>
      </c>
      <c r="U119" s="1262">
        <f>IF(C119="○",AA120,IF(C117="○",AA119,0))</f>
        <v>0</v>
      </c>
      <c r="V119" s="1262"/>
      <c r="W119" s="1262"/>
      <c r="X119" s="1262"/>
      <c r="Y119" s="9" t="s">
        <v>544</v>
      </c>
      <c r="AA119" s="1251">
        <f>IF(Q119=0,0,ROUNDDOWN((40000*M120/Q120*Q119),0))</f>
        <v>0</v>
      </c>
      <c r="AB119" s="1251"/>
      <c r="AC119" s="1251"/>
      <c r="AD119" s="1251"/>
      <c r="AE119" s="1251"/>
    </row>
    <row r="120" spans="2:32" ht="15" customHeight="1">
      <c r="B120" s="2"/>
      <c r="D120" s="34" t="s">
        <v>522</v>
      </c>
      <c r="E120" s="1236"/>
      <c r="F120" s="1236"/>
      <c r="G120" s="1236"/>
      <c r="H120" s="1" t="s">
        <v>541</v>
      </c>
      <c r="K120" s="34" t="s">
        <v>522</v>
      </c>
      <c r="L120" s="35" t="s">
        <v>545</v>
      </c>
      <c r="M120" s="1252">
        <f>+V15</f>
        <v>0</v>
      </c>
      <c r="N120" s="1253"/>
      <c r="O120" s="35" t="s">
        <v>546</v>
      </c>
      <c r="P120" s="35" t="s">
        <v>547</v>
      </c>
      <c r="Q120" s="1252">
        <f>+V17</f>
        <v>0</v>
      </c>
      <c r="R120" s="1253"/>
      <c r="S120" s="1" t="s">
        <v>548</v>
      </c>
      <c r="T120" s="8"/>
      <c r="U120" s="191"/>
      <c r="V120" s="191"/>
      <c r="W120" s="191"/>
      <c r="X120" s="191"/>
      <c r="Y120" s="9"/>
      <c r="AA120" s="1251" t="e">
        <f>IF(C117="○","",ROUNDDOWN((95000*M120/Q120*Q119),0))</f>
        <v>#DIV/0!</v>
      </c>
      <c r="AB120" s="1251"/>
      <c r="AC120" s="1251"/>
      <c r="AD120" s="1251"/>
      <c r="AE120" s="1251"/>
    </row>
    <row r="121" spans="2:32" ht="8.25" customHeight="1">
      <c r="B121" s="2"/>
      <c r="M121" s="34"/>
      <c r="P121" s="35"/>
      <c r="T121" s="2"/>
      <c r="U121" s="187"/>
      <c r="V121" s="187"/>
      <c r="W121" s="187"/>
      <c r="X121" s="187"/>
      <c r="Y121" s="9"/>
    </row>
    <row r="122" spans="2:32" ht="13.5" customHeight="1" thickBot="1">
      <c r="B122" s="2"/>
      <c r="C122" s="101"/>
      <c r="D122" s="101" t="s">
        <v>549</v>
      </c>
      <c r="M122" s="34"/>
      <c r="P122" s="35"/>
      <c r="T122" s="2"/>
      <c r="U122" s="187"/>
      <c r="V122" s="187"/>
      <c r="W122" s="187"/>
      <c r="X122" s="187"/>
      <c r="Y122" s="9"/>
    </row>
    <row r="123" spans="2:32" ht="15" customHeight="1" thickBot="1">
      <c r="B123" s="2"/>
      <c r="C123" s="47"/>
      <c r="D123" s="101" t="s">
        <v>550</v>
      </c>
      <c r="M123" s="34"/>
      <c r="P123" s="35"/>
      <c r="T123" s="2"/>
      <c r="U123" s="187"/>
      <c r="V123" s="187"/>
      <c r="W123" s="187"/>
      <c r="X123" s="187"/>
      <c r="Y123" s="9"/>
    </row>
    <row r="124" spans="2:32" ht="15" customHeight="1">
      <c r="B124" s="2"/>
      <c r="C124" s="1" t="s">
        <v>551</v>
      </c>
      <c r="L124" s="200"/>
      <c r="M124" s="200"/>
      <c r="N124" s="200"/>
      <c r="O124" s="200"/>
      <c r="P124" s="200"/>
      <c r="T124" s="2"/>
      <c r="U124" s="187"/>
      <c r="V124" s="187"/>
      <c r="W124" s="187"/>
      <c r="X124" s="187"/>
      <c r="Y124" s="9"/>
    </row>
    <row r="125" spans="2:32" ht="15" customHeight="1" thickBot="1">
      <c r="B125" s="2"/>
      <c r="D125" s="200"/>
      <c r="E125" s="1257"/>
      <c r="F125" s="1257"/>
      <c r="G125" s="1257"/>
      <c r="H125" s="1257"/>
      <c r="K125" s="937" t="s">
        <v>552</v>
      </c>
      <c r="L125" s="937"/>
      <c r="M125" s="937"/>
      <c r="N125" s="937"/>
      <c r="O125" s="937"/>
      <c r="P125" s="937"/>
      <c r="Q125" s="1237">
        <f>U27</f>
        <v>0</v>
      </c>
      <c r="R125" s="1237"/>
      <c r="S125" s="1" t="s">
        <v>451</v>
      </c>
      <c r="T125" s="8" t="s">
        <v>543</v>
      </c>
      <c r="U125" s="1231">
        <f>IF($C123=1,0,IF(C126="○",0,IF($U27&gt;19,538000,IF($U27&gt;1,269000,IF($U27=0,0,179000)))))</f>
        <v>0</v>
      </c>
      <c r="V125" s="1231"/>
      <c r="W125" s="1231"/>
      <c r="X125" s="1231"/>
      <c r="Y125" s="9" t="s">
        <v>544</v>
      </c>
    </row>
    <row r="126" spans="2:32" ht="15" customHeight="1" thickBot="1">
      <c r="B126" s="2"/>
      <c r="C126" s="201"/>
      <c r="D126" s="1258" t="s">
        <v>553</v>
      </c>
      <c r="E126" s="1258"/>
      <c r="F126" s="1258"/>
      <c r="G126" s="1258"/>
      <c r="H126" s="1258"/>
      <c r="I126" s="1258"/>
      <c r="J126" s="1258"/>
      <c r="K126" s="1258"/>
      <c r="L126" s="1258"/>
      <c r="M126" s="1258"/>
      <c r="N126" s="1258"/>
      <c r="O126" s="1258"/>
      <c r="P126" s="1258"/>
      <c r="Q126" s="1258"/>
      <c r="R126" s="1258"/>
      <c r="S126" s="1259"/>
      <c r="T126" s="8" t="s">
        <v>543</v>
      </c>
      <c r="U126" s="1231">
        <f>IF(C123=1,0,IF(C126="○",1076000,0))</f>
        <v>0</v>
      </c>
      <c r="V126" s="1231"/>
      <c r="W126" s="1231"/>
      <c r="X126" s="1231"/>
      <c r="Y126" s="9" t="s">
        <v>544</v>
      </c>
    </row>
    <row r="127" spans="2:32" ht="7.5" customHeight="1">
      <c r="B127" s="2"/>
      <c r="D127" s="1258"/>
      <c r="E127" s="1258"/>
      <c r="F127" s="1258"/>
      <c r="G127" s="1258"/>
      <c r="H127" s="1258"/>
      <c r="I127" s="1258"/>
      <c r="J127" s="1258"/>
      <c r="K127" s="1258"/>
      <c r="L127" s="1258"/>
      <c r="M127" s="1258"/>
      <c r="N127" s="1258"/>
      <c r="O127" s="1258"/>
      <c r="P127" s="1258"/>
      <c r="Q127" s="1258"/>
      <c r="R127" s="1258"/>
      <c r="S127" s="1259"/>
      <c r="T127" s="8"/>
      <c r="U127" s="191"/>
      <c r="V127" s="191"/>
      <c r="W127" s="191"/>
      <c r="X127" s="191"/>
      <c r="Y127" s="9"/>
    </row>
    <row r="128" spans="2:32" ht="15" customHeight="1">
      <c r="B128" s="2"/>
      <c r="D128" s="200"/>
      <c r="E128" s="200"/>
      <c r="T128" s="2"/>
      <c r="U128" s="187"/>
      <c r="V128" s="187"/>
      <c r="W128" s="187"/>
      <c r="X128" s="187"/>
      <c r="Y128" s="9"/>
    </row>
    <row r="129" spans="2:39" ht="15" customHeight="1">
      <c r="B129" s="2"/>
      <c r="C129" s="1" t="s">
        <v>554</v>
      </c>
      <c r="T129" s="8" t="s">
        <v>543</v>
      </c>
      <c r="U129" s="1231">
        <f>U130+U132</f>
        <v>0</v>
      </c>
      <c r="V129" s="1231"/>
      <c r="W129" s="1231"/>
      <c r="X129" s="1231"/>
      <c r="Y129" s="9" t="s">
        <v>544</v>
      </c>
    </row>
    <row r="130" spans="2:39" ht="15" customHeight="1">
      <c r="B130" s="2"/>
      <c r="D130" s="1" t="s">
        <v>555</v>
      </c>
      <c r="T130" s="8" t="s">
        <v>263</v>
      </c>
      <c r="U130" s="1231">
        <f>IF($I$7="",0,IF(C123=1,0,240000))</f>
        <v>0</v>
      </c>
      <c r="V130" s="1231"/>
      <c r="W130" s="1231"/>
      <c r="X130" s="1231"/>
      <c r="Y130" s="9" t="s">
        <v>264</v>
      </c>
    </row>
    <row r="131" spans="2:39" ht="15" customHeight="1">
      <c r="B131" s="2"/>
      <c r="D131" s="1" t="s">
        <v>556</v>
      </c>
      <c r="T131" s="8"/>
      <c r="U131" s="191"/>
      <c r="V131" s="191"/>
      <c r="W131" s="191"/>
      <c r="X131" s="191"/>
      <c r="Y131" s="9"/>
    </row>
    <row r="132" spans="2:39" ht="15" customHeight="1">
      <c r="B132" s="2"/>
      <c r="E132" s="202"/>
      <c r="F132" s="202"/>
      <c r="G132" s="1236"/>
      <c r="H132" s="1236"/>
      <c r="I132" s="1236"/>
      <c r="J132" s="1" t="s">
        <v>209</v>
      </c>
      <c r="K132" s="1" t="s">
        <v>539</v>
      </c>
      <c r="L132" s="1264" t="s">
        <v>557</v>
      </c>
      <c r="M132" s="1264"/>
      <c r="N132" s="1264"/>
      <c r="O132" s="1265"/>
      <c r="P132" s="1265"/>
      <c r="Q132" s="1" t="s">
        <v>558</v>
      </c>
      <c r="T132" s="8" t="s">
        <v>263</v>
      </c>
      <c r="U132" s="1231">
        <f>IF(C123=1,0,G132*O132)</f>
        <v>0</v>
      </c>
      <c r="V132" s="1231"/>
      <c r="W132" s="1231"/>
      <c r="X132" s="1231"/>
      <c r="Y132" s="9" t="s">
        <v>264</v>
      </c>
      <c r="AM132" s="180">
        <v>0</v>
      </c>
    </row>
    <row r="133" spans="2:39" ht="15" customHeight="1">
      <c r="B133" s="2"/>
      <c r="N133" s="18" t="s">
        <v>559</v>
      </c>
      <c r="T133" s="8"/>
      <c r="U133" s="191"/>
      <c r="V133" s="191"/>
      <c r="W133" s="191"/>
      <c r="X133" s="191"/>
      <c r="Y133" s="9"/>
      <c r="AM133" s="180">
        <v>1</v>
      </c>
    </row>
    <row r="134" spans="2:39" ht="15" customHeight="1">
      <c r="B134" s="2"/>
      <c r="C134" s="1" t="s">
        <v>560</v>
      </c>
      <c r="T134" s="2"/>
      <c r="U134" s="187"/>
      <c r="V134" s="187"/>
      <c r="W134" s="187"/>
      <c r="X134" s="187"/>
      <c r="Y134" s="9"/>
      <c r="AM134" s="180">
        <v>2</v>
      </c>
    </row>
    <row r="135" spans="2:39" ht="15.75" customHeight="1">
      <c r="B135" s="2"/>
      <c r="D135" s="34" t="s">
        <v>522</v>
      </c>
      <c r="E135" s="1236"/>
      <c r="F135" s="1236"/>
      <c r="G135" s="1236"/>
      <c r="H135" s="1" t="s">
        <v>561</v>
      </c>
      <c r="K135" s="35" t="s">
        <v>268</v>
      </c>
      <c r="M135" s="1263" t="s">
        <v>562</v>
      </c>
      <c r="N135" s="1263"/>
      <c r="O135" s="1263"/>
      <c r="P135" s="1" t="s">
        <v>563</v>
      </c>
      <c r="Q135" s="1237">
        <f>U55</f>
        <v>0</v>
      </c>
      <c r="R135" s="1237"/>
      <c r="S135" s="1" t="s">
        <v>485</v>
      </c>
      <c r="T135" s="8" t="s">
        <v>543</v>
      </c>
      <c r="U135" s="1231">
        <f>+IF(C123=1,0,E135*Q135)</f>
        <v>0</v>
      </c>
      <c r="V135" s="1231"/>
      <c r="W135" s="1231"/>
      <c r="X135" s="1231"/>
      <c r="Y135" s="9" t="s">
        <v>544</v>
      </c>
    </row>
    <row r="136" spans="2:39" ht="15.75" customHeight="1">
      <c r="B136" s="2"/>
      <c r="D136" s="34"/>
      <c r="E136" s="45"/>
      <c r="F136" s="45"/>
      <c r="G136" s="45"/>
      <c r="K136" s="35"/>
      <c r="M136" s="36"/>
      <c r="N136" s="36"/>
      <c r="O136" s="36"/>
      <c r="Q136" s="45"/>
      <c r="R136" s="45"/>
      <c r="T136" s="8"/>
      <c r="U136" s="191"/>
      <c r="V136" s="191"/>
      <c r="W136" s="191"/>
      <c r="X136" s="191"/>
      <c r="Y136" s="9"/>
    </row>
    <row r="137" spans="2:39">
      <c r="B137" s="2"/>
      <c r="C137" s="1207" t="s">
        <v>564</v>
      </c>
      <c r="D137" s="1207"/>
      <c r="E137" s="1207"/>
      <c r="F137" s="1207"/>
      <c r="G137" s="1207"/>
      <c r="H137" s="1207"/>
      <c r="I137" s="1207"/>
      <c r="J137" s="1207"/>
      <c r="K137" s="1207"/>
      <c r="L137" s="1207"/>
      <c r="M137" s="1207"/>
      <c r="N137" s="1207"/>
      <c r="O137" s="1207"/>
      <c r="P137" s="203"/>
      <c r="Q137" s="44"/>
      <c r="R137" s="44"/>
      <c r="S137" s="193"/>
      <c r="T137" s="8"/>
      <c r="U137" s="1231"/>
      <c r="V137" s="1231"/>
      <c r="W137" s="1231"/>
      <c r="X137" s="1231"/>
      <c r="Y137" s="9"/>
    </row>
    <row r="138" spans="2:39" ht="16.5" customHeight="1">
      <c r="B138" s="2"/>
      <c r="C138" s="74"/>
      <c r="D138" s="1" t="s">
        <v>565</v>
      </c>
      <c r="F138" s="74"/>
      <c r="G138" s="74"/>
      <c r="H138" s="74"/>
      <c r="I138" s="74"/>
      <c r="J138" s="74"/>
      <c r="K138" s="74"/>
      <c r="L138" s="74"/>
      <c r="M138" s="74"/>
      <c r="N138" s="74"/>
      <c r="O138" s="74"/>
      <c r="P138" s="203"/>
      <c r="Q138" s="44"/>
      <c r="R138" s="44"/>
      <c r="S138" s="193"/>
      <c r="T138" s="8" t="s">
        <v>543</v>
      </c>
      <c r="U138" s="1231">
        <f>U139+U140</f>
        <v>0</v>
      </c>
      <c r="V138" s="1231"/>
      <c r="W138" s="1231"/>
      <c r="X138" s="1231"/>
      <c r="Y138" s="9" t="s">
        <v>544</v>
      </c>
    </row>
    <row r="139" spans="2:39" ht="25.5" customHeight="1">
      <c r="B139" s="2"/>
      <c r="E139" s="1263"/>
      <c r="F139" s="1263"/>
      <c r="G139" s="34" t="s">
        <v>522</v>
      </c>
      <c r="H139" s="1266"/>
      <c r="I139" s="1266"/>
      <c r="J139" s="1" t="s">
        <v>566</v>
      </c>
      <c r="M139" s="44" t="s">
        <v>567</v>
      </c>
      <c r="N139" s="1177" t="s">
        <v>568</v>
      </c>
      <c r="O139" s="1267"/>
      <c r="P139" s="1267"/>
      <c r="Q139" s="1255">
        <f>U65</f>
        <v>0</v>
      </c>
      <c r="R139" s="1255"/>
      <c r="S139" s="193" t="s">
        <v>497</v>
      </c>
      <c r="T139" s="192" t="s">
        <v>263</v>
      </c>
      <c r="U139" s="1254">
        <f>H139*Q139</f>
        <v>0</v>
      </c>
      <c r="V139" s="1254"/>
      <c r="W139" s="1254"/>
      <c r="X139" s="1254"/>
      <c r="Y139" s="193" t="s">
        <v>264</v>
      </c>
    </row>
    <row r="140" spans="2:39" ht="25.5" customHeight="1">
      <c r="B140" s="2"/>
      <c r="E140" s="1263"/>
      <c r="F140" s="1263"/>
      <c r="G140" s="34" t="s">
        <v>522</v>
      </c>
      <c r="H140" s="1266"/>
      <c r="I140" s="1266"/>
      <c r="J140" s="1" t="s">
        <v>561</v>
      </c>
      <c r="M140" s="44" t="s">
        <v>567</v>
      </c>
      <c r="N140" s="1177" t="s">
        <v>569</v>
      </c>
      <c r="O140" s="1267"/>
      <c r="P140" s="1267"/>
      <c r="Q140" s="1255">
        <f>U66</f>
        <v>0</v>
      </c>
      <c r="R140" s="1255"/>
      <c r="S140" s="193" t="s">
        <v>485</v>
      </c>
      <c r="T140" s="192" t="s">
        <v>263</v>
      </c>
      <c r="U140" s="1254">
        <f>H140*Q140</f>
        <v>0</v>
      </c>
      <c r="V140" s="1254"/>
      <c r="W140" s="1254"/>
      <c r="X140" s="1254"/>
      <c r="Y140" s="193" t="s">
        <v>264</v>
      </c>
    </row>
    <row r="141" spans="2:39" ht="12.75" customHeight="1">
      <c r="B141" s="2"/>
      <c r="E141" s="36"/>
      <c r="F141" s="36"/>
      <c r="G141" s="34"/>
      <c r="H141" s="204"/>
      <c r="I141" s="204"/>
      <c r="M141" s="44"/>
      <c r="N141" s="205"/>
      <c r="O141" s="203"/>
      <c r="P141" s="203"/>
      <c r="Q141" s="206"/>
      <c r="R141" s="206"/>
      <c r="S141" s="193"/>
      <c r="T141" s="192"/>
      <c r="U141" s="207"/>
      <c r="V141" s="207"/>
      <c r="W141" s="207"/>
      <c r="X141" s="207"/>
      <c r="Y141" s="193"/>
    </row>
    <row r="142" spans="2:39" ht="15" customHeight="1">
      <c r="B142" s="2"/>
      <c r="D142" s="1" t="s">
        <v>570</v>
      </c>
      <c r="F142" s="74"/>
      <c r="G142" s="74"/>
      <c r="H142" s="74"/>
      <c r="I142" s="74"/>
      <c r="J142" s="74"/>
      <c r="K142" s="74"/>
      <c r="L142" s="74"/>
      <c r="M142" s="74"/>
      <c r="N142" s="74"/>
      <c r="O142" s="74"/>
      <c r="P142" s="203"/>
      <c r="Q142" s="206"/>
      <c r="R142" s="206"/>
      <c r="S142" s="193"/>
      <c r="T142" s="8" t="s">
        <v>543</v>
      </c>
      <c r="U142" s="1231">
        <f>U143+U144</f>
        <v>0</v>
      </c>
      <c r="V142" s="1231"/>
      <c r="W142" s="1231"/>
      <c r="X142" s="1231"/>
      <c r="Y142" s="9" t="s">
        <v>544</v>
      </c>
    </row>
    <row r="143" spans="2:39" ht="27.75" customHeight="1">
      <c r="B143" s="2"/>
      <c r="E143" s="1263"/>
      <c r="F143" s="1263"/>
      <c r="G143" s="34" t="s">
        <v>522</v>
      </c>
      <c r="H143" s="1266"/>
      <c r="I143" s="1266"/>
      <c r="J143" s="1" t="s">
        <v>566</v>
      </c>
      <c r="M143" s="44" t="s">
        <v>567</v>
      </c>
      <c r="N143" s="1177" t="s">
        <v>571</v>
      </c>
      <c r="O143" s="1267"/>
      <c r="P143" s="1267"/>
      <c r="Q143" s="1255">
        <f>U67</f>
        <v>0</v>
      </c>
      <c r="R143" s="1255"/>
      <c r="S143" s="193" t="s">
        <v>497</v>
      </c>
      <c r="T143" s="192" t="s">
        <v>263</v>
      </c>
      <c r="U143" s="1254">
        <f>H143*Q143</f>
        <v>0</v>
      </c>
      <c r="V143" s="1254"/>
      <c r="W143" s="1254"/>
      <c r="X143" s="1254"/>
      <c r="Y143" s="193" t="s">
        <v>264</v>
      </c>
    </row>
    <row r="144" spans="2:39" ht="27.75" customHeight="1">
      <c r="B144" s="2"/>
      <c r="E144" s="1263"/>
      <c r="F144" s="1263"/>
      <c r="G144" s="34" t="s">
        <v>522</v>
      </c>
      <c r="H144" s="1266"/>
      <c r="I144" s="1266"/>
      <c r="J144" s="1" t="s">
        <v>561</v>
      </c>
      <c r="M144" s="44" t="s">
        <v>567</v>
      </c>
      <c r="N144" s="1177" t="s">
        <v>572</v>
      </c>
      <c r="O144" s="1267"/>
      <c r="P144" s="1267"/>
      <c r="Q144" s="1255">
        <f>U68</f>
        <v>0</v>
      </c>
      <c r="R144" s="1255"/>
      <c r="S144" s="193" t="s">
        <v>485</v>
      </c>
      <c r="T144" s="192" t="s">
        <v>263</v>
      </c>
      <c r="U144" s="1254">
        <f>H144*Q144</f>
        <v>0</v>
      </c>
      <c r="V144" s="1254"/>
      <c r="W144" s="1254"/>
      <c r="X144" s="1254"/>
      <c r="Y144" s="193" t="s">
        <v>264</v>
      </c>
    </row>
    <row r="145" spans="2:28" ht="13.5" customHeight="1">
      <c r="B145" s="2"/>
      <c r="E145" s="36"/>
      <c r="F145" s="36"/>
      <c r="G145" s="34"/>
      <c r="H145" s="204"/>
      <c r="I145" s="204"/>
      <c r="M145" s="44"/>
      <c r="N145" s="205"/>
      <c r="O145" s="203"/>
      <c r="P145" s="203"/>
      <c r="Q145" s="206"/>
      <c r="R145" s="206"/>
      <c r="S145" s="193"/>
      <c r="T145" s="192"/>
      <c r="U145" s="207"/>
      <c r="V145" s="207"/>
      <c r="W145" s="207"/>
      <c r="X145" s="207"/>
      <c r="Y145" s="193"/>
    </row>
    <row r="146" spans="2:28">
      <c r="B146" s="2"/>
      <c r="C146" s="1207" t="s">
        <v>573</v>
      </c>
      <c r="D146" s="1207"/>
      <c r="E146" s="1207"/>
      <c r="F146" s="1207"/>
      <c r="G146" s="1207"/>
      <c r="H146" s="1207"/>
      <c r="I146" s="1207"/>
      <c r="J146" s="1207"/>
      <c r="K146" s="1207"/>
      <c r="L146" s="1207"/>
      <c r="M146" s="1207"/>
      <c r="N146" s="1207"/>
      <c r="O146" s="1207"/>
      <c r="P146" s="203"/>
      <c r="Q146" s="206"/>
      <c r="R146" s="206"/>
      <c r="S146" s="193"/>
      <c r="T146" s="8"/>
      <c r="U146" s="1231"/>
      <c r="V146" s="1231"/>
      <c r="W146" s="1231"/>
      <c r="X146" s="1231"/>
      <c r="Y146" s="9"/>
    </row>
    <row r="147" spans="2:28" ht="14.25" customHeight="1">
      <c r="B147" s="2"/>
      <c r="C147" s="74"/>
      <c r="D147" s="1" t="s">
        <v>565</v>
      </c>
      <c r="F147" s="74"/>
      <c r="G147" s="74"/>
      <c r="H147" s="74"/>
      <c r="I147" s="74"/>
      <c r="J147" s="74"/>
      <c r="K147" s="74"/>
      <c r="L147" s="74"/>
      <c r="M147" s="74"/>
      <c r="N147" s="74"/>
      <c r="O147" s="74"/>
      <c r="P147" s="203"/>
      <c r="Q147" s="206"/>
      <c r="R147" s="206"/>
      <c r="S147" s="193"/>
      <c r="T147" s="8" t="s">
        <v>543</v>
      </c>
      <c r="U147" s="1231">
        <f>U148+U149</f>
        <v>0</v>
      </c>
      <c r="V147" s="1231"/>
      <c r="W147" s="1231"/>
      <c r="X147" s="1231"/>
      <c r="Y147" s="9" t="s">
        <v>544</v>
      </c>
    </row>
    <row r="148" spans="2:28" ht="25.5" customHeight="1">
      <c r="B148" s="2"/>
      <c r="E148" s="1263"/>
      <c r="F148" s="1263"/>
      <c r="G148" s="34" t="s">
        <v>522</v>
      </c>
      <c r="H148" s="1266"/>
      <c r="I148" s="1266"/>
      <c r="J148" s="1" t="s">
        <v>566</v>
      </c>
      <c r="M148" s="44" t="s">
        <v>567</v>
      </c>
      <c r="N148" s="1177" t="s">
        <v>574</v>
      </c>
      <c r="O148" s="1267"/>
      <c r="P148" s="1267"/>
      <c r="Q148" s="1255">
        <f>U70</f>
        <v>0</v>
      </c>
      <c r="R148" s="1255"/>
      <c r="S148" s="193" t="s">
        <v>497</v>
      </c>
      <c r="T148" s="192" t="s">
        <v>263</v>
      </c>
      <c r="U148" s="1254">
        <f>H148*Q148</f>
        <v>0</v>
      </c>
      <c r="V148" s="1254"/>
      <c r="W148" s="1254"/>
      <c r="X148" s="1254"/>
      <c r="Y148" s="193" t="s">
        <v>264</v>
      </c>
    </row>
    <row r="149" spans="2:28" ht="25.5" customHeight="1">
      <c r="B149" s="2"/>
      <c r="E149" s="1263"/>
      <c r="F149" s="1263"/>
      <c r="G149" s="34" t="s">
        <v>522</v>
      </c>
      <c r="H149" s="1266"/>
      <c r="I149" s="1266"/>
      <c r="J149" s="1" t="s">
        <v>561</v>
      </c>
      <c r="M149" s="44" t="s">
        <v>567</v>
      </c>
      <c r="N149" s="1177" t="s">
        <v>575</v>
      </c>
      <c r="O149" s="1267"/>
      <c r="P149" s="1267"/>
      <c r="Q149" s="1255">
        <f>U71</f>
        <v>0</v>
      </c>
      <c r="R149" s="1255"/>
      <c r="S149" s="193" t="s">
        <v>485</v>
      </c>
      <c r="T149" s="192" t="s">
        <v>263</v>
      </c>
      <c r="U149" s="1254">
        <f>H149*Q149</f>
        <v>0</v>
      </c>
      <c r="V149" s="1254"/>
      <c r="W149" s="1254"/>
      <c r="X149" s="1254"/>
      <c r="Y149" s="193" t="s">
        <v>264</v>
      </c>
    </row>
    <row r="150" spans="2:28" ht="14.25" customHeight="1">
      <c r="B150" s="2"/>
      <c r="E150" s="36"/>
      <c r="F150" s="36"/>
      <c r="G150" s="34"/>
      <c r="H150" s="204"/>
      <c r="I150" s="204"/>
      <c r="M150" s="44"/>
      <c r="N150" s="205"/>
      <c r="O150" s="203"/>
      <c r="P150" s="203"/>
      <c r="Q150" s="206"/>
      <c r="R150" s="206"/>
      <c r="S150" s="193"/>
      <c r="T150" s="192"/>
      <c r="U150" s="207"/>
      <c r="V150" s="207"/>
      <c r="W150" s="207"/>
      <c r="X150" s="207"/>
      <c r="Y150" s="193"/>
    </row>
    <row r="151" spans="2:28" ht="15" customHeight="1">
      <c r="B151" s="2"/>
      <c r="D151" s="1" t="s">
        <v>570</v>
      </c>
      <c r="F151" s="74"/>
      <c r="G151" s="74"/>
      <c r="H151" s="74"/>
      <c r="I151" s="74"/>
      <c r="J151" s="74"/>
      <c r="K151" s="74"/>
      <c r="L151" s="74"/>
      <c r="M151" s="74"/>
      <c r="N151" s="74"/>
      <c r="O151" s="74"/>
      <c r="P151" s="203"/>
      <c r="Q151" s="206"/>
      <c r="R151" s="206"/>
      <c r="S151" s="193"/>
      <c r="T151" s="8" t="s">
        <v>543</v>
      </c>
      <c r="U151" s="1231">
        <f>U152+U153</f>
        <v>0</v>
      </c>
      <c r="V151" s="1231"/>
      <c r="W151" s="1231"/>
      <c r="X151" s="1231"/>
      <c r="Y151" s="9" t="s">
        <v>544</v>
      </c>
    </row>
    <row r="152" spans="2:28" ht="27.75" customHeight="1">
      <c r="B152" s="2"/>
      <c r="E152" s="1263"/>
      <c r="F152" s="1263"/>
      <c r="G152" s="34" t="s">
        <v>522</v>
      </c>
      <c r="H152" s="1266"/>
      <c r="I152" s="1266"/>
      <c r="J152" s="1" t="s">
        <v>566</v>
      </c>
      <c r="M152" s="44" t="s">
        <v>567</v>
      </c>
      <c r="N152" s="1177" t="s">
        <v>576</v>
      </c>
      <c r="O152" s="1267"/>
      <c r="P152" s="1267"/>
      <c r="Q152" s="1255">
        <f>U72</f>
        <v>0</v>
      </c>
      <c r="R152" s="1255"/>
      <c r="S152" s="193" t="s">
        <v>497</v>
      </c>
      <c r="T152" s="192" t="s">
        <v>263</v>
      </c>
      <c r="U152" s="1254">
        <f>H152*Q152</f>
        <v>0</v>
      </c>
      <c r="V152" s="1254"/>
      <c r="W152" s="1254"/>
      <c r="X152" s="1254"/>
      <c r="Y152" s="193" t="s">
        <v>264</v>
      </c>
    </row>
    <row r="153" spans="2:28" ht="27.75" customHeight="1">
      <c r="B153" s="2"/>
      <c r="E153" s="1263"/>
      <c r="F153" s="1263"/>
      <c r="G153" s="34" t="s">
        <v>522</v>
      </c>
      <c r="H153" s="1266"/>
      <c r="I153" s="1266"/>
      <c r="J153" s="1" t="s">
        <v>561</v>
      </c>
      <c r="M153" s="44" t="s">
        <v>567</v>
      </c>
      <c r="N153" s="1177" t="s">
        <v>577</v>
      </c>
      <c r="O153" s="1267"/>
      <c r="P153" s="1267"/>
      <c r="Q153" s="1255">
        <f>U73</f>
        <v>0</v>
      </c>
      <c r="R153" s="1255"/>
      <c r="S153" s="193" t="s">
        <v>485</v>
      </c>
      <c r="T153" s="192" t="s">
        <v>263</v>
      </c>
      <c r="U153" s="1254">
        <f>H153*Q153</f>
        <v>0</v>
      </c>
      <c r="V153" s="1254"/>
      <c r="W153" s="1254"/>
      <c r="X153" s="1254"/>
      <c r="Y153" s="193" t="s">
        <v>264</v>
      </c>
    </row>
    <row r="154" spans="2:28" ht="8.25" customHeight="1">
      <c r="B154" s="2"/>
      <c r="C154" s="1207"/>
      <c r="D154" s="1207"/>
      <c r="E154" s="1207"/>
      <c r="F154" s="1207"/>
      <c r="G154" s="1207"/>
      <c r="H154" s="1207"/>
      <c r="I154" s="1207"/>
      <c r="J154" s="1207"/>
      <c r="K154" s="1207"/>
      <c r="L154" s="1207"/>
      <c r="M154" s="1207"/>
      <c r="N154" s="1207"/>
      <c r="O154" s="1207"/>
      <c r="P154" s="45"/>
      <c r="Q154" s="45"/>
      <c r="R154" s="45"/>
      <c r="S154" s="9"/>
      <c r="T154" s="8"/>
      <c r="U154" s="191"/>
      <c r="V154" s="191"/>
      <c r="W154" s="191"/>
      <c r="X154" s="191"/>
      <c r="Y154" s="9"/>
    </row>
    <row r="155" spans="2:28" ht="9" customHeight="1">
      <c r="B155" s="2"/>
      <c r="D155" s="35"/>
      <c r="E155" s="36"/>
      <c r="F155" s="36"/>
      <c r="G155" s="34"/>
      <c r="H155" s="204"/>
      <c r="I155" s="204"/>
      <c r="M155" s="132"/>
      <c r="N155" s="208"/>
      <c r="O155" s="84"/>
      <c r="P155" s="84"/>
      <c r="Q155" s="44"/>
      <c r="R155" s="44"/>
      <c r="T155" s="192"/>
      <c r="U155" s="207"/>
      <c r="V155" s="207"/>
      <c r="W155" s="207"/>
      <c r="X155" s="207"/>
      <c r="Y155" s="193"/>
    </row>
    <row r="156" spans="2:28" ht="15" customHeight="1">
      <c r="B156" s="2"/>
      <c r="K156" s="1" t="s">
        <v>578</v>
      </c>
      <c r="P156" s="155"/>
      <c r="Q156" s="35"/>
      <c r="R156" s="35"/>
      <c r="S156" s="121"/>
      <c r="T156" s="8" t="s">
        <v>543</v>
      </c>
      <c r="U156" s="1268" t="e">
        <f>U78+U117+U119+U125+U126+U129+U135+U138+U142+U147+U151</f>
        <v>#VALUE!</v>
      </c>
      <c r="V156" s="1268"/>
      <c r="W156" s="1268"/>
      <c r="X156" s="1268"/>
      <c r="Y156" s="9" t="s">
        <v>544</v>
      </c>
      <c r="AB156" s="110"/>
    </row>
    <row r="157" spans="2:28" ht="6" customHeight="1" thickBot="1">
      <c r="B157" s="209"/>
      <c r="C157" s="210"/>
      <c r="D157" s="210"/>
      <c r="E157" s="210"/>
      <c r="F157" s="210"/>
      <c r="G157" s="210"/>
      <c r="H157" s="210"/>
      <c r="I157" s="210"/>
      <c r="J157" s="210"/>
      <c r="K157" s="210"/>
      <c r="L157" s="210"/>
      <c r="M157" s="210"/>
      <c r="N157" s="210"/>
      <c r="O157" s="210"/>
      <c r="P157" s="210"/>
      <c r="Q157" s="210"/>
      <c r="R157" s="210"/>
      <c r="S157" s="211"/>
      <c r="T157" s="209"/>
      <c r="U157" s="210"/>
      <c r="V157" s="210"/>
      <c r="W157" s="210"/>
      <c r="X157" s="210"/>
      <c r="Y157" s="211"/>
    </row>
    <row r="158" spans="2:28" ht="30" customHeight="1" thickTop="1">
      <c r="B158" s="1269" t="s">
        <v>579</v>
      </c>
      <c r="C158" s="1270"/>
      <c r="D158" s="1270"/>
      <c r="E158" s="1270"/>
      <c r="F158" s="1270"/>
      <c r="G158" s="1270"/>
      <c r="H158" s="1270"/>
      <c r="I158" s="1273"/>
      <c r="J158" s="1273"/>
      <c r="K158" s="1273"/>
      <c r="L158" s="1273"/>
      <c r="M158" s="1273"/>
      <c r="N158" s="1469"/>
      <c r="O158" s="1469"/>
      <c r="P158" s="1469"/>
      <c r="Q158" s="1469"/>
      <c r="R158" s="1469"/>
      <c r="S158" s="48"/>
      <c r="T158" s="1274" t="s">
        <v>580</v>
      </c>
      <c r="U158" s="1275"/>
      <c r="V158" s="1275"/>
      <c r="W158" s="1275"/>
      <c r="X158" s="1275"/>
      <c r="Y158" s="1276"/>
    </row>
    <row r="159" spans="2:28" ht="30" customHeight="1" thickBot="1">
      <c r="B159" s="1271"/>
      <c r="C159" s="1272"/>
      <c r="D159" s="1272"/>
      <c r="E159" s="1272"/>
      <c r="F159" s="1272"/>
      <c r="G159" s="1272"/>
      <c r="H159" s="1280" t="s">
        <v>581</v>
      </c>
      <c r="I159" s="1281"/>
      <c r="J159" s="1281"/>
      <c r="K159" s="1281"/>
      <c r="L159" s="1281"/>
      <c r="M159" s="1281"/>
      <c r="N159" s="1470"/>
      <c r="O159" s="1470"/>
      <c r="P159" s="1470"/>
      <c r="Q159" s="1470"/>
      <c r="R159" s="1470"/>
      <c r="S159" s="9" t="s">
        <v>209</v>
      </c>
      <c r="T159" s="1277"/>
      <c r="U159" s="1278"/>
      <c r="V159" s="1278"/>
      <c r="W159" s="1278"/>
      <c r="X159" s="1278"/>
      <c r="Y159" s="1279"/>
      <c r="AB159" s="212" t="e">
        <f>U156</f>
        <v>#VALUE!</v>
      </c>
    </row>
    <row r="160" spans="2:28" ht="17.25" customHeight="1">
      <c r="B160" s="49"/>
      <c r="C160" s="50"/>
      <c r="D160" s="50"/>
      <c r="E160" s="50"/>
      <c r="F160" s="50"/>
      <c r="G160" s="50"/>
      <c r="H160" s="50"/>
      <c r="I160" s="50"/>
      <c r="J160" s="125" t="s">
        <v>582</v>
      </c>
      <c r="S160" s="9"/>
      <c r="T160" s="8" t="s">
        <v>543</v>
      </c>
      <c r="U160" s="1268">
        <f>ROUNDDOWN(IF(N159&gt;7200000,U156*0.8,0),0)</f>
        <v>0</v>
      </c>
      <c r="V160" s="1268"/>
      <c r="W160" s="1268"/>
      <c r="X160" s="1268"/>
      <c r="Y160" s="9" t="s">
        <v>544</v>
      </c>
      <c r="AB160" s="212">
        <f>U160</f>
        <v>0</v>
      </c>
    </row>
    <row r="161" spans="2:28" ht="28.5" customHeight="1">
      <c r="B161" s="16"/>
      <c r="C161" s="51"/>
      <c r="D161" s="51"/>
      <c r="E161" s="51"/>
      <c r="F161" s="51"/>
      <c r="G161" s="51"/>
      <c r="H161" s="1284" t="s">
        <v>583</v>
      </c>
      <c r="I161" s="1284"/>
      <c r="J161" s="1284"/>
      <c r="K161" s="1284"/>
      <c r="L161" s="1284"/>
      <c r="M161" s="1284"/>
      <c r="N161" s="1284"/>
      <c r="O161" s="1284"/>
      <c r="P161" s="1284"/>
      <c r="Q161" s="1284"/>
      <c r="R161" s="1284"/>
      <c r="S161" s="1285"/>
      <c r="T161" s="1277" t="s">
        <v>584</v>
      </c>
      <c r="U161" s="1278"/>
      <c r="V161" s="1278"/>
      <c r="W161" s="1278"/>
      <c r="X161" s="1278"/>
      <c r="Y161" s="1279"/>
      <c r="AB161" s="110">
        <f>U163</f>
        <v>0</v>
      </c>
    </row>
    <row r="162" spans="2:28" ht="30" customHeight="1">
      <c r="B162" s="1286" t="s">
        <v>585</v>
      </c>
      <c r="C162" s="1287"/>
      <c r="D162" s="1287"/>
      <c r="E162" s="1287"/>
      <c r="F162" s="1287"/>
      <c r="G162" s="1287"/>
      <c r="H162" s="1290"/>
      <c r="I162" s="1290"/>
      <c r="J162" s="1290"/>
      <c r="K162" s="52"/>
      <c r="L162" s="52"/>
      <c r="M162" s="52"/>
      <c r="N162" s="53"/>
      <c r="O162" s="53"/>
      <c r="P162" s="53"/>
      <c r="Q162" s="53"/>
      <c r="R162" s="53"/>
      <c r="S162" s="54"/>
      <c r="T162" s="1277"/>
      <c r="U162" s="1278"/>
      <c r="V162" s="1278"/>
      <c r="W162" s="1278"/>
      <c r="X162" s="1278"/>
      <c r="Y162" s="1279"/>
    </row>
    <row r="163" spans="2:28" ht="30" customHeight="1" thickBot="1">
      <c r="B163" s="1288"/>
      <c r="C163" s="1289"/>
      <c r="D163" s="1289"/>
      <c r="E163" s="1289"/>
      <c r="F163" s="1289"/>
      <c r="G163" s="1289"/>
      <c r="H163" s="1291"/>
      <c r="I163" s="1292"/>
      <c r="J163" s="1292"/>
      <c r="K163" s="1292"/>
      <c r="L163" s="1292"/>
      <c r="M163" s="1292"/>
      <c r="N163" s="1471"/>
      <c r="O163" s="1471"/>
      <c r="P163" s="1471"/>
      <c r="Q163" s="1471"/>
      <c r="R163" s="1471"/>
      <c r="S163" s="9" t="s">
        <v>449</v>
      </c>
      <c r="T163" s="8" t="s">
        <v>543</v>
      </c>
      <c r="U163" s="1268">
        <f>ROUNDDOWN(IF(AND(N159&gt;6300000,N159&lt;=7200000),U156*0.9,0),0)</f>
        <v>0</v>
      </c>
      <c r="V163" s="1268"/>
      <c r="W163" s="1268"/>
      <c r="X163" s="1268"/>
      <c r="Y163" s="9" t="s">
        <v>544</v>
      </c>
    </row>
    <row r="164" spans="2:28" ht="43.5" customHeight="1">
      <c r="B164" s="1282" t="s">
        <v>586</v>
      </c>
      <c r="C164" s="1177"/>
      <c r="D164" s="1177"/>
      <c r="E164" s="1177"/>
      <c r="F164" s="1177"/>
      <c r="G164" s="1177"/>
      <c r="H164" s="1177"/>
      <c r="I164" s="1177"/>
      <c r="J164" s="1177"/>
      <c r="K164" s="1177"/>
      <c r="L164" s="1177"/>
      <c r="M164" s="1177"/>
      <c r="N164" s="1177"/>
      <c r="O164" s="1177"/>
      <c r="P164" s="1177"/>
      <c r="Q164" s="1177"/>
      <c r="R164" s="1177"/>
      <c r="S164" s="1283"/>
      <c r="T164" s="8"/>
      <c r="U164" s="55"/>
      <c r="V164" s="55"/>
      <c r="W164" s="55"/>
      <c r="X164" s="55"/>
      <c r="Y164" s="9"/>
    </row>
    <row r="165" spans="2:28" ht="6" customHeight="1">
      <c r="B165" s="56"/>
      <c r="C165" s="57"/>
      <c r="D165" s="57"/>
      <c r="E165" s="57"/>
      <c r="F165" s="57"/>
      <c r="G165" s="57"/>
      <c r="H165" s="57"/>
      <c r="I165" s="57"/>
      <c r="J165" s="57"/>
      <c r="K165" s="57"/>
      <c r="L165" s="57"/>
      <c r="M165" s="57"/>
      <c r="N165" s="57"/>
      <c r="O165" s="57"/>
      <c r="P165" s="57"/>
      <c r="Q165" s="57"/>
      <c r="R165" s="57"/>
      <c r="S165" s="58"/>
      <c r="T165" s="16"/>
      <c r="U165" s="51"/>
      <c r="V165" s="51"/>
      <c r="W165" s="51"/>
      <c r="X165" s="51"/>
      <c r="Y165" s="59"/>
    </row>
    <row r="166" spans="2:28" ht="15.75" customHeight="1">
      <c r="B166" s="213" t="s">
        <v>288</v>
      </c>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row>
    <row r="167" spans="2:28" ht="11.1" customHeight="1">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row>
    <row r="168" spans="2:28" ht="11.25" customHeight="1">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row>
  </sheetData>
  <mergeCells count="253">
    <mergeCell ref="B164:S164"/>
    <mergeCell ref="U160:X160"/>
    <mergeCell ref="H161:S161"/>
    <mergeCell ref="T161:Y162"/>
    <mergeCell ref="B162:G163"/>
    <mergeCell ref="H162:J162"/>
    <mergeCell ref="H163:M163"/>
    <mergeCell ref="N163:R163"/>
    <mergeCell ref="U163:X163"/>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E143:F143"/>
    <mergeCell ref="H143:I143"/>
    <mergeCell ref="N143:P143"/>
    <mergeCell ref="Q143:R143"/>
    <mergeCell ref="U143:X143"/>
    <mergeCell ref="E144:F144"/>
    <mergeCell ref="H144:I144"/>
    <mergeCell ref="N144:P144"/>
    <mergeCell ref="Q144:R144"/>
    <mergeCell ref="U144:X144"/>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25:H125"/>
    <mergeCell ref="K125:P125"/>
    <mergeCell ref="Q125:R125"/>
    <mergeCell ref="U125:X125"/>
    <mergeCell ref="D126:S127"/>
    <mergeCell ref="U126:X126"/>
    <mergeCell ref="E118:G118"/>
    <mergeCell ref="K118:S118"/>
    <mergeCell ref="Q119:R119"/>
    <mergeCell ref="U119:X119"/>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B109:C109"/>
    <mergeCell ref="E109:G109"/>
    <mergeCell ref="M109:P109"/>
    <mergeCell ref="Q109:R109"/>
    <mergeCell ref="B111:S111"/>
    <mergeCell ref="B112:C112"/>
    <mergeCell ref="E112:G112"/>
    <mergeCell ref="M112:P112"/>
    <mergeCell ref="Q112:R112"/>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B89:C89"/>
    <mergeCell ref="E89:G89"/>
    <mergeCell ref="M89:P89"/>
    <mergeCell ref="Q89:R89"/>
    <mergeCell ref="B91:S91"/>
    <mergeCell ref="B92:C92"/>
    <mergeCell ref="E92:G92"/>
    <mergeCell ref="M92:P92"/>
    <mergeCell ref="Q92:R92"/>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H77:Y77"/>
    <mergeCell ref="I78:J78"/>
    <mergeCell ref="U78:X78"/>
    <mergeCell ref="U79:X79"/>
    <mergeCell ref="B80:S80"/>
    <mergeCell ref="B81:C81"/>
    <mergeCell ref="E81:G81"/>
    <mergeCell ref="M81:P81"/>
    <mergeCell ref="Q81:R81"/>
    <mergeCell ref="A72:M73"/>
    <mergeCell ref="N72:O73"/>
    <mergeCell ref="P72:S72"/>
    <mergeCell ref="U72:X72"/>
    <mergeCell ref="P73:S73"/>
    <mergeCell ref="U73:X73"/>
    <mergeCell ref="A70:M71"/>
    <mergeCell ref="N70:O71"/>
    <mergeCell ref="P70:S70"/>
    <mergeCell ref="U70:X70"/>
    <mergeCell ref="P71:S71"/>
    <mergeCell ref="U71:X71"/>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B51:Y51"/>
    <mergeCell ref="Q55:S55"/>
    <mergeCell ref="U55:X55"/>
    <mergeCell ref="V57:W58"/>
    <mergeCell ref="X57:Y58"/>
    <mergeCell ref="B59:B60"/>
    <mergeCell ref="C59:U60"/>
    <mergeCell ref="V59:W60"/>
    <mergeCell ref="X59:Y6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J31:M31"/>
    <mergeCell ref="T31:X31"/>
    <mergeCell ref="B32:Y33"/>
    <mergeCell ref="B34:Y35"/>
    <mergeCell ref="J38:M38"/>
    <mergeCell ref="U38:X38"/>
    <mergeCell ref="J25:M25"/>
    <mergeCell ref="T25:X25"/>
    <mergeCell ref="U26:X26"/>
    <mergeCell ref="U27:X27"/>
    <mergeCell ref="J30:M30"/>
    <mergeCell ref="T30:X30"/>
    <mergeCell ref="B19:Y19"/>
    <mergeCell ref="J24:M24"/>
    <mergeCell ref="T24:X24"/>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M17:O17"/>
    <mergeCell ref="Q17:S17"/>
    <mergeCell ref="V17:X17"/>
  </mergeCells>
  <phoneticPr fontId="4"/>
  <conditionalFormatting sqref="C117">
    <cfRule type="containsBlanks" dxfId="107" priority="7">
      <formula>LEN(TRIM(C117))=0</formula>
    </cfRule>
  </conditionalFormatting>
  <conditionalFormatting sqref="C119">
    <cfRule type="containsBlanks" dxfId="106" priority="6">
      <formula>LEN(TRIM(C119))=0</formula>
    </cfRule>
  </conditionalFormatting>
  <conditionalFormatting sqref="C123">
    <cfRule type="containsBlanks" dxfId="105" priority="5">
      <formula>LEN(TRIM(C123))=0</formula>
    </cfRule>
  </conditionalFormatting>
  <conditionalFormatting sqref="C126">
    <cfRule type="containsBlanks" dxfId="104" priority="4">
      <formula>LEN(TRIM(C126))=0</formula>
    </cfRule>
  </conditionalFormatting>
  <conditionalFormatting sqref="I7">
    <cfRule type="containsBlanks" dxfId="103" priority="10" stopIfTrue="1">
      <formula>LEN(TRIM(I7))=0</formula>
    </cfRule>
  </conditionalFormatting>
  <conditionalFormatting sqref="J38:M39 U38:X39">
    <cfRule type="containsBlanks" dxfId="102" priority="13">
      <formula>LEN(TRIM(J38))=0</formula>
    </cfRule>
  </conditionalFormatting>
  <conditionalFormatting sqref="K78 N78">
    <cfRule type="containsBlanks" dxfId="101" priority="8" stopIfTrue="1">
      <formula>LEN(TRIM(K78))=0</formula>
    </cfRule>
  </conditionalFormatting>
  <conditionalFormatting sqref="M49:O49 Q49:S49">
    <cfRule type="containsBlanks" dxfId="100" priority="1">
      <formula>LEN(TRIM(M49))=0</formula>
    </cfRule>
  </conditionalFormatting>
  <conditionalFormatting sqref="N163:R163">
    <cfRule type="containsBlanks" dxfId="99" priority="2">
      <formula>LEN(TRIM(N163))=0</formula>
    </cfRule>
  </conditionalFormatting>
  <conditionalFormatting sqref="N6:Y6">
    <cfRule type="containsBlanks" dxfId="98" priority="11" stopIfTrue="1">
      <formula>LEN(TRIM(N6))=0</formula>
    </cfRule>
  </conditionalFormatting>
  <conditionalFormatting sqref="O132:P132">
    <cfRule type="containsBlanks" dxfId="97" priority="3">
      <formula>LEN(TRIM(O132))=0</formula>
    </cfRule>
  </conditionalFormatting>
  <conditionalFormatting sqref="V59:Y62">
    <cfRule type="containsBlanks" dxfId="96" priority="9" stopIfTrue="1">
      <formula>LEN(TRIM(V59))=0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0D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0D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0D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0D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0D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2" manualBreakCount="2">
    <brk id="73" max="24" man="1"/>
    <brk id="133"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0290-081B-4754-8D71-21EE91433E56}">
  <sheetPr>
    <tabColor rgb="FF00B0F0"/>
  </sheetPr>
  <dimension ref="A1:AN164"/>
  <sheetViews>
    <sheetView view="pageBreakPreview" zoomScaleNormal="100" zoomScaleSheetLayoutView="100" workbookViewId="0"/>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7" width="3.625" style="1" customWidth="1"/>
    <col min="28" max="28" width="8.625" style="1" customWidth="1"/>
    <col min="29" max="33" width="3.625" style="1"/>
    <col min="34" max="34" width="5.5" style="1" bestFit="1" customWidth="1"/>
    <col min="35" max="35" width="6.5" style="1" bestFit="1" customWidth="1"/>
    <col min="36" max="38" width="3.625" style="1"/>
    <col min="39" max="40" width="0" style="1" hidden="1" customWidth="1"/>
    <col min="41"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3" width="3.625" style="1" customWidth="1"/>
    <col min="284" max="284" width="8.625" style="1" customWidth="1"/>
    <col min="285" max="294" width="3.625" style="1"/>
    <col min="295" max="296" width="0" style="1" hidden="1" customWidth="1"/>
    <col min="297"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9" width="3.625" style="1" customWidth="1"/>
    <col min="540" max="540" width="8.625" style="1" customWidth="1"/>
    <col min="541" max="550" width="3.625" style="1"/>
    <col min="551" max="552" width="0" style="1" hidden="1" customWidth="1"/>
    <col min="553"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5" width="3.625" style="1" customWidth="1"/>
    <col min="796" max="796" width="8.625" style="1" customWidth="1"/>
    <col min="797" max="806" width="3.625" style="1"/>
    <col min="807" max="808" width="0" style="1" hidden="1" customWidth="1"/>
    <col min="809"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1" width="3.625" style="1" customWidth="1"/>
    <col min="1052" max="1052" width="8.625" style="1" customWidth="1"/>
    <col min="1053" max="1062" width="3.625" style="1"/>
    <col min="1063" max="1064" width="0" style="1" hidden="1" customWidth="1"/>
    <col min="1065"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7" width="3.625" style="1" customWidth="1"/>
    <col min="1308" max="1308" width="8.625" style="1" customWidth="1"/>
    <col min="1309" max="1318" width="3.625" style="1"/>
    <col min="1319" max="1320" width="0" style="1" hidden="1" customWidth="1"/>
    <col min="1321"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3" width="3.625" style="1" customWidth="1"/>
    <col min="1564" max="1564" width="8.625" style="1" customWidth="1"/>
    <col min="1565" max="1574" width="3.625" style="1"/>
    <col min="1575" max="1576" width="0" style="1" hidden="1" customWidth="1"/>
    <col min="1577"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9" width="3.625" style="1" customWidth="1"/>
    <col min="1820" max="1820" width="8.625" style="1" customWidth="1"/>
    <col min="1821" max="1830" width="3.625" style="1"/>
    <col min="1831" max="1832" width="0" style="1" hidden="1" customWidth="1"/>
    <col min="1833"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5" width="3.625" style="1" customWidth="1"/>
    <col min="2076" max="2076" width="8.625" style="1" customWidth="1"/>
    <col min="2077" max="2086" width="3.625" style="1"/>
    <col min="2087" max="2088" width="0" style="1" hidden="1" customWidth="1"/>
    <col min="2089"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1" width="3.625" style="1" customWidth="1"/>
    <col min="2332" max="2332" width="8.625" style="1" customWidth="1"/>
    <col min="2333" max="2342" width="3.625" style="1"/>
    <col min="2343" max="2344" width="0" style="1" hidden="1" customWidth="1"/>
    <col min="2345"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7" width="3.625" style="1" customWidth="1"/>
    <col min="2588" max="2588" width="8.625" style="1" customWidth="1"/>
    <col min="2589" max="2598" width="3.625" style="1"/>
    <col min="2599" max="2600" width="0" style="1" hidden="1" customWidth="1"/>
    <col min="2601"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3" width="3.625" style="1" customWidth="1"/>
    <col min="2844" max="2844" width="8.625" style="1" customWidth="1"/>
    <col min="2845" max="2854" width="3.625" style="1"/>
    <col min="2855" max="2856" width="0" style="1" hidden="1" customWidth="1"/>
    <col min="2857"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9" width="3.625" style="1" customWidth="1"/>
    <col min="3100" max="3100" width="8.625" style="1" customWidth="1"/>
    <col min="3101" max="3110" width="3.625" style="1"/>
    <col min="3111" max="3112" width="0" style="1" hidden="1" customWidth="1"/>
    <col min="3113"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5" width="3.625" style="1" customWidth="1"/>
    <col min="3356" max="3356" width="8.625" style="1" customWidth="1"/>
    <col min="3357" max="3366" width="3.625" style="1"/>
    <col min="3367" max="3368" width="0" style="1" hidden="1" customWidth="1"/>
    <col min="3369"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1" width="3.625" style="1" customWidth="1"/>
    <col min="3612" max="3612" width="8.625" style="1" customWidth="1"/>
    <col min="3613" max="3622" width="3.625" style="1"/>
    <col min="3623" max="3624" width="0" style="1" hidden="1" customWidth="1"/>
    <col min="3625"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7" width="3.625" style="1" customWidth="1"/>
    <col min="3868" max="3868" width="8.625" style="1" customWidth="1"/>
    <col min="3869" max="3878" width="3.625" style="1"/>
    <col min="3879" max="3880" width="0" style="1" hidden="1" customWidth="1"/>
    <col min="3881"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3" width="3.625" style="1" customWidth="1"/>
    <col min="4124" max="4124" width="8.625" style="1" customWidth="1"/>
    <col min="4125" max="4134" width="3.625" style="1"/>
    <col min="4135" max="4136" width="0" style="1" hidden="1" customWidth="1"/>
    <col min="4137"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9" width="3.625" style="1" customWidth="1"/>
    <col min="4380" max="4380" width="8.625" style="1" customWidth="1"/>
    <col min="4381" max="4390" width="3.625" style="1"/>
    <col min="4391" max="4392" width="0" style="1" hidden="1" customWidth="1"/>
    <col min="4393"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5" width="3.625" style="1" customWidth="1"/>
    <col min="4636" max="4636" width="8.625" style="1" customWidth="1"/>
    <col min="4637" max="4646" width="3.625" style="1"/>
    <col min="4647" max="4648" width="0" style="1" hidden="1" customWidth="1"/>
    <col min="4649"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1" width="3.625" style="1" customWidth="1"/>
    <col min="4892" max="4892" width="8.625" style="1" customWidth="1"/>
    <col min="4893" max="4902" width="3.625" style="1"/>
    <col min="4903" max="4904" width="0" style="1" hidden="1" customWidth="1"/>
    <col min="4905"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7" width="3.625" style="1" customWidth="1"/>
    <col min="5148" max="5148" width="8.625" style="1" customWidth="1"/>
    <col min="5149" max="5158" width="3.625" style="1"/>
    <col min="5159" max="5160" width="0" style="1" hidden="1" customWidth="1"/>
    <col min="5161"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3" width="3.625" style="1" customWidth="1"/>
    <col min="5404" max="5404" width="8.625" style="1" customWidth="1"/>
    <col min="5405" max="5414" width="3.625" style="1"/>
    <col min="5415" max="5416" width="0" style="1" hidden="1" customWidth="1"/>
    <col min="5417"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9" width="3.625" style="1" customWidth="1"/>
    <col min="5660" max="5660" width="8.625" style="1" customWidth="1"/>
    <col min="5661" max="5670" width="3.625" style="1"/>
    <col min="5671" max="5672" width="0" style="1" hidden="1" customWidth="1"/>
    <col min="5673"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5" width="3.625" style="1" customWidth="1"/>
    <col min="5916" max="5916" width="8.625" style="1" customWidth="1"/>
    <col min="5917" max="5926" width="3.625" style="1"/>
    <col min="5927" max="5928" width="0" style="1" hidden="1" customWidth="1"/>
    <col min="5929"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1" width="3.625" style="1" customWidth="1"/>
    <col min="6172" max="6172" width="8.625" style="1" customWidth="1"/>
    <col min="6173" max="6182" width="3.625" style="1"/>
    <col min="6183" max="6184" width="0" style="1" hidden="1" customWidth="1"/>
    <col min="6185"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7" width="3.625" style="1" customWidth="1"/>
    <col min="6428" max="6428" width="8.625" style="1" customWidth="1"/>
    <col min="6429" max="6438" width="3.625" style="1"/>
    <col min="6439" max="6440" width="0" style="1" hidden="1" customWidth="1"/>
    <col min="6441"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3" width="3.625" style="1" customWidth="1"/>
    <col min="6684" max="6684" width="8.625" style="1" customWidth="1"/>
    <col min="6685" max="6694" width="3.625" style="1"/>
    <col min="6695" max="6696" width="0" style="1" hidden="1" customWidth="1"/>
    <col min="6697"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9" width="3.625" style="1" customWidth="1"/>
    <col min="6940" max="6940" width="8.625" style="1" customWidth="1"/>
    <col min="6941" max="6950" width="3.625" style="1"/>
    <col min="6951" max="6952" width="0" style="1" hidden="1" customWidth="1"/>
    <col min="6953"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5" width="3.625" style="1" customWidth="1"/>
    <col min="7196" max="7196" width="8.625" style="1" customWidth="1"/>
    <col min="7197" max="7206" width="3.625" style="1"/>
    <col min="7207" max="7208" width="0" style="1" hidden="1" customWidth="1"/>
    <col min="7209"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1" width="3.625" style="1" customWidth="1"/>
    <col min="7452" max="7452" width="8.625" style="1" customWidth="1"/>
    <col min="7453" max="7462" width="3.625" style="1"/>
    <col min="7463" max="7464" width="0" style="1" hidden="1" customWidth="1"/>
    <col min="7465"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7" width="3.625" style="1" customWidth="1"/>
    <col min="7708" max="7708" width="8.625" style="1" customWidth="1"/>
    <col min="7709" max="7718" width="3.625" style="1"/>
    <col min="7719" max="7720" width="0" style="1" hidden="1" customWidth="1"/>
    <col min="7721"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3" width="3.625" style="1" customWidth="1"/>
    <col min="7964" max="7964" width="8.625" style="1" customWidth="1"/>
    <col min="7965" max="7974" width="3.625" style="1"/>
    <col min="7975" max="7976" width="0" style="1" hidden="1" customWidth="1"/>
    <col min="7977"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9" width="3.625" style="1" customWidth="1"/>
    <col min="8220" max="8220" width="8.625" style="1" customWidth="1"/>
    <col min="8221" max="8230" width="3.625" style="1"/>
    <col min="8231" max="8232" width="0" style="1" hidden="1" customWidth="1"/>
    <col min="8233"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5" width="3.625" style="1" customWidth="1"/>
    <col min="8476" max="8476" width="8.625" style="1" customWidth="1"/>
    <col min="8477" max="8486" width="3.625" style="1"/>
    <col min="8487" max="8488" width="0" style="1" hidden="1" customWidth="1"/>
    <col min="8489"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1" width="3.625" style="1" customWidth="1"/>
    <col min="8732" max="8732" width="8.625" style="1" customWidth="1"/>
    <col min="8733" max="8742" width="3.625" style="1"/>
    <col min="8743" max="8744" width="0" style="1" hidden="1" customWidth="1"/>
    <col min="8745"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7" width="3.625" style="1" customWidth="1"/>
    <col min="8988" max="8988" width="8.625" style="1" customWidth="1"/>
    <col min="8989" max="8998" width="3.625" style="1"/>
    <col min="8999" max="9000" width="0" style="1" hidden="1" customWidth="1"/>
    <col min="9001"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3" width="3.625" style="1" customWidth="1"/>
    <col min="9244" max="9244" width="8.625" style="1" customWidth="1"/>
    <col min="9245" max="9254" width="3.625" style="1"/>
    <col min="9255" max="9256" width="0" style="1" hidden="1" customWidth="1"/>
    <col min="9257"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9" width="3.625" style="1" customWidth="1"/>
    <col min="9500" max="9500" width="8.625" style="1" customWidth="1"/>
    <col min="9501" max="9510" width="3.625" style="1"/>
    <col min="9511" max="9512" width="0" style="1" hidden="1" customWidth="1"/>
    <col min="9513"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5" width="3.625" style="1" customWidth="1"/>
    <col min="9756" max="9756" width="8.625" style="1" customWidth="1"/>
    <col min="9757" max="9766" width="3.625" style="1"/>
    <col min="9767" max="9768" width="0" style="1" hidden="1" customWidth="1"/>
    <col min="9769"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1" width="3.625" style="1" customWidth="1"/>
    <col min="10012" max="10012" width="8.625" style="1" customWidth="1"/>
    <col min="10013" max="10022" width="3.625" style="1"/>
    <col min="10023" max="10024" width="0" style="1" hidden="1" customWidth="1"/>
    <col min="10025"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7" width="3.625" style="1" customWidth="1"/>
    <col min="10268" max="10268" width="8.625" style="1" customWidth="1"/>
    <col min="10269" max="10278" width="3.625" style="1"/>
    <col min="10279" max="10280" width="0" style="1" hidden="1" customWidth="1"/>
    <col min="10281"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3" width="3.625" style="1" customWidth="1"/>
    <col min="10524" max="10524" width="8.625" style="1" customWidth="1"/>
    <col min="10525" max="10534" width="3.625" style="1"/>
    <col min="10535" max="10536" width="0" style="1" hidden="1" customWidth="1"/>
    <col min="10537"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9" width="3.625" style="1" customWidth="1"/>
    <col min="10780" max="10780" width="8.625" style="1" customWidth="1"/>
    <col min="10781" max="10790" width="3.625" style="1"/>
    <col min="10791" max="10792" width="0" style="1" hidden="1" customWidth="1"/>
    <col min="10793"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5" width="3.625" style="1" customWidth="1"/>
    <col min="11036" max="11036" width="8.625" style="1" customWidth="1"/>
    <col min="11037" max="11046" width="3.625" style="1"/>
    <col min="11047" max="11048" width="0" style="1" hidden="1" customWidth="1"/>
    <col min="11049"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1" width="3.625" style="1" customWidth="1"/>
    <col min="11292" max="11292" width="8.625" style="1" customWidth="1"/>
    <col min="11293" max="11302" width="3.625" style="1"/>
    <col min="11303" max="11304" width="0" style="1" hidden="1" customWidth="1"/>
    <col min="11305"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7" width="3.625" style="1" customWidth="1"/>
    <col min="11548" max="11548" width="8.625" style="1" customWidth="1"/>
    <col min="11549" max="11558" width="3.625" style="1"/>
    <col min="11559" max="11560" width="0" style="1" hidden="1" customWidth="1"/>
    <col min="11561"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3" width="3.625" style="1" customWidth="1"/>
    <col min="11804" max="11804" width="8.625" style="1" customWidth="1"/>
    <col min="11805" max="11814" width="3.625" style="1"/>
    <col min="11815" max="11816" width="0" style="1" hidden="1" customWidth="1"/>
    <col min="11817"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9" width="3.625" style="1" customWidth="1"/>
    <col min="12060" max="12060" width="8.625" style="1" customWidth="1"/>
    <col min="12061" max="12070" width="3.625" style="1"/>
    <col min="12071" max="12072" width="0" style="1" hidden="1" customWidth="1"/>
    <col min="12073"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5" width="3.625" style="1" customWidth="1"/>
    <col min="12316" max="12316" width="8.625" style="1" customWidth="1"/>
    <col min="12317" max="12326" width="3.625" style="1"/>
    <col min="12327" max="12328" width="0" style="1" hidden="1" customWidth="1"/>
    <col min="12329"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1" width="3.625" style="1" customWidth="1"/>
    <col min="12572" max="12572" width="8.625" style="1" customWidth="1"/>
    <col min="12573" max="12582" width="3.625" style="1"/>
    <col min="12583" max="12584" width="0" style="1" hidden="1" customWidth="1"/>
    <col min="12585"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7" width="3.625" style="1" customWidth="1"/>
    <col min="12828" max="12828" width="8.625" style="1" customWidth="1"/>
    <col min="12829" max="12838" width="3.625" style="1"/>
    <col min="12839" max="12840" width="0" style="1" hidden="1" customWidth="1"/>
    <col min="12841"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3" width="3.625" style="1" customWidth="1"/>
    <col min="13084" max="13084" width="8.625" style="1" customWidth="1"/>
    <col min="13085" max="13094" width="3.625" style="1"/>
    <col min="13095" max="13096" width="0" style="1" hidden="1" customWidth="1"/>
    <col min="13097"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9" width="3.625" style="1" customWidth="1"/>
    <col min="13340" max="13340" width="8.625" style="1" customWidth="1"/>
    <col min="13341" max="13350" width="3.625" style="1"/>
    <col min="13351" max="13352" width="0" style="1" hidden="1" customWidth="1"/>
    <col min="13353"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5" width="3.625" style="1" customWidth="1"/>
    <col min="13596" max="13596" width="8.625" style="1" customWidth="1"/>
    <col min="13597" max="13606" width="3.625" style="1"/>
    <col min="13607" max="13608" width="0" style="1" hidden="1" customWidth="1"/>
    <col min="13609"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1" width="3.625" style="1" customWidth="1"/>
    <col min="13852" max="13852" width="8.625" style="1" customWidth="1"/>
    <col min="13853" max="13862" width="3.625" style="1"/>
    <col min="13863" max="13864" width="0" style="1" hidden="1" customWidth="1"/>
    <col min="13865"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7" width="3.625" style="1" customWidth="1"/>
    <col min="14108" max="14108" width="8.625" style="1" customWidth="1"/>
    <col min="14109" max="14118" width="3.625" style="1"/>
    <col min="14119" max="14120" width="0" style="1" hidden="1" customWidth="1"/>
    <col min="14121"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3" width="3.625" style="1" customWidth="1"/>
    <col min="14364" max="14364" width="8.625" style="1" customWidth="1"/>
    <col min="14365" max="14374" width="3.625" style="1"/>
    <col min="14375" max="14376" width="0" style="1" hidden="1" customWidth="1"/>
    <col min="14377"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9" width="3.625" style="1" customWidth="1"/>
    <col min="14620" max="14620" width="8.625" style="1" customWidth="1"/>
    <col min="14621" max="14630" width="3.625" style="1"/>
    <col min="14631" max="14632" width="0" style="1" hidden="1" customWidth="1"/>
    <col min="14633"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5" width="3.625" style="1" customWidth="1"/>
    <col min="14876" max="14876" width="8.625" style="1" customWidth="1"/>
    <col min="14877" max="14886" width="3.625" style="1"/>
    <col min="14887" max="14888" width="0" style="1" hidden="1" customWidth="1"/>
    <col min="14889"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1" width="3.625" style="1" customWidth="1"/>
    <col min="15132" max="15132" width="8.625" style="1" customWidth="1"/>
    <col min="15133" max="15142" width="3.625" style="1"/>
    <col min="15143" max="15144" width="0" style="1" hidden="1" customWidth="1"/>
    <col min="15145"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7" width="3.625" style="1" customWidth="1"/>
    <col min="15388" max="15388" width="8.625" style="1" customWidth="1"/>
    <col min="15389" max="15398" width="3.625" style="1"/>
    <col min="15399" max="15400" width="0" style="1" hidden="1" customWidth="1"/>
    <col min="15401"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3" width="3.625" style="1" customWidth="1"/>
    <col min="15644" max="15644" width="8.625" style="1" customWidth="1"/>
    <col min="15645" max="15654" width="3.625" style="1"/>
    <col min="15655" max="15656" width="0" style="1" hidden="1" customWidth="1"/>
    <col min="15657"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9" width="3.625" style="1" customWidth="1"/>
    <col min="15900" max="15900" width="8.625" style="1" customWidth="1"/>
    <col min="15901" max="15910" width="3.625" style="1"/>
    <col min="15911" max="15912" width="0" style="1" hidden="1" customWidth="1"/>
    <col min="15913"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5" width="3.625" style="1" customWidth="1"/>
    <col min="16156" max="16156" width="8.625" style="1" customWidth="1"/>
    <col min="16157" max="16166" width="3.625" style="1"/>
    <col min="16167" max="16168" width="0" style="1" hidden="1" customWidth="1"/>
    <col min="16169" max="16384" width="3.625" style="1"/>
  </cols>
  <sheetData>
    <row r="1" spans="1:29" ht="18.75" customHeight="1">
      <c r="A1" s="1" t="s">
        <v>587</v>
      </c>
      <c r="B1" s="305"/>
      <c r="AA1" s="1" t="s">
        <v>435</v>
      </c>
    </row>
    <row r="2" spans="1:29" ht="9" customHeight="1"/>
    <row r="3" spans="1:29" ht="18.75" customHeight="1">
      <c r="A3" s="952" t="s">
        <v>588</v>
      </c>
      <c r="B3" s="952"/>
      <c r="C3" s="952"/>
      <c r="D3" s="952"/>
      <c r="E3" s="952"/>
      <c r="F3" s="952"/>
      <c r="G3" s="952"/>
      <c r="H3" s="952"/>
      <c r="I3" s="952"/>
      <c r="J3" s="952"/>
      <c r="K3" s="952"/>
      <c r="L3" s="952"/>
      <c r="M3" s="952"/>
      <c r="N3" s="952"/>
      <c r="O3" s="952"/>
      <c r="P3" s="952"/>
      <c r="Q3" s="952"/>
      <c r="R3" s="952"/>
      <c r="S3" s="952"/>
      <c r="T3" s="952"/>
      <c r="U3" s="952"/>
      <c r="V3" s="952"/>
      <c r="W3" s="952"/>
      <c r="X3" s="952"/>
      <c r="Y3" s="952"/>
      <c r="AA3" s="1" t="s">
        <v>256</v>
      </c>
    </row>
    <row r="4" spans="1:29" ht="9" customHeight="1"/>
    <row r="5" spans="1:29" ht="18.75" customHeight="1">
      <c r="L5" s="11"/>
      <c r="N5" s="101" t="s">
        <v>437</v>
      </c>
    </row>
    <row r="6" spans="1:29" ht="18.75" customHeight="1">
      <c r="N6" s="1157">
        <f>第2号様式!G9</f>
        <v>0</v>
      </c>
      <c r="O6" s="1157"/>
      <c r="P6" s="1157"/>
      <c r="Q6" s="1157"/>
      <c r="R6" s="1157"/>
      <c r="S6" s="1157"/>
      <c r="T6" s="1157"/>
      <c r="U6" s="1157"/>
      <c r="V6" s="1157"/>
      <c r="W6" s="1157"/>
      <c r="X6" s="1157"/>
      <c r="Y6" s="1157"/>
    </row>
    <row r="7" spans="1:29" ht="18.75" customHeight="1">
      <c r="A7" s="1" t="s">
        <v>438</v>
      </c>
      <c r="I7" s="172"/>
      <c r="J7" s="1" t="s">
        <v>439</v>
      </c>
      <c r="N7" s="35"/>
      <c r="O7" s="35"/>
      <c r="P7" s="35"/>
      <c r="Q7" s="35"/>
      <c r="R7" s="35"/>
      <c r="S7" s="35"/>
      <c r="T7" s="35"/>
      <c r="U7" s="35"/>
      <c r="V7" s="35"/>
      <c r="W7" s="35"/>
      <c r="X7" s="35"/>
      <c r="Y7" s="35"/>
    </row>
    <row r="8" spans="1:29" ht="18.75" customHeight="1">
      <c r="A8" s="1" t="s">
        <v>46</v>
      </c>
      <c r="B8" s="951" t="s">
        <v>440</v>
      </c>
      <c r="C8" s="951"/>
      <c r="D8" s="951"/>
      <c r="E8" s="951"/>
      <c r="F8" s="951"/>
      <c r="G8" s="951"/>
      <c r="H8" s="951"/>
      <c r="I8" s="951"/>
      <c r="J8" s="951"/>
      <c r="K8" s="951"/>
      <c r="L8" s="951"/>
      <c r="M8" s="951"/>
      <c r="N8" s="951"/>
      <c r="O8" s="951"/>
      <c r="P8" s="951"/>
      <c r="Q8" s="951"/>
      <c r="R8" s="951"/>
      <c r="S8" s="951"/>
      <c r="T8" s="951"/>
      <c r="U8" s="951"/>
      <c r="V8" s="951"/>
      <c r="W8" s="951"/>
      <c r="X8" s="951"/>
      <c r="Y8" s="951"/>
    </row>
    <row r="9" spans="1:29" ht="18.75" customHeight="1">
      <c r="B9" s="951"/>
      <c r="C9" s="951"/>
      <c r="D9" s="951"/>
      <c r="E9" s="951"/>
      <c r="F9" s="951"/>
      <c r="G9" s="951"/>
      <c r="H9" s="951"/>
      <c r="I9" s="951"/>
      <c r="J9" s="951"/>
      <c r="K9" s="951"/>
      <c r="L9" s="951"/>
      <c r="M9" s="951"/>
      <c r="N9" s="951"/>
      <c r="O9" s="951"/>
      <c r="P9" s="951"/>
      <c r="Q9" s="951"/>
      <c r="R9" s="951"/>
      <c r="S9" s="951"/>
      <c r="T9" s="951"/>
      <c r="U9" s="951"/>
      <c r="V9" s="951"/>
      <c r="W9" s="951"/>
      <c r="X9" s="951"/>
      <c r="Y9" s="951"/>
    </row>
    <row r="10" spans="1:29" ht="18.75" customHeight="1">
      <c r="N10" s="35"/>
      <c r="O10" s="35"/>
      <c r="P10" s="35"/>
      <c r="Q10" s="35"/>
      <c r="R10" s="35"/>
      <c r="S10" s="35"/>
      <c r="T10" s="35"/>
      <c r="U10" s="35"/>
      <c r="V10" s="35"/>
      <c r="W10" s="35"/>
      <c r="X10" s="35"/>
      <c r="Y10" s="35"/>
    </row>
    <row r="11" spans="1:29" ht="15" customHeight="1">
      <c r="A11" s="1" t="s">
        <v>441</v>
      </c>
    </row>
    <row r="12" spans="1:29" ht="15" customHeight="1">
      <c r="A12" s="1" t="s">
        <v>589</v>
      </c>
      <c r="AC12" s="1" t="s">
        <v>590</v>
      </c>
    </row>
    <row r="13" spans="1:29" ht="15" customHeight="1">
      <c r="B13" s="1158" t="s">
        <v>443</v>
      </c>
      <c r="C13" s="1159"/>
      <c r="D13" s="1159"/>
      <c r="E13" s="1159"/>
      <c r="F13" s="1159"/>
      <c r="G13" s="1159"/>
      <c r="H13" s="1159"/>
      <c r="I13" s="1159"/>
      <c r="J13" s="1159"/>
      <c r="K13" s="1159"/>
      <c r="L13" s="1160"/>
      <c r="M13" s="1164" t="s">
        <v>444</v>
      </c>
      <c r="N13" s="1165"/>
      <c r="O13" s="1165"/>
      <c r="P13" s="1165"/>
      <c r="Q13" s="1165"/>
      <c r="R13" s="1165"/>
      <c r="S13" s="1165"/>
      <c r="T13" s="1165"/>
      <c r="U13" s="1165"/>
      <c r="V13" s="1165"/>
      <c r="W13" s="1165"/>
      <c r="X13" s="1165"/>
      <c r="Y13" s="1166"/>
    </row>
    <row r="14" spans="1:29" ht="15" customHeight="1">
      <c r="B14" s="1161"/>
      <c r="C14" s="1162"/>
      <c r="D14" s="1162"/>
      <c r="E14" s="1162"/>
      <c r="F14" s="1162"/>
      <c r="G14" s="1162"/>
      <c r="H14" s="1162"/>
      <c r="I14" s="1162"/>
      <c r="J14" s="1162"/>
      <c r="K14" s="1162"/>
      <c r="L14" s="1163"/>
      <c r="M14" s="1164" t="s">
        <v>445</v>
      </c>
      <c r="N14" s="1165"/>
      <c r="O14" s="1165"/>
      <c r="P14" s="1166"/>
      <c r="Q14" s="1164" t="s">
        <v>446</v>
      </c>
      <c r="R14" s="1165"/>
      <c r="S14" s="1165"/>
      <c r="T14" s="1166"/>
      <c r="U14" s="1164" t="s">
        <v>447</v>
      </c>
      <c r="V14" s="1165"/>
      <c r="W14" s="1165"/>
      <c r="X14" s="1165"/>
      <c r="Y14" s="1166"/>
    </row>
    <row r="15" spans="1:29" ht="15" customHeight="1">
      <c r="B15" s="102" t="s">
        <v>448</v>
      </c>
      <c r="C15" s="67"/>
      <c r="D15" s="67"/>
      <c r="E15" s="67"/>
      <c r="F15" s="67"/>
      <c r="G15" s="67"/>
      <c r="H15" s="67"/>
      <c r="I15" s="67"/>
      <c r="J15" s="67"/>
      <c r="K15" s="67"/>
      <c r="L15" s="67"/>
      <c r="M15" s="1334">
        <f>'第2号様式別紙2-1（臨床研修（医師）事業計画書）附表A1'!U24+'第2号様式別紙2-1（臨床研修（医師）事業計画書）附表A1'!U25</f>
        <v>0</v>
      </c>
      <c r="N15" s="1335"/>
      <c r="O15" s="1335"/>
      <c r="P15" s="438" t="s">
        <v>449</v>
      </c>
      <c r="Q15" s="1334">
        <f>'第2号様式別紙2-1（臨床研修（医師）事業計画書）附表A2'!U32+'第2号様式別紙2-1（臨床研修（医師）事業計画書）附表A2'!U33+'第2号様式別紙2-1（臨床研修（医師）事業計画書）附表A2'!AJ33</f>
        <v>0</v>
      </c>
      <c r="R15" s="1335"/>
      <c r="S15" s="1335"/>
      <c r="T15" s="39" t="s">
        <v>449</v>
      </c>
      <c r="U15" s="65" t="s">
        <v>450</v>
      </c>
      <c r="V15" s="1168">
        <f>SUM(M15+Q15)</f>
        <v>0</v>
      </c>
      <c r="W15" s="1168"/>
      <c r="X15" s="1168"/>
      <c r="Y15" s="39" t="s">
        <v>451</v>
      </c>
    </row>
    <row r="16" spans="1:29" ht="15" customHeight="1">
      <c r="B16" s="102" t="s">
        <v>452</v>
      </c>
      <c r="C16" s="67"/>
      <c r="D16" s="67"/>
      <c r="E16" s="67"/>
      <c r="F16" s="67"/>
      <c r="G16" s="67"/>
      <c r="H16" s="67"/>
      <c r="I16" s="67"/>
      <c r="J16" s="67"/>
      <c r="K16" s="67"/>
      <c r="L16" s="67"/>
      <c r="M16" s="1334">
        <f>'第2号様式別紙2-1（臨床研修（医師）事業計画書）附表A1'!V24+'第2号様式別紙2-1（臨床研修（医師）事業計画書）附表A1'!V25</f>
        <v>0</v>
      </c>
      <c r="N16" s="1335"/>
      <c r="O16" s="1335"/>
      <c r="P16" s="438" t="s">
        <v>449</v>
      </c>
      <c r="Q16" s="1334">
        <f>'第2号様式別紙2-1（臨床研修（医師）事業計画書）附表A2'!V32+'第2号様式別紙2-1（臨床研修（医師）事業計画書）附表A2'!V33+'第2号様式別紙2-1（臨床研修（医師）事業計画書）附表A2'!AK33</f>
        <v>0</v>
      </c>
      <c r="R16" s="1335"/>
      <c r="S16" s="1335"/>
      <c r="T16" s="39" t="s">
        <v>449</v>
      </c>
      <c r="U16" s="174"/>
      <c r="V16" s="1168">
        <f>SUM(M16+Q16)</f>
        <v>0</v>
      </c>
      <c r="W16" s="1168"/>
      <c r="X16" s="1168"/>
      <c r="Y16" s="39" t="s">
        <v>451</v>
      </c>
    </row>
    <row r="17" spans="1:25" ht="15" customHeight="1">
      <c r="B17" s="102" t="s">
        <v>453</v>
      </c>
      <c r="C17" s="67"/>
      <c r="D17" s="67"/>
      <c r="E17" s="67"/>
      <c r="F17" s="67"/>
      <c r="G17" s="67"/>
      <c r="H17" s="67"/>
      <c r="I17" s="67"/>
      <c r="J17" s="67"/>
      <c r="K17" s="67"/>
      <c r="L17" s="67"/>
      <c r="M17" s="1167">
        <f>SUM(M15:O16)</f>
        <v>0</v>
      </c>
      <c r="N17" s="1168"/>
      <c r="O17" s="1168"/>
      <c r="P17" s="438" t="s">
        <v>449</v>
      </c>
      <c r="Q17" s="1332">
        <f>SUM(Q15:S16)</f>
        <v>0</v>
      </c>
      <c r="R17" s="1333"/>
      <c r="S17" s="1333"/>
      <c r="T17" s="439" t="s">
        <v>449</v>
      </c>
      <c r="U17" s="440" t="s">
        <v>454</v>
      </c>
      <c r="V17" s="1333">
        <f>SUM(V15:X16)</f>
        <v>0</v>
      </c>
      <c r="W17" s="1333"/>
      <c r="X17" s="1333"/>
      <c r="Y17" s="39" t="s">
        <v>451</v>
      </c>
    </row>
    <row r="18" spans="1:25" ht="12" customHeight="1">
      <c r="B18" s="101" t="s">
        <v>591</v>
      </c>
      <c r="C18" s="120"/>
      <c r="D18" s="120" t="s">
        <v>592</v>
      </c>
      <c r="E18" s="120"/>
      <c r="F18" s="120"/>
      <c r="G18" s="120"/>
      <c r="H18" s="120"/>
      <c r="I18" s="120"/>
      <c r="J18" s="120"/>
      <c r="K18" s="120"/>
      <c r="L18" s="120"/>
      <c r="M18" s="120"/>
      <c r="N18" s="76"/>
      <c r="O18" s="76"/>
      <c r="P18" s="76"/>
      <c r="Q18" s="76"/>
      <c r="R18" s="76"/>
      <c r="S18" s="76"/>
      <c r="T18" s="76"/>
      <c r="U18" s="76"/>
      <c r="V18" s="76"/>
      <c r="W18" s="76"/>
      <c r="X18" s="76"/>
      <c r="Y18" s="76"/>
    </row>
    <row r="19" spans="1:25" ht="23.25" customHeight="1">
      <c r="B19" s="841" t="s">
        <v>593</v>
      </c>
      <c r="C19" s="842"/>
      <c r="D19" s="1318" t="s">
        <v>594</v>
      </c>
      <c r="E19" s="1318"/>
      <c r="F19" s="1318"/>
      <c r="G19" s="1318"/>
      <c r="H19" s="1318"/>
      <c r="I19" s="1318"/>
      <c r="J19" s="1318"/>
      <c r="K19" s="1318"/>
      <c r="L19" s="1318"/>
      <c r="M19" s="1318"/>
      <c r="N19" s="1318"/>
      <c r="O19" s="1318"/>
      <c r="P19" s="1318"/>
      <c r="Q19" s="1318"/>
      <c r="R19" s="1318"/>
      <c r="S19" s="1318"/>
      <c r="T19" s="1318"/>
      <c r="U19" s="1318"/>
      <c r="V19" s="1318"/>
      <c r="W19" s="1318"/>
      <c r="X19" s="1318"/>
      <c r="Y19" s="1318"/>
    </row>
    <row r="20" spans="1:25" ht="22.5" customHeight="1">
      <c r="B20" s="840" t="s">
        <v>595</v>
      </c>
      <c r="C20"/>
      <c r="D20" s="1319" t="s">
        <v>596</v>
      </c>
      <c r="E20" s="1319"/>
      <c r="F20" s="1319"/>
      <c r="G20" s="1319"/>
      <c r="H20" s="1319"/>
      <c r="I20" s="1319"/>
      <c r="J20" s="1319"/>
      <c r="K20" s="1319"/>
      <c r="L20" s="1319"/>
      <c r="M20" s="1319"/>
      <c r="N20" s="1319"/>
      <c r="O20" s="1319"/>
      <c r="P20" s="1319"/>
      <c r="Q20" s="1319"/>
      <c r="R20" s="1319"/>
      <c r="S20" s="1319"/>
      <c r="T20" s="1319"/>
      <c r="U20" s="1319"/>
      <c r="V20" s="1319"/>
      <c r="W20" s="1319"/>
      <c r="X20" s="1319"/>
      <c r="Y20" s="1319"/>
    </row>
    <row r="21" spans="1:25" ht="12" customHeight="1">
      <c r="B21" s="609"/>
      <c r="C21" s="786"/>
      <c r="D21" s="609"/>
      <c r="E21" s="609"/>
      <c r="F21" s="609"/>
      <c r="G21" s="609"/>
      <c r="H21" s="609"/>
      <c r="I21" s="609"/>
      <c r="J21" s="609"/>
      <c r="K21" s="609"/>
      <c r="L21" s="609"/>
      <c r="M21" s="609"/>
      <c r="N21" s="609"/>
      <c r="O21" s="609"/>
      <c r="P21" s="609"/>
      <c r="Q21" s="609"/>
      <c r="R21" s="609"/>
      <c r="S21" s="609"/>
      <c r="T21" s="609"/>
      <c r="U21" s="609"/>
      <c r="V21" s="609"/>
      <c r="W21" s="609"/>
      <c r="X21" s="609"/>
      <c r="Y21" s="609"/>
    </row>
    <row r="22" spans="1:25" ht="9" customHeight="1"/>
    <row r="23" spans="1:25" ht="15" customHeight="1">
      <c r="A23" s="1" t="s">
        <v>458</v>
      </c>
    </row>
    <row r="24" spans="1:25" ht="15" customHeight="1">
      <c r="B24" s="1" t="s">
        <v>459</v>
      </c>
    </row>
    <row r="25" spans="1:25" ht="15" customHeight="1">
      <c r="B25" s="102" t="s">
        <v>460</v>
      </c>
      <c r="C25" s="103"/>
      <c r="D25" s="103"/>
      <c r="E25" s="103"/>
      <c r="F25" s="103"/>
      <c r="G25" s="103"/>
      <c r="H25" s="103"/>
      <c r="I25" s="104"/>
      <c r="J25" s="1171">
        <f>M17</f>
        <v>0</v>
      </c>
      <c r="K25" s="1172"/>
      <c r="L25" s="1172"/>
      <c r="M25" s="1172"/>
      <c r="N25" s="71" t="s">
        <v>451</v>
      </c>
      <c r="O25" s="102" t="s">
        <v>461</v>
      </c>
      <c r="P25" s="67"/>
      <c r="Q25" s="67"/>
      <c r="R25" s="71"/>
      <c r="S25" s="122" t="s">
        <v>462</v>
      </c>
      <c r="T25" s="1327">
        <f>ROUND(J25/12,3)</f>
        <v>0</v>
      </c>
      <c r="U25" s="1327"/>
      <c r="V25" s="1327"/>
      <c r="W25" s="1327"/>
      <c r="X25" s="1327"/>
      <c r="Y25" s="71" t="s">
        <v>451</v>
      </c>
    </row>
    <row r="26" spans="1:25" ht="15" customHeight="1">
      <c r="B26" s="102" t="s">
        <v>463</v>
      </c>
      <c r="C26" s="103"/>
      <c r="D26" s="103"/>
      <c r="E26" s="103"/>
      <c r="F26" s="103"/>
      <c r="G26" s="103"/>
      <c r="H26" s="103"/>
      <c r="I26" s="104"/>
      <c r="J26" s="1171">
        <f>Q17</f>
        <v>0</v>
      </c>
      <c r="K26" s="1172"/>
      <c r="L26" s="1172"/>
      <c r="M26" s="1172"/>
      <c r="N26" s="71" t="s">
        <v>451</v>
      </c>
      <c r="O26" s="102" t="s">
        <v>461</v>
      </c>
      <c r="P26" s="67"/>
      <c r="Q26" s="67"/>
      <c r="R26" s="71"/>
      <c r="S26" s="122" t="s">
        <v>464</v>
      </c>
      <c r="T26" s="1327">
        <f>ROUND(J26/12,3)</f>
        <v>0</v>
      </c>
      <c r="U26" s="1327"/>
      <c r="V26" s="1327"/>
      <c r="W26" s="1327"/>
      <c r="X26" s="1327"/>
      <c r="Y26" s="71" t="s">
        <v>451</v>
      </c>
    </row>
    <row r="27" spans="1:25" ht="15" customHeight="1">
      <c r="B27" s="107"/>
      <c r="C27" s="107"/>
      <c r="D27" s="107"/>
      <c r="E27" s="107"/>
      <c r="F27" s="108"/>
      <c r="G27" s="108"/>
      <c r="H27" s="76"/>
      <c r="I27" s="107"/>
      <c r="J27" s="107"/>
      <c r="K27" s="107"/>
      <c r="L27" s="107"/>
      <c r="M27" s="102"/>
      <c r="N27" s="67"/>
      <c r="O27" s="67"/>
      <c r="P27" s="67" t="s">
        <v>447</v>
      </c>
      <c r="Q27" s="157"/>
      <c r="R27" s="65"/>
      <c r="S27" s="157"/>
      <c r="T27" s="177"/>
      <c r="U27" s="1330">
        <f>SUM(T25:X26)</f>
        <v>0</v>
      </c>
      <c r="V27" s="1452"/>
      <c r="W27" s="1452"/>
      <c r="X27" s="1452"/>
      <c r="Y27" s="71" t="s">
        <v>451</v>
      </c>
    </row>
    <row r="28" spans="1:25" ht="15" customHeight="1">
      <c r="B28" s="35"/>
      <c r="C28" s="35"/>
      <c r="D28" s="35"/>
      <c r="E28" s="35"/>
      <c r="F28" s="110"/>
      <c r="G28" s="110"/>
      <c r="I28" s="35"/>
      <c r="J28" s="35"/>
      <c r="K28" s="35"/>
      <c r="L28" s="35"/>
      <c r="M28" s="102" t="s">
        <v>465</v>
      </c>
      <c r="N28" s="67"/>
      <c r="O28" s="67"/>
      <c r="P28" s="67"/>
      <c r="Q28" s="157"/>
      <c r="R28" s="65"/>
      <c r="S28" s="157"/>
      <c r="T28" s="122" t="s">
        <v>466</v>
      </c>
      <c r="U28" s="1331">
        <f>ROUND(IF(T25=0,IF(J26=0,0,T26),IF(J26=0,T25,(T25+T26)/2)),0)</f>
        <v>0</v>
      </c>
      <c r="V28" s="1453"/>
      <c r="W28" s="1453"/>
      <c r="X28" s="1453"/>
      <c r="Y28" s="71" t="s">
        <v>449</v>
      </c>
    </row>
    <row r="29" spans="1:25" ht="9" customHeight="1"/>
    <row r="30" spans="1:25" ht="15" customHeight="1">
      <c r="B30" s="1" t="s">
        <v>467</v>
      </c>
      <c r="T30" s="35"/>
    </row>
    <row r="31" spans="1:25" ht="15" customHeight="1">
      <c r="B31" s="102" t="s">
        <v>460</v>
      </c>
      <c r="C31" s="103"/>
      <c r="D31" s="103"/>
      <c r="E31" s="103"/>
      <c r="F31" s="103"/>
      <c r="G31" s="103"/>
      <c r="H31" s="103"/>
      <c r="I31" s="104"/>
      <c r="J31" s="1454">
        <f>M15</f>
        <v>0</v>
      </c>
      <c r="K31" s="1453"/>
      <c r="L31" s="1453"/>
      <c r="M31" s="1453"/>
      <c r="N31" s="71" t="s">
        <v>451</v>
      </c>
      <c r="O31" s="102" t="s">
        <v>461</v>
      </c>
      <c r="P31" s="67"/>
      <c r="Q31" s="67"/>
      <c r="R31" s="71"/>
      <c r="S31" s="122" t="s">
        <v>468</v>
      </c>
      <c r="T31" s="1327">
        <f>ROUND(J31/12,3)</f>
        <v>0</v>
      </c>
      <c r="U31" s="1327"/>
      <c r="V31" s="1327"/>
      <c r="W31" s="1327"/>
      <c r="X31" s="1327"/>
      <c r="Y31" s="71" t="s">
        <v>451</v>
      </c>
    </row>
    <row r="32" spans="1:25" ht="15" customHeight="1">
      <c r="B32" s="102" t="s">
        <v>463</v>
      </c>
      <c r="C32" s="103"/>
      <c r="D32" s="103"/>
      <c r="E32" s="103"/>
      <c r="F32" s="103"/>
      <c r="G32" s="103"/>
      <c r="H32" s="103"/>
      <c r="I32" s="104"/>
      <c r="J32" s="1454">
        <f>Q15</f>
        <v>0</v>
      </c>
      <c r="K32" s="1453"/>
      <c r="L32" s="1453"/>
      <c r="M32" s="1453"/>
      <c r="N32" s="71" t="s">
        <v>451</v>
      </c>
      <c r="O32" s="102" t="s">
        <v>461</v>
      </c>
      <c r="P32" s="67"/>
      <c r="Q32" s="67"/>
      <c r="R32" s="71"/>
      <c r="S32" s="122" t="s">
        <v>469</v>
      </c>
      <c r="T32" s="1327">
        <f>ROUND(J32/12,3)</f>
        <v>0</v>
      </c>
      <c r="U32" s="1327"/>
      <c r="V32" s="1327"/>
      <c r="W32" s="1327"/>
      <c r="X32" s="1327"/>
      <c r="Y32" s="71" t="s">
        <v>451</v>
      </c>
    </row>
    <row r="33" spans="1:34" ht="12" customHeight="1">
      <c r="B33" s="1176" t="s">
        <v>470</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AH33" s="1" t="b">
        <f>IF('第2号様式別紙2-1（臨床研修（医師）事業計画書）附表A1'!AI17="入力不可",FALSE,TRUE)</f>
        <v>1</v>
      </c>
    </row>
    <row r="34" spans="1:34" ht="12" customHeight="1">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7"/>
    </row>
    <row r="35" spans="1:34" ht="12" customHeight="1">
      <c r="B35" s="1178" t="s">
        <v>471</v>
      </c>
      <c r="C35" s="1178"/>
      <c r="D35" s="1178"/>
      <c r="E35" s="1178"/>
      <c r="F35" s="1178"/>
      <c r="G35" s="1178"/>
      <c r="H35" s="1178"/>
      <c r="I35" s="1178"/>
      <c r="J35" s="1178"/>
      <c r="K35" s="1178"/>
      <c r="L35" s="1178"/>
      <c r="M35" s="1178"/>
      <c r="N35" s="1178"/>
      <c r="O35" s="1178"/>
      <c r="P35" s="1178"/>
      <c r="Q35" s="1178"/>
      <c r="R35" s="1178"/>
      <c r="S35" s="1178"/>
      <c r="T35" s="1178"/>
      <c r="U35" s="1178"/>
      <c r="V35" s="1178"/>
      <c r="W35" s="1178"/>
      <c r="X35" s="1178"/>
      <c r="Y35" s="1178"/>
    </row>
    <row r="36" spans="1:34" ht="12" customHeight="1">
      <c r="B36" s="1179"/>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row>
    <row r="37" spans="1:34" ht="9" customHeight="1">
      <c r="A37" s="101"/>
    </row>
    <row r="38" spans="1:34" ht="15" customHeight="1">
      <c r="A38" s="1" t="s">
        <v>472</v>
      </c>
    </row>
    <row r="39" spans="1:34" ht="15" customHeight="1">
      <c r="B39" s="102" t="s">
        <v>473</v>
      </c>
      <c r="C39" s="103"/>
      <c r="D39" s="103"/>
      <c r="E39" s="103"/>
      <c r="F39" s="103"/>
      <c r="G39" s="103"/>
      <c r="H39" s="103"/>
      <c r="I39" s="104"/>
      <c r="J39" s="1328"/>
      <c r="K39" s="1329"/>
      <c r="L39" s="1329"/>
      <c r="M39" s="1329"/>
      <c r="N39" s="71" t="s">
        <v>451</v>
      </c>
      <c r="O39" s="105" t="s">
        <v>474</v>
      </c>
      <c r="P39" s="67"/>
      <c r="Q39" s="67"/>
      <c r="R39" s="67"/>
      <c r="S39" s="158"/>
      <c r="T39" s="441"/>
      <c r="U39" s="1320"/>
      <c r="V39" s="1321"/>
      <c r="W39" s="1321"/>
      <c r="X39" s="1321"/>
      <c r="Y39" s="71" t="s">
        <v>451</v>
      </c>
    </row>
    <row r="40" spans="1:34" ht="15" customHeight="1">
      <c r="B40" s="102" t="s">
        <v>475</v>
      </c>
      <c r="C40" s="103"/>
      <c r="D40" s="103"/>
      <c r="E40" s="103"/>
      <c r="F40" s="103"/>
      <c r="G40" s="103"/>
      <c r="H40" s="103"/>
      <c r="I40" s="104"/>
      <c r="J40" s="1180"/>
      <c r="K40" s="1181"/>
      <c r="L40" s="1181"/>
      <c r="M40" s="1181"/>
      <c r="N40" s="71" t="s">
        <v>451</v>
      </c>
      <c r="O40" s="105" t="s">
        <v>476</v>
      </c>
      <c r="P40" s="67"/>
      <c r="Q40" s="67"/>
      <c r="R40" s="67"/>
      <c r="S40" s="158"/>
      <c r="T40" s="441"/>
      <c r="U40" s="1320"/>
      <c r="V40" s="1321"/>
      <c r="W40" s="1321"/>
      <c r="X40" s="1321"/>
      <c r="Y40" s="71" t="s">
        <v>451</v>
      </c>
    </row>
    <row r="41" spans="1:34" ht="15" customHeight="1">
      <c r="B41" s="107"/>
      <c r="C41" s="107"/>
      <c r="D41" s="107"/>
      <c r="E41" s="107"/>
      <c r="F41" s="108"/>
      <c r="G41" s="108"/>
      <c r="H41" s="76"/>
      <c r="I41" s="107"/>
      <c r="J41" s="107"/>
      <c r="K41" s="107"/>
      <c r="L41" s="107"/>
      <c r="M41" s="102"/>
      <c r="N41" s="67"/>
      <c r="O41" s="67"/>
      <c r="P41" s="67" t="s">
        <v>447</v>
      </c>
      <c r="Q41" s="157"/>
      <c r="R41" s="65"/>
      <c r="S41" s="157"/>
      <c r="T41" s="109"/>
      <c r="U41" s="1322">
        <f>SUM(U39:X40)</f>
        <v>0</v>
      </c>
      <c r="V41" s="1455"/>
      <c r="W41" s="1455"/>
      <c r="X41" s="1455"/>
      <c r="Y41" s="71" t="s">
        <v>451</v>
      </c>
    </row>
    <row r="42" spans="1:34" ht="15" customHeight="1">
      <c r="B42" s="35"/>
      <c r="C42" s="35"/>
      <c r="D42" s="35"/>
      <c r="E42" s="35"/>
      <c r="F42" s="110"/>
      <c r="G42" s="110"/>
      <c r="I42" s="35"/>
      <c r="J42" s="35"/>
      <c r="K42" s="35"/>
      <c r="L42" s="35"/>
      <c r="M42" s="111" t="s">
        <v>477</v>
      </c>
      <c r="N42" s="67"/>
      <c r="O42" s="67"/>
      <c r="P42" s="67"/>
      <c r="Q42" s="157"/>
      <c r="R42" s="65"/>
      <c r="S42" s="157"/>
      <c r="T42" s="158"/>
      <c r="U42" s="1323" t="e">
        <f>ROUNDDOWN(U41/(J39+J40),3)</f>
        <v>#DIV/0!</v>
      </c>
      <c r="V42" s="1456"/>
      <c r="W42" s="1456"/>
      <c r="X42" s="1456"/>
      <c r="Y42" s="71"/>
    </row>
    <row r="43" spans="1:34" ht="6" customHeight="1">
      <c r="B43" s="35"/>
      <c r="C43" s="35"/>
      <c r="D43" s="35"/>
      <c r="E43" s="35"/>
      <c r="F43" s="110"/>
      <c r="G43" s="110"/>
      <c r="I43" s="35"/>
      <c r="J43" s="35"/>
      <c r="K43" s="35"/>
      <c r="L43" s="35"/>
      <c r="M43" s="18"/>
      <c r="Q43" s="35"/>
      <c r="R43" s="155"/>
      <c r="S43" s="35"/>
      <c r="T43" s="35"/>
      <c r="U43" s="442"/>
      <c r="V43" s="113"/>
      <c r="W43" s="113"/>
      <c r="X43" s="113"/>
    </row>
    <row r="44" spans="1:34" ht="12" customHeight="1">
      <c r="B44" s="1196" t="s">
        <v>478</v>
      </c>
      <c r="C44" s="1196"/>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row>
    <row r="45" spans="1:34" ht="12" customHeight="1">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34" ht="15" customHeight="1">
      <c r="A46" s="1" t="s">
        <v>479</v>
      </c>
    </row>
    <row r="47" spans="1:34" ht="15" customHeight="1">
      <c r="B47" s="1324" t="s">
        <v>445</v>
      </c>
      <c r="C47" s="1325"/>
      <c r="D47" s="1325"/>
      <c r="E47" s="1326"/>
      <c r="F47" s="1324" t="s">
        <v>446</v>
      </c>
      <c r="G47" s="1325"/>
      <c r="H47" s="1325"/>
      <c r="I47" s="1326"/>
      <c r="J47" s="1324" t="s">
        <v>447</v>
      </c>
      <c r="K47" s="1325"/>
      <c r="L47" s="1325"/>
      <c r="M47" s="1325"/>
      <c r="N47" s="1326"/>
      <c r="O47" s="787"/>
      <c r="P47" s="609"/>
      <c r="Q47" s="609"/>
      <c r="R47" s="609"/>
      <c r="S47" s="609"/>
      <c r="T47" s="609"/>
      <c r="U47" s="609"/>
      <c r="V47" s="609"/>
      <c r="W47" s="609"/>
      <c r="X47" s="609"/>
      <c r="Y47" s="609"/>
    </row>
    <row r="48" spans="1:34" ht="15" customHeight="1">
      <c r="B48" s="1315"/>
      <c r="C48" s="1316"/>
      <c r="D48" s="1316"/>
      <c r="E48" s="788" t="s">
        <v>449</v>
      </c>
      <c r="F48" s="1315"/>
      <c r="G48" s="1316"/>
      <c r="H48" s="1316"/>
      <c r="I48" s="789" t="s">
        <v>449</v>
      </c>
      <c r="J48" s="790" t="s">
        <v>481</v>
      </c>
      <c r="K48" s="1317">
        <f>B48+F48</f>
        <v>0</v>
      </c>
      <c r="L48" s="1317"/>
      <c r="M48" s="1317"/>
      <c r="N48" s="789" t="s">
        <v>449</v>
      </c>
      <c r="O48" s="787"/>
      <c r="P48" s="609"/>
      <c r="Q48" s="609"/>
      <c r="R48" s="609"/>
      <c r="S48" s="609"/>
      <c r="T48" s="609"/>
      <c r="U48" s="609"/>
      <c r="V48" s="609"/>
      <c r="W48" s="609"/>
      <c r="X48" s="609"/>
      <c r="Y48" s="609"/>
    </row>
    <row r="49" spans="1:40" ht="12" customHeight="1">
      <c r="B49" s="101" t="s">
        <v>591</v>
      </c>
      <c r="C49" s="120"/>
      <c r="D49" s="120" t="s">
        <v>592</v>
      </c>
      <c r="E49" s="120"/>
      <c r="F49" s="120"/>
      <c r="G49" s="120"/>
      <c r="H49" s="120"/>
      <c r="I49" s="120"/>
      <c r="J49" s="120"/>
      <c r="K49" s="120"/>
      <c r="L49" s="120"/>
      <c r="M49" s="120"/>
      <c r="N49" s="76"/>
      <c r="O49" s="76"/>
      <c r="P49" s="76"/>
      <c r="Q49" s="76"/>
      <c r="R49" s="76"/>
      <c r="S49" s="76"/>
      <c r="T49" s="76"/>
      <c r="U49" s="76"/>
      <c r="V49" s="76"/>
      <c r="W49" s="76"/>
      <c r="X49" s="76"/>
      <c r="Y49" s="76"/>
    </row>
    <row r="50" spans="1:40" ht="23.25" customHeight="1">
      <c r="B50" s="841" t="s">
        <v>593</v>
      </c>
      <c r="C50" s="842"/>
      <c r="D50" s="1318" t="s">
        <v>594</v>
      </c>
      <c r="E50" s="1318"/>
      <c r="F50" s="1318"/>
      <c r="G50" s="1318"/>
      <c r="H50" s="1318"/>
      <c r="I50" s="1318"/>
      <c r="J50" s="1318"/>
      <c r="K50" s="1318"/>
      <c r="L50" s="1318"/>
      <c r="M50" s="1318"/>
      <c r="N50" s="1318"/>
      <c r="O50" s="1318"/>
      <c r="P50" s="1318"/>
      <c r="Q50" s="1318"/>
      <c r="R50" s="1318"/>
      <c r="S50" s="1318"/>
      <c r="T50" s="1318"/>
      <c r="U50" s="1318"/>
      <c r="V50" s="1318"/>
      <c r="W50" s="1318"/>
      <c r="X50" s="1318"/>
      <c r="Y50" s="1318"/>
    </row>
    <row r="51" spans="1:40" ht="23.25" customHeight="1">
      <c r="B51" s="840" t="s">
        <v>595</v>
      </c>
      <c r="C51"/>
      <c r="D51" s="1319" t="s">
        <v>596</v>
      </c>
      <c r="E51" s="1319"/>
      <c r="F51" s="1319"/>
      <c r="G51" s="1319"/>
      <c r="H51" s="1319"/>
      <c r="I51" s="1319"/>
      <c r="J51" s="1319"/>
      <c r="K51" s="1319"/>
      <c r="L51" s="1319"/>
      <c r="M51" s="1319"/>
      <c r="N51" s="1319"/>
      <c r="O51" s="1319"/>
      <c r="P51" s="1319"/>
      <c r="Q51" s="1319"/>
      <c r="R51" s="1319"/>
      <c r="S51" s="1319"/>
      <c r="T51" s="1319"/>
      <c r="U51" s="1319"/>
      <c r="V51" s="1319"/>
      <c r="W51" s="1319"/>
      <c r="X51" s="1319"/>
      <c r="Y51" s="1319"/>
    </row>
    <row r="52" spans="1:40" ht="12" customHeight="1">
      <c r="B52" s="609"/>
      <c r="C52" s="786"/>
      <c r="D52" s="609"/>
      <c r="E52" s="609"/>
      <c r="F52" s="609"/>
      <c r="G52" s="609"/>
      <c r="H52" s="609"/>
      <c r="I52" s="609"/>
      <c r="J52" s="609"/>
      <c r="K52" s="609"/>
      <c r="L52" s="609"/>
      <c r="M52" s="609"/>
      <c r="N52" s="609"/>
      <c r="O52" s="609"/>
      <c r="P52" s="609"/>
      <c r="Q52" s="609"/>
      <c r="R52" s="609"/>
      <c r="S52" s="609"/>
      <c r="T52" s="609"/>
      <c r="U52" s="609"/>
      <c r="V52" s="609"/>
      <c r="W52" s="609"/>
      <c r="X52" s="609"/>
      <c r="Y52" s="609"/>
    </row>
    <row r="53" spans="1:40" ht="12" customHeight="1">
      <c r="C53" s="101"/>
    </row>
    <row r="54" spans="1:40" ht="15" customHeight="1">
      <c r="A54" s="1" t="s">
        <v>597</v>
      </c>
    </row>
    <row r="55" spans="1:40" ht="15" customHeight="1">
      <c r="P55" s="121"/>
      <c r="Q55" s="1197" t="s">
        <v>483</v>
      </c>
      <c r="R55" s="1198"/>
      <c r="S55" s="1199"/>
      <c r="T55" s="122" t="s">
        <v>484</v>
      </c>
      <c r="U55" s="1457"/>
      <c r="V55" s="1457"/>
      <c r="W55" s="1457"/>
      <c r="X55" s="1457"/>
      <c r="Y55" s="71" t="s">
        <v>485</v>
      </c>
    </row>
    <row r="56" spans="1:40" ht="15" customHeight="1">
      <c r="Q56" s="35"/>
      <c r="R56" s="35"/>
      <c r="S56" s="35"/>
      <c r="T56" s="35"/>
    </row>
    <row r="57" spans="1:40" ht="15" customHeight="1">
      <c r="A57" s="1" t="s">
        <v>486</v>
      </c>
      <c r="V57" s="1200" t="s">
        <v>487</v>
      </c>
      <c r="W57" s="1200"/>
      <c r="X57" s="1200" t="s">
        <v>488</v>
      </c>
      <c r="Y57" s="1200"/>
    </row>
    <row r="58" spans="1:40" ht="15" customHeight="1">
      <c r="V58" s="1200"/>
      <c r="W58" s="1200"/>
      <c r="X58" s="1200"/>
      <c r="Y58" s="1200"/>
    </row>
    <row r="59" spans="1:40" ht="12" customHeight="1">
      <c r="B59" s="1201" t="s">
        <v>489</v>
      </c>
      <c r="C59" s="1202" t="s">
        <v>490</v>
      </c>
      <c r="D59" s="1202"/>
      <c r="E59" s="1202"/>
      <c r="F59" s="1202"/>
      <c r="G59" s="1202"/>
      <c r="H59" s="1202"/>
      <c r="I59" s="1202"/>
      <c r="J59" s="1202"/>
      <c r="K59" s="1202"/>
      <c r="L59" s="1202"/>
      <c r="M59" s="1202"/>
      <c r="N59" s="1202"/>
      <c r="O59" s="1202"/>
      <c r="P59" s="1202"/>
      <c r="Q59" s="1202"/>
      <c r="R59" s="1202"/>
      <c r="S59" s="1202"/>
      <c r="T59" s="1202"/>
      <c r="U59" s="1202"/>
      <c r="V59" s="1203"/>
      <c r="W59" s="1204"/>
      <c r="X59" s="1203"/>
      <c r="Y59" s="1204"/>
    </row>
    <row r="60" spans="1:40" ht="12" customHeight="1">
      <c r="B60" s="1201"/>
      <c r="C60" s="1202"/>
      <c r="D60" s="1202"/>
      <c r="E60" s="1202"/>
      <c r="F60" s="1202"/>
      <c r="G60" s="1202"/>
      <c r="H60" s="1202"/>
      <c r="I60" s="1202"/>
      <c r="J60" s="1202"/>
      <c r="K60" s="1202"/>
      <c r="L60" s="1202"/>
      <c r="M60" s="1202"/>
      <c r="N60" s="1202"/>
      <c r="O60" s="1202"/>
      <c r="P60" s="1202"/>
      <c r="Q60" s="1202"/>
      <c r="R60" s="1202"/>
      <c r="S60" s="1202"/>
      <c r="T60" s="1202"/>
      <c r="U60" s="1202"/>
      <c r="V60" s="1205"/>
      <c r="W60" s="1206"/>
      <c r="X60" s="1205"/>
      <c r="Y60" s="1206"/>
    </row>
    <row r="61" spans="1:40" ht="12" customHeight="1">
      <c r="B61" s="1201" t="s">
        <v>491</v>
      </c>
      <c r="C61" s="950" t="s">
        <v>492</v>
      </c>
      <c r="D61" s="950"/>
      <c r="E61" s="950"/>
      <c r="F61" s="950"/>
      <c r="G61" s="950"/>
      <c r="H61" s="950"/>
      <c r="I61" s="950"/>
      <c r="J61" s="950"/>
      <c r="K61" s="950"/>
      <c r="L61" s="950"/>
      <c r="M61" s="950"/>
      <c r="N61" s="950"/>
      <c r="O61" s="950"/>
      <c r="P61" s="950"/>
      <c r="Q61" s="950"/>
      <c r="R61" s="950"/>
      <c r="S61" s="950"/>
      <c r="T61" s="950"/>
      <c r="U61" s="1213"/>
      <c r="V61" s="1203"/>
      <c r="W61" s="1204"/>
      <c r="X61" s="1203"/>
      <c r="Y61" s="1204"/>
    </row>
    <row r="62" spans="1:40" ht="12" customHeight="1">
      <c r="B62" s="1201"/>
      <c r="C62" s="950"/>
      <c r="D62" s="950"/>
      <c r="E62" s="950"/>
      <c r="F62" s="950"/>
      <c r="G62" s="950"/>
      <c r="H62" s="950"/>
      <c r="I62" s="950"/>
      <c r="J62" s="950"/>
      <c r="K62" s="950"/>
      <c r="L62" s="950"/>
      <c r="M62" s="950"/>
      <c r="N62" s="950"/>
      <c r="O62" s="950"/>
      <c r="P62" s="950"/>
      <c r="Q62" s="950"/>
      <c r="R62" s="950"/>
      <c r="S62" s="950"/>
      <c r="T62" s="950"/>
      <c r="U62" s="1213"/>
      <c r="V62" s="1205"/>
      <c r="W62" s="1206"/>
      <c r="X62" s="1205"/>
      <c r="Y62" s="1206"/>
    </row>
    <row r="63" spans="1:40" ht="24.95" customHeight="1">
      <c r="A63" s="1207" t="s">
        <v>598</v>
      </c>
      <c r="B63" s="1207"/>
      <c r="C63" s="1207"/>
      <c r="D63" s="1207"/>
      <c r="E63" s="1207"/>
      <c r="F63" s="1207"/>
      <c r="G63" s="1207"/>
      <c r="H63" s="1207"/>
      <c r="I63" s="1207"/>
      <c r="J63" s="1207"/>
      <c r="K63" s="1207"/>
      <c r="L63" s="1207"/>
      <c r="M63" s="1207"/>
      <c r="N63" s="1012" t="s">
        <v>494</v>
      </c>
      <c r="O63" s="970"/>
      <c r="P63" s="1210" t="s">
        <v>495</v>
      </c>
      <c r="Q63" s="1211"/>
      <c r="R63" s="1211"/>
      <c r="S63" s="1212"/>
      <c r="T63" s="174" t="s">
        <v>496</v>
      </c>
      <c r="U63" s="1472">
        <f>'第2号様式別紙2-1（臨床研修（医師）事業計画書）附表A1'!AI21+'第2号様式別紙2-1（臨床研修（医師）事業計画書）附表A2'!AH37</f>
        <v>0</v>
      </c>
      <c r="V63" s="1473"/>
      <c r="W63" s="1473"/>
      <c r="X63" s="1474"/>
      <c r="Y63" s="71" t="s">
        <v>497</v>
      </c>
    </row>
    <row r="64" spans="1:40" ht="24.95" customHeight="1">
      <c r="A64" s="1207"/>
      <c r="B64" s="1207"/>
      <c r="C64" s="1207"/>
      <c r="D64" s="1207"/>
      <c r="E64" s="1207"/>
      <c r="F64" s="1207"/>
      <c r="G64" s="1207"/>
      <c r="H64" s="1207"/>
      <c r="I64" s="1207"/>
      <c r="J64" s="1207"/>
      <c r="K64" s="1207"/>
      <c r="L64" s="1207"/>
      <c r="M64" s="1207"/>
      <c r="N64" s="1214"/>
      <c r="O64" s="1215"/>
      <c r="P64" s="1210" t="s">
        <v>498</v>
      </c>
      <c r="Q64" s="1211"/>
      <c r="R64" s="1211"/>
      <c r="S64" s="1212"/>
      <c r="T64" s="174" t="s">
        <v>499</v>
      </c>
      <c r="U64" s="1472">
        <f>'第2号様式別紙2-1（臨床研修（医師）事業計画書）附表A1'!AI23+'第2号様式別紙2-1（臨床研修（医師）事業計画書）附表A2'!AH39</f>
        <v>0</v>
      </c>
      <c r="V64" s="1473"/>
      <c r="W64" s="1473"/>
      <c r="X64" s="1474"/>
      <c r="Y64" s="71" t="s">
        <v>485</v>
      </c>
      <c r="AM64" s="180"/>
      <c r="AN64" s="180"/>
    </row>
    <row r="65" spans="1:40" ht="24.95" customHeight="1">
      <c r="A65" s="1207" t="s">
        <v>500</v>
      </c>
      <c r="B65" s="1207"/>
      <c r="C65" s="1207"/>
      <c r="D65" s="1207"/>
      <c r="E65" s="1207"/>
      <c r="F65" s="1207"/>
      <c r="G65" s="1207"/>
      <c r="H65" s="1207"/>
      <c r="I65" s="1207"/>
      <c r="J65" s="1207"/>
      <c r="K65" s="1207"/>
      <c r="L65" s="1207"/>
      <c r="M65" s="1207"/>
      <c r="N65" s="1208" t="s">
        <v>501</v>
      </c>
      <c r="O65" s="1209"/>
      <c r="P65" s="1210" t="s">
        <v>495</v>
      </c>
      <c r="Q65" s="1211"/>
      <c r="R65" s="1211"/>
      <c r="S65" s="1212"/>
      <c r="T65" s="174" t="s">
        <v>502</v>
      </c>
      <c r="U65" s="1472">
        <f>'第2号様式別紙2-1（臨床研修（医師）事業計画書）附表A2'!AH44</f>
        <v>0</v>
      </c>
      <c r="V65" s="1473"/>
      <c r="W65" s="1473"/>
      <c r="X65" s="1474"/>
      <c r="Y65" s="71" t="s">
        <v>497</v>
      </c>
      <c r="AM65" s="180">
        <v>1</v>
      </c>
      <c r="AN65" s="180">
        <v>2</v>
      </c>
    </row>
    <row r="66" spans="1:40" ht="24.95" customHeight="1">
      <c r="A66" s="1207"/>
      <c r="B66" s="1207"/>
      <c r="C66" s="1207"/>
      <c r="D66" s="1207"/>
      <c r="E66" s="1207"/>
      <c r="F66" s="1207"/>
      <c r="G66" s="1207"/>
      <c r="H66" s="1207"/>
      <c r="I66" s="1207"/>
      <c r="J66" s="1207"/>
      <c r="K66" s="1207"/>
      <c r="L66" s="1207"/>
      <c r="M66" s="1207"/>
      <c r="N66" s="1013"/>
      <c r="O66" s="971"/>
      <c r="P66" s="1210" t="s">
        <v>498</v>
      </c>
      <c r="Q66" s="1211"/>
      <c r="R66" s="1211"/>
      <c r="S66" s="1212"/>
      <c r="T66" s="174" t="s">
        <v>503</v>
      </c>
      <c r="U66" s="1472">
        <f>'第2号様式別紙2-1（臨床研修（医師）事業計画書）附表A2'!AH46</f>
        <v>0</v>
      </c>
      <c r="V66" s="1473"/>
      <c r="W66" s="1473"/>
      <c r="X66" s="1474"/>
      <c r="Y66" s="71" t="s">
        <v>485</v>
      </c>
      <c r="AM66" s="180">
        <v>2</v>
      </c>
      <c r="AN66" s="180">
        <v>3</v>
      </c>
    </row>
    <row r="67" spans="1:40" ht="13.5" customHeight="1">
      <c r="A67" s="74"/>
      <c r="B67" s="74"/>
      <c r="C67" s="74"/>
      <c r="D67" s="74"/>
      <c r="E67" s="74"/>
      <c r="F67" s="74"/>
      <c r="G67" s="74"/>
      <c r="H67" s="74"/>
      <c r="I67" s="74"/>
      <c r="J67" s="74"/>
      <c r="K67" s="74"/>
      <c r="L67" s="74"/>
      <c r="M67" s="74"/>
      <c r="N67" s="179"/>
      <c r="O67" s="179"/>
      <c r="P67" s="179"/>
      <c r="Q67" s="179"/>
      <c r="R67" s="179"/>
      <c r="S67" s="179"/>
      <c r="T67" s="34"/>
      <c r="AM67" s="180">
        <v>3</v>
      </c>
    </row>
    <row r="68" spans="1:40" ht="24.95" customHeight="1">
      <c r="A68" s="1207" t="s">
        <v>599</v>
      </c>
      <c r="B68" s="1207"/>
      <c r="C68" s="1207"/>
      <c r="D68" s="1207"/>
      <c r="E68" s="1207"/>
      <c r="F68" s="1207"/>
      <c r="G68" s="1207"/>
      <c r="H68" s="1207"/>
      <c r="I68" s="1207"/>
      <c r="J68" s="1207"/>
      <c r="K68" s="1207"/>
      <c r="L68" s="1207"/>
      <c r="M68" s="1207"/>
      <c r="N68" s="1222" t="s">
        <v>494</v>
      </c>
      <c r="O68" s="1223"/>
      <c r="P68" s="1226" t="s">
        <v>495</v>
      </c>
      <c r="Q68" s="1227"/>
      <c r="R68" s="1227"/>
      <c r="S68" s="1228"/>
      <c r="T68" s="181" t="s">
        <v>505</v>
      </c>
      <c r="U68" s="1475">
        <f>'第2号様式別紙2-1（臨床研修（医師）事業計画書）附表A1'!AJ21+'第2号様式別紙2-1（臨床研修（医師）事業計画書）附表A2'!AI37</f>
        <v>0</v>
      </c>
      <c r="V68" s="1476"/>
      <c r="W68" s="1476"/>
      <c r="X68" s="1477"/>
      <c r="Y68" s="182" t="s">
        <v>497</v>
      </c>
      <c r="AM68" s="180">
        <v>4</v>
      </c>
    </row>
    <row r="69" spans="1:40" ht="24.95" customHeight="1">
      <c r="A69" s="1207"/>
      <c r="B69" s="1207"/>
      <c r="C69" s="1207"/>
      <c r="D69" s="1207"/>
      <c r="E69" s="1207"/>
      <c r="F69" s="1207"/>
      <c r="G69" s="1207"/>
      <c r="H69" s="1207"/>
      <c r="I69" s="1207"/>
      <c r="J69" s="1207"/>
      <c r="K69" s="1207"/>
      <c r="L69" s="1207"/>
      <c r="M69" s="1207"/>
      <c r="N69" s="1224"/>
      <c r="O69" s="1225"/>
      <c r="P69" s="1210" t="s">
        <v>498</v>
      </c>
      <c r="Q69" s="1211"/>
      <c r="R69" s="1211"/>
      <c r="S69" s="1212"/>
      <c r="T69" s="174" t="s">
        <v>506</v>
      </c>
      <c r="U69" s="1472">
        <f>'第2号様式別紙2-1（臨床研修（医師）事業計画書）附表A1'!AJ23+'第2号様式別紙2-1（臨床研修（医師）事業計画書）附表A2'!AI39</f>
        <v>0</v>
      </c>
      <c r="V69" s="1473"/>
      <c r="W69" s="1473"/>
      <c r="X69" s="1474"/>
      <c r="Y69" s="183" t="s">
        <v>485</v>
      </c>
      <c r="AM69" s="180">
        <v>5</v>
      </c>
    </row>
    <row r="70" spans="1:40" ht="24.95" customHeight="1">
      <c r="A70" s="1207" t="s">
        <v>507</v>
      </c>
      <c r="B70" s="1207"/>
      <c r="C70" s="1207"/>
      <c r="D70" s="1207"/>
      <c r="E70" s="1207"/>
      <c r="F70" s="1207"/>
      <c r="G70" s="1207"/>
      <c r="H70" s="1207"/>
      <c r="I70" s="1207"/>
      <c r="J70" s="1207"/>
      <c r="K70" s="1207"/>
      <c r="L70" s="1207"/>
      <c r="M70" s="1207"/>
      <c r="N70" s="1216" t="s">
        <v>501</v>
      </c>
      <c r="O70" s="1209"/>
      <c r="P70" s="1210" t="s">
        <v>495</v>
      </c>
      <c r="Q70" s="1211"/>
      <c r="R70" s="1211"/>
      <c r="S70" s="1212"/>
      <c r="T70" s="174" t="s">
        <v>508</v>
      </c>
      <c r="U70" s="1472">
        <f>'第2号様式別紙2-1（臨床研修（医師）事業計画書）附表A2'!AI44</f>
        <v>0</v>
      </c>
      <c r="V70" s="1473"/>
      <c r="W70" s="1473"/>
      <c r="X70" s="1474"/>
      <c r="Y70" s="183" t="s">
        <v>497</v>
      </c>
    </row>
    <row r="71" spans="1:40" ht="24.95" customHeight="1">
      <c r="A71" s="1207"/>
      <c r="B71" s="1207"/>
      <c r="C71" s="1207"/>
      <c r="D71" s="1207"/>
      <c r="E71" s="1207"/>
      <c r="F71" s="1207"/>
      <c r="G71" s="1207"/>
      <c r="H71" s="1207"/>
      <c r="I71" s="1207"/>
      <c r="J71" s="1207"/>
      <c r="K71" s="1207"/>
      <c r="L71" s="1207"/>
      <c r="M71" s="1207"/>
      <c r="N71" s="1217"/>
      <c r="O71" s="1218"/>
      <c r="P71" s="1219" t="s">
        <v>498</v>
      </c>
      <c r="Q71" s="1220"/>
      <c r="R71" s="1220"/>
      <c r="S71" s="1221"/>
      <c r="T71" s="184" t="s">
        <v>509</v>
      </c>
      <c r="U71" s="1478">
        <f>'第2号様式別紙2-1（臨床研修（医師）事業計画書）附表A2'!AI46</f>
        <v>0</v>
      </c>
      <c r="V71" s="1479"/>
      <c r="W71" s="1479"/>
      <c r="X71" s="1480"/>
      <c r="Y71" s="185" t="s">
        <v>485</v>
      </c>
    </row>
    <row r="72" spans="1:40" ht="15" customHeight="1">
      <c r="A72" s="1" t="s">
        <v>510</v>
      </c>
    </row>
    <row r="73" spans="1:40" ht="9" customHeight="1"/>
    <row r="74" spans="1:40" ht="8.25" customHeight="1">
      <c r="B74" s="75"/>
      <c r="C74" s="76"/>
      <c r="D74" s="76"/>
      <c r="E74" s="76"/>
      <c r="F74" s="76"/>
      <c r="G74" s="76"/>
      <c r="H74" s="76"/>
      <c r="I74" s="76"/>
      <c r="J74" s="76"/>
      <c r="K74" s="76"/>
      <c r="L74" s="76"/>
      <c r="M74" s="76"/>
      <c r="N74" s="76"/>
      <c r="O74" s="76"/>
      <c r="P74" s="76"/>
      <c r="Q74" s="76"/>
      <c r="R74" s="76"/>
      <c r="S74" s="77"/>
      <c r="T74" s="75"/>
      <c r="U74" s="76"/>
      <c r="V74" s="76"/>
      <c r="W74" s="76"/>
      <c r="X74" s="76"/>
      <c r="Y74" s="77"/>
    </row>
    <row r="75" spans="1:40" ht="15" customHeight="1">
      <c r="B75" s="2"/>
      <c r="C75" s="1" t="s">
        <v>511</v>
      </c>
      <c r="H75" s="1450" t="s">
        <v>512</v>
      </c>
      <c r="I75" s="1450"/>
      <c r="J75" s="1450"/>
      <c r="K75" s="1450"/>
      <c r="L75" s="1450"/>
      <c r="M75" s="1450"/>
      <c r="N75" s="1450"/>
      <c r="O75" s="1450"/>
      <c r="P75" s="1450"/>
      <c r="Q75" s="1450"/>
      <c r="R75" s="1450"/>
      <c r="S75" s="1450"/>
      <c r="T75" s="1450"/>
      <c r="U75" s="1450"/>
      <c r="V75" s="1450"/>
      <c r="W75" s="1450"/>
      <c r="X75" s="1450"/>
      <c r="Y75" s="1467"/>
    </row>
    <row r="76" spans="1:40" ht="15" customHeight="1">
      <c r="B76" s="2"/>
      <c r="C76" s="1" t="s">
        <v>513</v>
      </c>
      <c r="I76" s="1229" t="s">
        <v>514</v>
      </c>
      <c r="J76" s="1230"/>
      <c r="K76" s="186"/>
      <c r="L76" s="1" t="s">
        <v>515</v>
      </c>
      <c r="N76" s="186"/>
      <c r="O76" s="1" t="s">
        <v>516</v>
      </c>
      <c r="T76" s="8" t="s">
        <v>517</v>
      </c>
      <c r="U76" s="1298" t="e">
        <f>U77+U101</f>
        <v>#VALUE!</v>
      </c>
      <c r="V76" s="1298"/>
      <c r="W76" s="1298"/>
      <c r="X76" s="1298"/>
      <c r="Y76" s="9" t="s">
        <v>518</v>
      </c>
      <c r="Z76" s="187"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519</v>
      </c>
      <c r="I77" s="35"/>
      <c r="J77" s="35"/>
      <c r="T77" s="8" t="s">
        <v>263</v>
      </c>
      <c r="U77" s="1298" t="e">
        <f>IF(OR(AB78="20人未満",$C$118=1),(E79*Q79)+(E81*Q81)+(E83*Q83)+(E85*Q85)+(E87*Q87),(E91*Q91)+(E93*Q93)+(E95*Q95)+(E97*Q97)+(E99*Q99))</f>
        <v>#VALUE!</v>
      </c>
      <c r="V77" s="1298"/>
      <c r="W77" s="1298"/>
      <c r="X77" s="1298"/>
      <c r="Y77" s="9" t="s">
        <v>264</v>
      </c>
    </row>
    <row r="78" spans="1:40" ht="30" customHeight="1">
      <c r="B78" s="1232" t="s">
        <v>520</v>
      </c>
      <c r="C78" s="951"/>
      <c r="D78" s="951"/>
      <c r="E78" s="951"/>
      <c r="F78" s="951"/>
      <c r="G78" s="951"/>
      <c r="H78" s="951"/>
      <c r="I78" s="951"/>
      <c r="J78" s="951"/>
      <c r="K78" s="951"/>
      <c r="L78" s="951"/>
      <c r="M78" s="951"/>
      <c r="N78" s="951"/>
      <c r="O78" s="951"/>
      <c r="P78" s="951"/>
      <c r="Q78" s="951"/>
      <c r="R78" s="951"/>
      <c r="S78" s="1233"/>
      <c r="T78" s="8"/>
      <c r="U78" s="443"/>
      <c r="V78" s="443"/>
      <c r="W78" s="443"/>
      <c r="X78" s="443"/>
      <c r="Y78" s="9"/>
      <c r="AB78" s="187" t="str">
        <f>IF(N158="","未入力",IF(N158&gt;=20,"20人以上","20人未満"))</f>
        <v>未入力</v>
      </c>
    </row>
    <row r="79" spans="1:40" ht="32.25" customHeight="1">
      <c r="B79" s="1234" t="s">
        <v>521</v>
      </c>
      <c r="C79" s="945"/>
      <c r="D79" s="34" t="s">
        <v>522</v>
      </c>
      <c r="E79" s="1314">
        <v>63000</v>
      </c>
      <c r="F79" s="1302"/>
      <c r="G79" s="1302"/>
      <c r="H79" s="1" t="s">
        <v>523</v>
      </c>
      <c r="K79" s="35" t="s">
        <v>268</v>
      </c>
      <c r="M79" s="1468" t="s">
        <v>524</v>
      </c>
      <c r="N79" s="1468"/>
      <c r="O79" s="1468"/>
      <c r="P79" s="1468"/>
      <c r="Q79" s="1303" t="str">
        <f>IF(OR($AB$78="20人未満",$C$118=1),IF($K$76=1,$V$15,0)+IF($K$76=2,$V$15,0),"")</f>
        <v/>
      </c>
      <c r="R79" s="1303"/>
      <c r="S79" s="1" t="s">
        <v>451</v>
      </c>
      <c r="T79" s="8"/>
      <c r="U79" s="443"/>
      <c r="V79" s="443"/>
      <c r="W79" s="443"/>
      <c r="X79" s="443"/>
      <c r="Y79" s="9"/>
    </row>
    <row r="80" spans="1:40" ht="9" customHeight="1">
      <c r="B80" s="40"/>
      <c r="C80" s="29"/>
      <c r="D80" s="34"/>
      <c r="E80" s="593"/>
      <c r="F80" s="593"/>
      <c r="G80" s="593"/>
      <c r="K80" s="35"/>
      <c r="M80" s="36"/>
      <c r="N80" s="36"/>
      <c r="O80" s="36"/>
      <c r="P80" s="36"/>
      <c r="Q80" s="594"/>
      <c r="R80" s="594"/>
      <c r="T80" s="8"/>
      <c r="U80" s="443"/>
      <c r="V80" s="443"/>
      <c r="W80" s="443"/>
      <c r="X80" s="443"/>
      <c r="Y80" s="9"/>
    </row>
    <row r="81" spans="2:25" ht="27.75" customHeight="1">
      <c r="B81" s="1238" t="s">
        <v>525</v>
      </c>
      <c r="C81" s="945"/>
      <c r="D81" s="34" t="s">
        <v>522</v>
      </c>
      <c r="E81" s="1314">
        <v>52000</v>
      </c>
      <c r="F81" s="1302"/>
      <c r="G81" s="1302"/>
      <c r="H81" s="1" t="s">
        <v>523</v>
      </c>
      <c r="K81" s="35" t="s">
        <v>268</v>
      </c>
      <c r="M81" s="1468" t="s">
        <v>524</v>
      </c>
      <c r="N81" s="1468"/>
      <c r="O81" s="1468"/>
      <c r="P81" s="1468"/>
      <c r="Q81" s="1303" t="str">
        <f>IF(OR($AB$78="20人未満",$C$118=1),IF($K$76=3,$V$15,0),"")</f>
        <v/>
      </c>
      <c r="R81" s="1303"/>
      <c r="S81" s="1" t="s">
        <v>451</v>
      </c>
      <c r="T81" s="8"/>
      <c r="U81" s="443"/>
      <c r="V81" s="443"/>
      <c r="W81" s="443"/>
      <c r="X81" s="443"/>
      <c r="Y81" s="9"/>
    </row>
    <row r="82" spans="2:25" ht="18" customHeight="1">
      <c r="B82" s="41"/>
      <c r="C82" s="42"/>
      <c r="D82" s="34"/>
      <c r="E82" s="596"/>
      <c r="F82" s="593"/>
      <c r="G82" s="593"/>
      <c r="K82" s="35"/>
      <c r="Q82" s="594"/>
      <c r="R82" s="594"/>
      <c r="T82" s="8"/>
      <c r="U82" s="443"/>
      <c r="V82" s="443"/>
      <c r="W82" s="443"/>
      <c r="X82" s="443"/>
      <c r="Y82" s="9"/>
    </row>
    <row r="83" spans="2:25" ht="18" customHeight="1">
      <c r="B83" s="1238" t="s">
        <v>526</v>
      </c>
      <c r="C83" s="945"/>
      <c r="D83" s="34" t="s">
        <v>522</v>
      </c>
      <c r="E83" s="1302">
        <v>47000</v>
      </c>
      <c r="F83" s="1302"/>
      <c r="G83" s="1302"/>
      <c r="H83" s="1" t="s">
        <v>523</v>
      </c>
      <c r="K83" s="35" t="s">
        <v>268</v>
      </c>
      <c r="M83" s="1468" t="s">
        <v>524</v>
      </c>
      <c r="N83" s="1468"/>
      <c r="O83" s="1468"/>
      <c r="P83" s="1468"/>
      <c r="Q83" s="1303" t="str">
        <f>IF(OR($AB$78="20人未満",$C$118=1),IF($K$76=4,$V$15,0),"")</f>
        <v/>
      </c>
      <c r="R83" s="1303"/>
      <c r="S83" s="1" t="s">
        <v>451</v>
      </c>
      <c r="T83" s="8"/>
      <c r="U83" s="443"/>
      <c r="V83" s="443"/>
      <c r="W83" s="443"/>
      <c r="X83" s="443"/>
      <c r="Y83" s="9"/>
    </row>
    <row r="84" spans="2:25" ht="18" customHeight="1">
      <c r="B84" s="41"/>
      <c r="C84" s="42"/>
      <c r="D84" s="34"/>
      <c r="E84" s="1299"/>
      <c r="F84" s="1299"/>
      <c r="G84" s="1299"/>
      <c r="K84" s="35"/>
      <c r="Q84" s="594"/>
      <c r="R84" s="594"/>
      <c r="T84" s="8"/>
      <c r="U84" s="443"/>
      <c r="V84" s="443"/>
      <c r="W84" s="443"/>
      <c r="X84" s="443"/>
      <c r="Y84" s="9"/>
    </row>
    <row r="85" spans="2:25" ht="18" customHeight="1">
      <c r="B85" s="1238" t="s">
        <v>527</v>
      </c>
      <c r="C85" s="945"/>
      <c r="D85" s="34" t="s">
        <v>522</v>
      </c>
      <c r="E85" s="1302">
        <v>42000</v>
      </c>
      <c r="F85" s="1302"/>
      <c r="G85" s="1302"/>
      <c r="H85" s="1" t="s">
        <v>523</v>
      </c>
      <c r="K85" s="35" t="s">
        <v>268</v>
      </c>
      <c r="M85" s="1468" t="s">
        <v>524</v>
      </c>
      <c r="N85" s="1468"/>
      <c r="O85" s="1468"/>
      <c r="P85" s="1468"/>
      <c r="Q85" s="1303" t="str">
        <f>IF(OR($AB$78="20人未満",$C118=1),IF($K$76=5,$V$15,0),"")</f>
        <v/>
      </c>
      <c r="R85" s="1303"/>
      <c r="S85" s="1" t="s">
        <v>451</v>
      </c>
      <c r="T85" s="8"/>
      <c r="U85" s="443"/>
      <c r="V85" s="443"/>
      <c r="W85" s="443"/>
      <c r="X85" s="443"/>
      <c r="Y85" s="9"/>
    </row>
    <row r="86" spans="2:25" ht="18" customHeight="1">
      <c r="B86" s="41"/>
      <c r="C86" s="42"/>
      <c r="D86" s="34"/>
      <c r="E86" s="1299"/>
      <c r="F86" s="1299"/>
      <c r="G86" s="1299"/>
      <c r="K86" s="35"/>
      <c r="Q86" s="594"/>
      <c r="R86" s="594"/>
      <c r="T86" s="8"/>
      <c r="U86" s="443"/>
      <c r="V86" s="443"/>
      <c r="W86" s="443"/>
      <c r="X86" s="443"/>
      <c r="Y86" s="9"/>
    </row>
    <row r="87" spans="2:25" ht="33.75" customHeight="1">
      <c r="B87" s="1239" t="s">
        <v>528</v>
      </c>
      <c r="C87" s="1240"/>
      <c r="D87" s="43" t="s">
        <v>522</v>
      </c>
      <c r="E87" s="1311">
        <v>500</v>
      </c>
      <c r="F87" s="1311"/>
      <c r="G87" s="1311"/>
      <c r="H87" s="11" t="s">
        <v>523</v>
      </c>
      <c r="I87" s="11"/>
      <c r="J87" s="11"/>
      <c r="K87" s="44" t="s">
        <v>268</v>
      </c>
      <c r="L87" s="11"/>
      <c r="M87" s="1242" t="s">
        <v>524</v>
      </c>
      <c r="N87" s="1242"/>
      <c r="O87" s="1242"/>
      <c r="P87" s="1242"/>
      <c r="Q87" s="1300" t="str">
        <f>IF(OR($AB$78="20人未満",$C118=1),IF($N$76=2,$V$15,0)+IF($N$76=3,$V$15,0),"")</f>
        <v/>
      </c>
      <c r="R87" s="1300"/>
      <c r="S87" s="11" t="s">
        <v>451</v>
      </c>
      <c r="T87" s="8"/>
      <c r="U87" s="443"/>
      <c r="V87" s="443"/>
      <c r="W87" s="443"/>
      <c r="X87" s="443"/>
      <c r="Y87" s="9"/>
    </row>
    <row r="88" spans="2:25" ht="9" customHeight="1">
      <c r="B88" s="160"/>
      <c r="C88" s="161"/>
      <c r="D88" s="43"/>
      <c r="E88" s="595"/>
      <c r="F88" s="595"/>
      <c r="G88" s="595"/>
      <c r="H88" s="11"/>
      <c r="I88" s="11"/>
      <c r="J88" s="11"/>
      <c r="K88" s="44"/>
      <c r="L88" s="11"/>
      <c r="M88" s="11"/>
      <c r="N88" s="11"/>
      <c r="O88" s="11"/>
      <c r="P88" s="11"/>
      <c r="Q88" s="593"/>
      <c r="R88" s="593"/>
      <c r="S88" s="11"/>
      <c r="T88" s="8"/>
      <c r="U88" s="443"/>
      <c r="V88" s="443"/>
      <c r="W88" s="443"/>
      <c r="X88" s="443"/>
      <c r="Y88" s="9"/>
    </row>
    <row r="89" spans="2:25" ht="9" customHeight="1">
      <c r="B89" s="160"/>
      <c r="C89" s="161"/>
      <c r="D89" s="43"/>
      <c r="E89" s="449"/>
      <c r="F89" s="449"/>
      <c r="G89" s="449"/>
      <c r="H89" s="124"/>
      <c r="I89" s="11"/>
      <c r="J89" s="11"/>
      <c r="K89" s="44"/>
      <c r="L89" s="11"/>
      <c r="M89" s="132"/>
      <c r="N89" s="132"/>
      <c r="O89" s="132"/>
      <c r="P89" s="132"/>
      <c r="Q89" s="449"/>
      <c r="R89" s="449"/>
      <c r="S89" s="11"/>
      <c r="T89" s="8"/>
      <c r="U89" s="62"/>
      <c r="V89" s="62"/>
      <c r="W89" s="62"/>
      <c r="X89" s="62"/>
      <c r="Y89" s="9"/>
    </row>
    <row r="90" spans="2:25" ht="30" customHeight="1">
      <c r="B90" s="1232" t="s">
        <v>534</v>
      </c>
      <c r="C90" s="951"/>
      <c r="D90" s="951"/>
      <c r="E90" s="951"/>
      <c r="F90" s="951"/>
      <c r="G90" s="951"/>
      <c r="H90" s="951"/>
      <c r="I90" s="951"/>
      <c r="J90" s="951"/>
      <c r="K90" s="951"/>
      <c r="L90" s="951"/>
      <c r="M90" s="951"/>
      <c r="N90" s="951"/>
      <c r="O90" s="951"/>
      <c r="P90" s="951"/>
      <c r="Q90" s="951"/>
      <c r="R90" s="951"/>
      <c r="S90" s="1233"/>
      <c r="T90" s="8"/>
      <c r="U90" s="443"/>
      <c r="V90" s="443"/>
      <c r="W90" s="443"/>
      <c r="X90" s="443"/>
      <c r="Y90" s="9"/>
    </row>
    <row r="91" spans="2:25" ht="32.25" customHeight="1">
      <c r="B91" s="1234" t="s">
        <v>521</v>
      </c>
      <c r="C91" s="945"/>
      <c r="D91" s="34" t="s">
        <v>522</v>
      </c>
      <c r="E91" s="1314">
        <v>46000</v>
      </c>
      <c r="F91" s="1302"/>
      <c r="G91" s="1302"/>
      <c r="H91" s="1" t="s">
        <v>523</v>
      </c>
      <c r="K91" s="35" t="s">
        <v>268</v>
      </c>
      <c r="M91" s="1468" t="s">
        <v>524</v>
      </c>
      <c r="N91" s="1468"/>
      <c r="O91" s="1468"/>
      <c r="P91" s="1468"/>
      <c r="Q91" s="1313" t="str">
        <f>IF(AND($AB$78="20人以上",$C$118=""),IF($K$76=1,$V$15,0)+IF($K$76=2,$V$15,0),"")</f>
        <v/>
      </c>
      <c r="R91" s="1313"/>
      <c r="S91" s="1" t="s">
        <v>451</v>
      </c>
      <c r="T91" s="8"/>
      <c r="U91" s="443"/>
      <c r="V91" s="443"/>
      <c r="W91" s="443"/>
      <c r="X91" s="443"/>
      <c r="Y91" s="9"/>
    </row>
    <row r="92" spans="2:25" ht="9" customHeight="1">
      <c r="B92" s="40"/>
      <c r="C92" s="29"/>
      <c r="D92" s="34"/>
      <c r="E92" s="593"/>
      <c r="F92" s="593"/>
      <c r="G92" s="593"/>
      <c r="K92" s="35"/>
      <c r="M92" s="36"/>
      <c r="N92" s="36"/>
      <c r="O92" s="36"/>
      <c r="P92" s="36"/>
      <c r="Q92" s="594"/>
      <c r="R92" s="594"/>
      <c r="T92" s="8"/>
      <c r="U92" s="443"/>
      <c r="V92" s="443"/>
      <c r="W92" s="443"/>
      <c r="X92" s="443"/>
      <c r="Y92" s="9"/>
    </row>
    <row r="93" spans="2:25" ht="27.75" customHeight="1">
      <c r="B93" s="1238" t="s">
        <v>525</v>
      </c>
      <c r="C93" s="945"/>
      <c r="D93" s="34" t="s">
        <v>522</v>
      </c>
      <c r="E93" s="1314">
        <v>39000</v>
      </c>
      <c r="F93" s="1302"/>
      <c r="G93" s="1302"/>
      <c r="H93" s="1" t="s">
        <v>523</v>
      </c>
      <c r="K93" s="35" t="s">
        <v>268</v>
      </c>
      <c r="M93" s="1468" t="s">
        <v>524</v>
      </c>
      <c r="N93" s="1468"/>
      <c r="O93" s="1468"/>
      <c r="P93" s="1468"/>
      <c r="Q93" s="1313" t="str">
        <f>IF(AND($AB$78="20人以上",$C$118=""),IF($K$76=3,$V$15,0),"")</f>
        <v/>
      </c>
      <c r="R93" s="1313"/>
      <c r="S93" s="1" t="s">
        <v>451</v>
      </c>
      <c r="T93" s="8"/>
      <c r="U93" s="443"/>
      <c r="V93" s="443"/>
      <c r="W93" s="443"/>
      <c r="X93" s="443"/>
      <c r="Y93" s="9"/>
    </row>
    <row r="94" spans="2:25" ht="18" customHeight="1">
      <c r="B94" s="41"/>
      <c r="C94" s="42"/>
      <c r="D94" s="34"/>
      <c r="E94" s="596"/>
      <c r="F94" s="593"/>
      <c r="G94" s="593"/>
      <c r="K94" s="35"/>
      <c r="Q94" s="594"/>
      <c r="R94" s="594"/>
      <c r="T94" s="8"/>
      <c r="U94" s="443"/>
      <c r="V94" s="443"/>
      <c r="W94" s="443"/>
      <c r="X94" s="443"/>
      <c r="Y94" s="9"/>
    </row>
    <row r="95" spans="2:25" ht="18" customHeight="1">
      <c r="B95" s="1238" t="s">
        <v>526</v>
      </c>
      <c r="C95" s="945"/>
      <c r="D95" s="34" t="s">
        <v>522</v>
      </c>
      <c r="E95" s="1302">
        <v>35000</v>
      </c>
      <c r="F95" s="1302"/>
      <c r="G95" s="1302"/>
      <c r="H95" s="1" t="s">
        <v>523</v>
      </c>
      <c r="K95" s="35" t="s">
        <v>268</v>
      </c>
      <c r="M95" s="1468" t="s">
        <v>524</v>
      </c>
      <c r="N95" s="1468"/>
      <c r="O95" s="1468"/>
      <c r="P95" s="1468"/>
      <c r="Q95" s="1313" t="str">
        <f>IF(AND($AB$78="20人以上",$C$118=""),IF($K$76=4,$V$15,0),"")</f>
        <v/>
      </c>
      <c r="R95" s="1313"/>
      <c r="S95" s="1" t="s">
        <v>451</v>
      </c>
      <c r="T95" s="8"/>
      <c r="U95" s="443"/>
      <c r="V95" s="443"/>
      <c r="W95" s="443"/>
      <c r="X95" s="443"/>
      <c r="Y95" s="9"/>
    </row>
    <row r="96" spans="2:25" ht="18" customHeight="1">
      <c r="B96" s="41"/>
      <c r="C96" s="42"/>
      <c r="D96" s="34"/>
      <c r="E96" s="1299"/>
      <c r="F96" s="1299"/>
      <c r="G96" s="1299"/>
      <c r="K96" s="35"/>
      <c r="Q96" s="594"/>
      <c r="R96" s="594"/>
      <c r="T96" s="8"/>
      <c r="U96" s="443"/>
      <c r="V96" s="443"/>
      <c r="W96" s="443"/>
      <c r="X96" s="443"/>
      <c r="Y96" s="9"/>
    </row>
    <row r="97" spans="2:33" ht="18" customHeight="1">
      <c r="B97" s="1238" t="s">
        <v>527</v>
      </c>
      <c r="C97" s="945"/>
      <c r="D97" s="34" t="s">
        <v>522</v>
      </c>
      <c r="E97" s="1302">
        <v>31000</v>
      </c>
      <c r="F97" s="1302"/>
      <c r="G97" s="1302"/>
      <c r="H97" s="1" t="s">
        <v>523</v>
      </c>
      <c r="K97" s="35" t="s">
        <v>268</v>
      </c>
      <c r="M97" s="1468" t="s">
        <v>524</v>
      </c>
      <c r="N97" s="1468"/>
      <c r="O97" s="1468"/>
      <c r="P97" s="1468"/>
      <c r="Q97" s="1313" t="str">
        <f>IF(AND($AB$78="20人以上",$C$118=""),IF($K$76=5,$V$15,0),"")</f>
        <v/>
      </c>
      <c r="R97" s="1313"/>
      <c r="S97" s="1" t="s">
        <v>451</v>
      </c>
      <c r="T97" s="8"/>
      <c r="U97" s="443"/>
      <c r="V97" s="443"/>
      <c r="W97" s="443"/>
      <c r="X97" s="443"/>
      <c r="Y97" s="9"/>
    </row>
    <row r="98" spans="2:33" ht="18" customHeight="1">
      <c r="B98" s="41"/>
      <c r="C98" s="42"/>
      <c r="D98" s="34"/>
      <c r="E98" s="1299"/>
      <c r="F98" s="1299"/>
      <c r="G98" s="1299"/>
      <c r="K98" s="35"/>
      <c r="Q98" s="594"/>
      <c r="R98" s="594"/>
      <c r="T98" s="8"/>
      <c r="U98" s="443"/>
      <c r="V98" s="443"/>
      <c r="W98" s="443"/>
      <c r="X98" s="443"/>
      <c r="Y98" s="9"/>
    </row>
    <row r="99" spans="2:33" ht="33.75" customHeight="1">
      <c r="B99" s="1239" t="s">
        <v>528</v>
      </c>
      <c r="C99" s="1240"/>
      <c r="D99" s="43" t="s">
        <v>522</v>
      </c>
      <c r="E99" s="1311">
        <v>300</v>
      </c>
      <c r="F99" s="1311"/>
      <c r="G99" s="1311"/>
      <c r="H99" s="11" t="s">
        <v>523</v>
      </c>
      <c r="I99" s="11"/>
      <c r="J99" s="11"/>
      <c r="K99" s="44" t="s">
        <v>268</v>
      </c>
      <c r="L99" s="11"/>
      <c r="M99" s="1242" t="s">
        <v>524</v>
      </c>
      <c r="N99" s="1242"/>
      <c r="O99" s="1242"/>
      <c r="P99" s="1242"/>
      <c r="Q99" s="1312" t="str">
        <f>IF(AND($AB$78="20人以上",$C$118=""),IF($N$76=2,$V$15,0)+IF($N$76=3,$V$15,0),"")</f>
        <v/>
      </c>
      <c r="R99" s="1312"/>
      <c r="S99" s="11" t="s">
        <v>451</v>
      </c>
      <c r="T99" s="8"/>
      <c r="U99" s="592"/>
      <c r="V99" s="592"/>
      <c r="W99" s="592"/>
      <c r="X99" s="592"/>
      <c r="Y99" s="9"/>
    </row>
    <row r="100" spans="2:33" ht="9" customHeight="1">
      <c r="B100" s="160"/>
      <c r="C100" s="161"/>
      <c r="D100" s="43"/>
      <c r="E100" s="449"/>
      <c r="F100" s="449"/>
      <c r="G100" s="449"/>
      <c r="H100" s="124"/>
      <c r="I100" s="11"/>
      <c r="J100" s="11"/>
      <c r="K100" s="44"/>
      <c r="L100" s="11"/>
      <c r="M100" s="132"/>
      <c r="N100" s="132"/>
      <c r="O100" s="132"/>
      <c r="P100" s="132"/>
      <c r="Q100" s="449"/>
      <c r="R100" s="449"/>
      <c r="S100" s="11"/>
      <c r="T100" s="8"/>
      <c r="U100" s="62"/>
      <c r="V100" s="62"/>
      <c r="W100" s="62"/>
      <c r="X100" s="62"/>
      <c r="Y100" s="9"/>
    </row>
    <row r="101" spans="2:33" s="11" customFormat="1" ht="19.5" customHeight="1">
      <c r="B101" s="46" t="s">
        <v>535</v>
      </c>
      <c r="C101" s="30"/>
      <c r="D101" s="43" t="s">
        <v>263</v>
      </c>
      <c r="E101" s="1311">
        <v>15000</v>
      </c>
      <c r="F101" s="1311"/>
      <c r="G101" s="1311"/>
      <c r="H101" s="11" t="s">
        <v>523</v>
      </c>
      <c r="K101" s="44" t="s">
        <v>268</v>
      </c>
      <c r="M101" s="1242" t="s">
        <v>524</v>
      </c>
      <c r="N101" s="1242"/>
      <c r="O101" s="1242"/>
      <c r="P101" s="1242"/>
      <c r="Q101" s="1300">
        <f>V15</f>
        <v>0</v>
      </c>
      <c r="R101" s="1300"/>
      <c r="S101" s="11" t="s">
        <v>449</v>
      </c>
      <c r="T101" s="192" t="s">
        <v>263</v>
      </c>
      <c r="U101" s="1297">
        <f>E101*Q101</f>
        <v>0</v>
      </c>
      <c r="V101" s="1297"/>
      <c r="W101" s="1297"/>
      <c r="X101" s="1297"/>
      <c r="Y101" s="193" t="s">
        <v>264</v>
      </c>
    </row>
    <row r="102" spans="2:33" ht="6" customHeight="1">
      <c r="B102" s="194"/>
      <c r="C102" s="195"/>
      <c r="D102" s="34"/>
      <c r="E102" s="593"/>
      <c r="F102" s="593"/>
      <c r="G102" s="593"/>
      <c r="K102" s="35"/>
      <c r="Q102" s="593"/>
      <c r="R102" s="593"/>
      <c r="T102" s="8"/>
      <c r="U102" s="592"/>
      <c r="V102" s="592"/>
      <c r="W102" s="592"/>
      <c r="X102" s="592"/>
      <c r="Y102" s="9"/>
    </row>
    <row r="103" spans="2:33" s="791" customFormat="1" ht="14.25" customHeight="1">
      <c r="B103" s="792"/>
      <c r="C103" s="609" t="s">
        <v>600</v>
      </c>
      <c r="D103" s="793"/>
      <c r="E103" s="794"/>
      <c r="F103" s="794"/>
      <c r="G103" s="794"/>
      <c r="H103" s="609"/>
      <c r="I103" s="609"/>
      <c r="J103" s="609"/>
      <c r="K103" s="683"/>
      <c r="L103" s="609"/>
      <c r="M103" s="609"/>
      <c r="N103" s="609"/>
      <c r="O103" s="609"/>
      <c r="P103" s="609"/>
      <c r="Q103" s="794"/>
      <c r="R103" s="794"/>
      <c r="S103" s="609"/>
      <c r="T103" s="795"/>
      <c r="U103" s="796"/>
      <c r="V103" s="796"/>
      <c r="W103" s="796"/>
      <c r="X103" s="796"/>
      <c r="Y103" s="797"/>
      <c r="Z103" s="609"/>
      <c r="AA103" s="609" t="s">
        <v>601</v>
      </c>
      <c r="AB103" s="609"/>
      <c r="AC103" s="609"/>
      <c r="AD103" s="609"/>
      <c r="AE103" s="609"/>
      <c r="AF103" s="609"/>
      <c r="AG103" s="609"/>
    </row>
    <row r="104" spans="2:33" s="791" customFormat="1" ht="14.25" customHeight="1">
      <c r="B104" s="792"/>
      <c r="C104" s="1308" t="s">
        <v>602</v>
      </c>
      <c r="D104" s="1308"/>
      <c r="E104" s="1308"/>
      <c r="F104" s="1308"/>
      <c r="G104" s="1308"/>
      <c r="H104" s="1308"/>
      <c r="I104" s="1308"/>
      <c r="J104" s="1308"/>
      <c r="K104" s="1308"/>
      <c r="L104" s="1308"/>
      <c r="M104" s="1308"/>
      <c r="N104" s="1308"/>
      <c r="O104" s="1308"/>
      <c r="P104" s="1308"/>
      <c r="Q104" s="1308"/>
      <c r="R104" s="1308"/>
      <c r="S104" s="1309"/>
      <c r="T104" s="795"/>
      <c r="U104" s="796"/>
      <c r="V104" s="796"/>
      <c r="W104" s="796"/>
      <c r="X104" s="796"/>
      <c r="Y104" s="797"/>
      <c r="Z104" s="609"/>
      <c r="AA104" s="609"/>
      <c r="AB104" s="609"/>
      <c r="AC104" s="609"/>
      <c r="AD104" s="609"/>
      <c r="AE104" s="609"/>
      <c r="AF104" s="609"/>
      <c r="AG104" s="609"/>
    </row>
    <row r="105" spans="2:33" s="791" customFormat="1" ht="14.25" customHeight="1">
      <c r="B105" s="792"/>
      <c r="C105" s="798"/>
      <c r="D105" s="799" t="s">
        <v>263</v>
      </c>
      <c r="E105" s="1304"/>
      <c r="F105" s="1304"/>
      <c r="G105" s="1304"/>
      <c r="H105" s="633" t="s">
        <v>523</v>
      </c>
      <c r="I105" s="633"/>
      <c r="J105" s="633"/>
      <c r="K105" s="800" t="s">
        <v>268</v>
      </c>
      <c r="L105" s="633"/>
      <c r="M105" s="1310" t="s">
        <v>603</v>
      </c>
      <c r="N105" s="1310"/>
      <c r="O105" s="1310"/>
      <c r="P105" s="1310"/>
      <c r="Q105" s="1306" t="e">
        <f>IF($U$42&gt;0.4999,K48,"0")</f>
        <v>#DIV/0!</v>
      </c>
      <c r="R105" s="1306"/>
      <c r="S105" s="633" t="s">
        <v>449</v>
      </c>
      <c r="T105" s="801" t="s">
        <v>517</v>
      </c>
      <c r="U105" s="1307" t="e">
        <f>IF(Q105&gt;0,E105*Q105,"")</f>
        <v>#DIV/0!</v>
      </c>
      <c r="V105" s="1307"/>
      <c r="W105" s="1307"/>
      <c r="X105" s="1307"/>
      <c r="Y105" s="802" t="s">
        <v>518</v>
      </c>
      <c r="Z105" s="609"/>
      <c r="AA105" s="609"/>
      <c r="AB105" s="609" t="e">
        <f>IF($U$42&gt;=0.5,"50％以上","50％未満")</f>
        <v>#DIV/0!</v>
      </c>
      <c r="AC105" s="609"/>
      <c r="AD105" s="609"/>
      <c r="AE105" s="609"/>
      <c r="AF105" s="609"/>
      <c r="AG105" s="609"/>
    </row>
    <row r="106" spans="2:33" ht="14.25" customHeight="1">
      <c r="B106" s="194"/>
      <c r="C106" s="798"/>
      <c r="D106" s="799"/>
      <c r="E106" s="1304"/>
      <c r="F106" s="1304"/>
      <c r="G106" s="1304"/>
      <c r="H106" s="633"/>
      <c r="I106" s="633"/>
      <c r="J106" s="633"/>
      <c r="K106" s="800"/>
      <c r="L106" s="633"/>
      <c r="M106" s="1305"/>
      <c r="N106" s="1305"/>
      <c r="O106" s="1305"/>
      <c r="P106" s="1305"/>
      <c r="Q106" s="1306"/>
      <c r="R106" s="1306"/>
      <c r="S106" s="633"/>
      <c r="T106" s="803"/>
      <c r="U106" s="1307"/>
      <c r="V106" s="1307"/>
      <c r="W106" s="1307"/>
      <c r="X106" s="1307"/>
      <c r="Y106" s="804"/>
      <c r="Z106" s="609"/>
      <c r="AA106" s="609"/>
      <c r="AB106" s="609"/>
      <c r="AC106" s="609"/>
      <c r="AD106" s="609"/>
      <c r="AE106" s="609"/>
      <c r="AF106" s="609"/>
      <c r="AG106" s="609"/>
    </row>
    <row r="107" spans="2:33" s="791" customFormat="1" ht="14.25" customHeight="1">
      <c r="B107" s="792"/>
      <c r="C107" s="609" t="s">
        <v>604</v>
      </c>
      <c r="D107" s="793"/>
      <c r="E107" s="794"/>
      <c r="F107" s="794"/>
      <c r="G107" s="794"/>
      <c r="H107" s="609"/>
      <c r="I107" s="609"/>
      <c r="J107" s="609"/>
      <c r="K107" s="683"/>
      <c r="L107" s="609"/>
      <c r="M107" s="609"/>
      <c r="N107" s="609"/>
      <c r="O107" s="609"/>
      <c r="P107" s="609"/>
      <c r="Q107" s="794"/>
      <c r="R107" s="794"/>
      <c r="S107" s="609"/>
      <c r="T107" s="795"/>
      <c r="U107" s="796"/>
      <c r="V107" s="796"/>
      <c r="W107" s="796"/>
      <c r="X107" s="796"/>
      <c r="Y107" s="797"/>
      <c r="Z107" s="609"/>
      <c r="AA107" s="609" t="s">
        <v>601</v>
      </c>
      <c r="AB107" s="609"/>
      <c r="AC107" s="609"/>
      <c r="AD107" s="609"/>
      <c r="AE107" s="609"/>
      <c r="AF107" s="609"/>
      <c r="AG107" s="609"/>
    </row>
    <row r="108" spans="2:33" s="791" customFormat="1" ht="14.25" customHeight="1">
      <c r="B108" s="792"/>
      <c r="C108" s="1308" t="s">
        <v>605</v>
      </c>
      <c r="D108" s="1308"/>
      <c r="E108" s="1308"/>
      <c r="F108" s="1308"/>
      <c r="G108" s="1308"/>
      <c r="H108" s="1308"/>
      <c r="I108" s="1308"/>
      <c r="J108" s="1308"/>
      <c r="K108" s="1308"/>
      <c r="L108" s="1308"/>
      <c r="M108" s="1308"/>
      <c r="N108" s="1308"/>
      <c r="O108" s="1308"/>
      <c r="P108" s="1308"/>
      <c r="Q108" s="1308"/>
      <c r="R108" s="1308"/>
      <c r="S108" s="1309"/>
      <c r="T108" s="795"/>
      <c r="U108" s="796"/>
      <c r="V108" s="796"/>
      <c r="W108" s="796"/>
      <c r="X108" s="796"/>
      <c r="Y108" s="797"/>
      <c r="Z108" s="609"/>
      <c r="AA108" s="609"/>
      <c r="AB108" s="609"/>
      <c r="AC108" s="609"/>
      <c r="AD108" s="609"/>
      <c r="AE108" s="609"/>
      <c r="AF108" s="609"/>
      <c r="AG108" s="609"/>
    </row>
    <row r="109" spans="2:33" s="791" customFormat="1" ht="14.25" customHeight="1">
      <c r="B109" s="792"/>
      <c r="C109" s="798"/>
      <c r="D109" s="799" t="s">
        <v>263</v>
      </c>
      <c r="E109" s="1304"/>
      <c r="F109" s="1304"/>
      <c r="G109" s="1304"/>
      <c r="H109" s="805" t="s">
        <v>533</v>
      </c>
      <c r="I109" s="633"/>
      <c r="J109" s="633"/>
      <c r="K109" s="800" t="s">
        <v>268</v>
      </c>
      <c r="L109" s="633"/>
      <c r="M109" s="1310" t="s">
        <v>606</v>
      </c>
      <c r="N109" s="1310"/>
      <c r="O109" s="1310"/>
      <c r="P109" s="1310"/>
      <c r="Q109" s="1306" t="e">
        <f>IF($U$42&lt;0.5,K48,"0")</f>
        <v>#DIV/0!</v>
      </c>
      <c r="R109" s="1306"/>
      <c r="S109" s="633" t="s">
        <v>449</v>
      </c>
      <c r="T109" s="801" t="s">
        <v>517</v>
      </c>
      <c r="U109" s="1307" t="e">
        <f>IF(Q109&gt;0,E109*Q109*0.5,"")</f>
        <v>#DIV/0!</v>
      </c>
      <c r="V109" s="1307"/>
      <c r="W109" s="1307"/>
      <c r="X109" s="1307"/>
      <c r="Y109" s="802" t="s">
        <v>518</v>
      </c>
      <c r="Z109" s="609"/>
      <c r="AA109" s="609"/>
      <c r="AB109" s="609" t="e">
        <f>IF($U$42&gt;=0.5,"50％以上","50％未満")</f>
        <v>#DIV/0!</v>
      </c>
      <c r="AC109" s="609"/>
      <c r="AD109" s="609"/>
      <c r="AE109" s="609"/>
      <c r="AF109" s="609"/>
      <c r="AG109" s="609"/>
    </row>
    <row r="110" spans="2:33" ht="14.25" customHeight="1">
      <c r="B110" s="194"/>
      <c r="C110" s="195"/>
      <c r="D110" s="43"/>
      <c r="E110" s="595"/>
      <c r="F110" s="595"/>
      <c r="G110" s="595"/>
      <c r="H110" s="11"/>
      <c r="I110" s="11"/>
      <c r="J110" s="11"/>
      <c r="K110" s="44"/>
      <c r="L110" s="11"/>
      <c r="M110" s="11"/>
      <c r="N110" s="11"/>
      <c r="O110" s="11"/>
      <c r="P110" s="11"/>
      <c r="Q110" s="594"/>
      <c r="R110" s="594"/>
      <c r="S110" s="11"/>
      <c r="T110" s="192"/>
      <c r="U110" s="591"/>
      <c r="V110" s="591"/>
      <c r="W110" s="591"/>
      <c r="X110" s="591"/>
      <c r="Y110" s="193"/>
    </row>
    <row r="111" spans="2:33" ht="15" customHeight="1" thickBot="1">
      <c r="B111" s="2"/>
      <c r="C111" s="609" t="s">
        <v>607</v>
      </c>
      <c r="H111" s="101" t="s">
        <v>537</v>
      </c>
      <c r="T111" s="192"/>
      <c r="U111" s="1255"/>
      <c r="V111" s="1255"/>
      <c r="W111" s="1255"/>
      <c r="X111" s="1255"/>
      <c r="Y111" s="193"/>
    </row>
    <row r="112" spans="2:33" ht="15" customHeight="1" thickBot="1">
      <c r="B112" s="2"/>
      <c r="C112" s="196"/>
      <c r="D112" s="1" t="s">
        <v>538</v>
      </c>
      <c r="K112" s="35" t="s">
        <v>539</v>
      </c>
      <c r="L112" s="101" t="s">
        <v>540</v>
      </c>
      <c r="Q112" s="1252">
        <f>U28</f>
        <v>0</v>
      </c>
      <c r="R112" s="1253"/>
      <c r="S112" s="1" t="s">
        <v>449</v>
      </c>
      <c r="T112" s="8"/>
      <c r="U112" s="1256"/>
      <c r="V112" s="1256"/>
      <c r="W112" s="1256"/>
      <c r="X112" s="1256"/>
      <c r="Y112" s="9"/>
      <c r="AB112" s="197"/>
      <c r="AC112" s="197"/>
      <c r="AF112" s="197"/>
    </row>
    <row r="113" spans="2:39" ht="15" customHeight="1" thickBot="1">
      <c r="B113" s="2"/>
      <c r="D113" s="34" t="s">
        <v>522</v>
      </c>
      <c r="E113" s="1302">
        <v>40000</v>
      </c>
      <c r="F113" s="1302"/>
      <c r="G113" s="1302"/>
      <c r="H113" s="1" t="s">
        <v>541</v>
      </c>
      <c r="K113" s="1260"/>
      <c r="L113" s="1260"/>
      <c r="M113" s="1260"/>
      <c r="N113" s="1260"/>
      <c r="O113" s="1260"/>
      <c r="P113" s="1260"/>
      <c r="Q113" s="1260"/>
      <c r="R113" s="1260"/>
      <c r="S113" s="1261"/>
      <c r="T113" s="2"/>
      <c r="U113" s="187"/>
      <c r="V113" s="187"/>
      <c r="W113" s="187"/>
      <c r="X113" s="187"/>
      <c r="Y113" s="9"/>
      <c r="AE113" s="197"/>
      <c r="AF113" s="197"/>
    </row>
    <row r="114" spans="2:39" ht="15" customHeight="1" thickBot="1">
      <c r="B114" s="2"/>
      <c r="C114" s="198"/>
      <c r="D114" s="1" t="s">
        <v>542</v>
      </c>
      <c r="K114" s="35" t="s">
        <v>268</v>
      </c>
      <c r="L114" s="101" t="s">
        <v>540</v>
      </c>
      <c r="M114" s="199"/>
      <c r="N114" s="199"/>
      <c r="O114" s="199"/>
      <c r="P114" s="199"/>
      <c r="Q114" s="1303">
        <f>U28</f>
        <v>0</v>
      </c>
      <c r="R114" s="1303"/>
      <c r="S114" s="1" t="s">
        <v>451</v>
      </c>
      <c r="T114" s="8" t="s">
        <v>543</v>
      </c>
      <c r="U114" s="1262">
        <f>IF(C114="○",AA115,IF(C112="○",AA114,0))</f>
        <v>0</v>
      </c>
      <c r="V114" s="1262"/>
      <c r="W114" s="1262"/>
      <c r="X114" s="1262"/>
      <c r="Y114" s="9" t="s">
        <v>544</v>
      </c>
      <c r="AA114" s="1251">
        <f>IF(Q114=0,0,ROUNDDOWN((40000*M115/Q115*Q114),0))</f>
        <v>0</v>
      </c>
      <c r="AB114" s="1251"/>
      <c r="AC114" s="1251"/>
      <c r="AD114" s="1251"/>
      <c r="AE114" s="1251"/>
    </row>
    <row r="115" spans="2:39" ht="15" customHeight="1">
      <c r="B115" s="2"/>
      <c r="D115" s="34" t="s">
        <v>522</v>
      </c>
      <c r="E115" s="1302">
        <v>97000</v>
      </c>
      <c r="F115" s="1302"/>
      <c r="G115" s="1302"/>
      <c r="H115" s="1" t="s">
        <v>541</v>
      </c>
      <c r="K115" s="34" t="s">
        <v>522</v>
      </c>
      <c r="L115" s="35" t="s">
        <v>545</v>
      </c>
      <c r="M115" s="1252">
        <f>+V15</f>
        <v>0</v>
      </c>
      <c r="N115" s="1253"/>
      <c r="O115" s="35" t="s">
        <v>546</v>
      </c>
      <c r="P115" s="35" t="s">
        <v>547</v>
      </c>
      <c r="Q115" s="1252">
        <f>+V17</f>
        <v>0</v>
      </c>
      <c r="R115" s="1253"/>
      <c r="S115" s="1" t="s">
        <v>548</v>
      </c>
      <c r="T115" s="8"/>
      <c r="U115" s="592"/>
      <c r="V115" s="592"/>
      <c r="W115" s="592"/>
      <c r="X115" s="592"/>
      <c r="Y115" s="9"/>
      <c r="AA115" s="1251" t="e">
        <f>IF(C112="○","",ROUNDDOWN((97000*M115/Q115*Q114),0))</f>
        <v>#DIV/0!</v>
      </c>
      <c r="AB115" s="1251"/>
      <c r="AC115" s="1251"/>
      <c r="AD115" s="1251"/>
      <c r="AE115" s="1251"/>
    </row>
    <row r="116" spans="2:39" ht="8.25" customHeight="1">
      <c r="B116" s="2"/>
      <c r="M116" s="34"/>
      <c r="P116" s="35"/>
      <c r="T116" s="2"/>
      <c r="U116" s="187"/>
      <c r="V116" s="187"/>
      <c r="W116" s="187"/>
      <c r="X116" s="187"/>
      <c r="Y116" s="9"/>
    </row>
    <row r="117" spans="2:39" ht="13.5" customHeight="1" thickBot="1">
      <c r="B117" s="2"/>
      <c r="C117" s="101"/>
      <c r="D117" s="786" t="s">
        <v>608</v>
      </c>
      <c r="M117" s="34"/>
      <c r="P117" s="35"/>
      <c r="T117" s="2"/>
      <c r="U117" s="187"/>
      <c r="V117" s="187"/>
      <c r="W117" s="187"/>
      <c r="X117" s="187"/>
      <c r="Y117" s="9"/>
    </row>
    <row r="118" spans="2:39" ht="15" customHeight="1" thickBot="1">
      <c r="B118" s="2"/>
      <c r="C118" s="47"/>
      <c r="D118" s="101" t="s">
        <v>550</v>
      </c>
      <c r="M118" s="34"/>
      <c r="P118" s="35"/>
      <c r="T118" s="2"/>
      <c r="U118" s="187"/>
      <c r="V118" s="187"/>
      <c r="W118" s="187"/>
      <c r="X118" s="187"/>
      <c r="Y118" s="9"/>
    </row>
    <row r="119" spans="2:39" ht="15" customHeight="1">
      <c r="B119" s="2"/>
      <c r="C119" s="609" t="s">
        <v>609</v>
      </c>
      <c r="L119" s="200"/>
      <c r="M119" s="200"/>
      <c r="N119" s="200"/>
      <c r="O119" s="200"/>
      <c r="P119" s="200"/>
      <c r="T119" s="2"/>
      <c r="U119" s="187"/>
      <c r="V119" s="187"/>
      <c r="W119" s="187"/>
      <c r="X119" s="187"/>
      <c r="Y119" s="9"/>
    </row>
    <row r="120" spans="2:39" ht="15" customHeight="1" thickBot="1">
      <c r="B120" s="2"/>
      <c r="D120" s="200"/>
      <c r="E120" s="1257"/>
      <c r="F120" s="1257"/>
      <c r="G120" s="1257"/>
      <c r="H120" s="1257"/>
      <c r="K120" s="937" t="s">
        <v>552</v>
      </c>
      <c r="L120" s="937"/>
      <c r="M120" s="937"/>
      <c r="N120" s="937"/>
      <c r="O120" s="937"/>
      <c r="P120" s="937"/>
      <c r="Q120" s="1303">
        <f>U28</f>
        <v>0</v>
      </c>
      <c r="R120" s="1303"/>
      <c r="S120" s="1" t="s">
        <v>451</v>
      </c>
      <c r="T120" s="8" t="s">
        <v>543</v>
      </c>
      <c r="U120" s="1298">
        <f>IF($C118=1,0,IF(C121="○",0,IF($U28&gt;19,538000,IF($U28&gt;1,269000,IF($U28=0,0,179000)))))</f>
        <v>0</v>
      </c>
      <c r="V120" s="1298"/>
      <c r="W120" s="1298"/>
      <c r="X120" s="1298"/>
      <c r="Y120" s="9" t="s">
        <v>544</v>
      </c>
    </row>
    <row r="121" spans="2:39" ht="15" customHeight="1" thickBot="1">
      <c r="B121" s="2"/>
      <c r="C121" s="201"/>
      <c r="D121" s="1258" t="s">
        <v>553</v>
      </c>
      <c r="E121" s="1258"/>
      <c r="F121" s="1258"/>
      <c r="G121" s="1258"/>
      <c r="H121" s="1258"/>
      <c r="I121" s="1258"/>
      <c r="J121" s="1258"/>
      <c r="K121" s="1258"/>
      <c r="L121" s="1258"/>
      <c r="M121" s="1258"/>
      <c r="N121" s="1258"/>
      <c r="O121" s="1258"/>
      <c r="P121" s="1258"/>
      <c r="Q121" s="1258"/>
      <c r="R121" s="1258"/>
      <c r="S121" s="1259"/>
      <c r="T121" s="8" t="s">
        <v>543</v>
      </c>
      <c r="U121" s="1298">
        <f>IF(C118=1,0,IF(C121="○",1076000,0))</f>
        <v>0</v>
      </c>
      <c r="V121" s="1298"/>
      <c r="W121" s="1298"/>
      <c r="X121" s="1298"/>
      <c r="Y121" s="9" t="s">
        <v>544</v>
      </c>
    </row>
    <row r="122" spans="2:39" ht="7.5" customHeight="1">
      <c r="B122" s="2"/>
      <c r="D122" s="1258"/>
      <c r="E122" s="1258"/>
      <c r="F122" s="1258"/>
      <c r="G122" s="1258"/>
      <c r="H122" s="1258"/>
      <c r="I122" s="1258"/>
      <c r="J122" s="1258"/>
      <c r="K122" s="1258"/>
      <c r="L122" s="1258"/>
      <c r="M122" s="1258"/>
      <c r="N122" s="1258"/>
      <c r="O122" s="1258"/>
      <c r="P122" s="1258"/>
      <c r="Q122" s="1258"/>
      <c r="R122" s="1258"/>
      <c r="S122" s="1259"/>
      <c r="T122" s="8"/>
      <c r="U122" s="592"/>
      <c r="V122" s="592"/>
      <c r="W122" s="592"/>
      <c r="X122" s="592"/>
      <c r="Y122" s="9"/>
    </row>
    <row r="123" spans="2:39" ht="15" customHeight="1">
      <c r="B123" s="2"/>
      <c r="D123" s="200"/>
      <c r="E123" s="200"/>
      <c r="T123" s="2"/>
      <c r="U123" s="187"/>
      <c r="V123" s="187"/>
      <c r="W123" s="187"/>
      <c r="X123" s="187"/>
      <c r="Y123" s="9"/>
    </row>
    <row r="124" spans="2:39" ht="15" customHeight="1">
      <c r="B124" s="2"/>
      <c r="C124" s="609" t="s">
        <v>610</v>
      </c>
      <c r="T124" s="8" t="s">
        <v>543</v>
      </c>
      <c r="U124" s="1298">
        <f>U125+U127</f>
        <v>0</v>
      </c>
      <c r="V124" s="1298"/>
      <c r="W124" s="1298"/>
      <c r="X124" s="1298"/>
      <c r="Y124" s="9" t="s">
        <v>544</v>
      </c>
    </row>
    <row r="125" spans="2:39" ht="15" customHeight="1">
      <c r="B125" s="2"/>
      <c r="D125" s="1" t="s">
        <v>555</v>
      </c>
      <c r="T125" s="8" t="s">
        <v>263</v>
      </c>
      <c r="U125" s="1298">
        <f>IF($I$7="",0,IF(C118=1,0,240000))</f>
        <v>0</v>
      </c>
      <c r="V125" s="1298"/>
      <c r="W125" s="1298"/>
      <c r="X125" s="1298"/>
      <c r="Y125" s="9" t="s">
        <v>264</v>
      </c>
      <c r="AJ125" s="1">
        <v>0</v>
      </c>
    </row>
    <row r="126" spans="2:39" ht="15" customHeight="1">
      <c r="B126" s="2"/>
      <c r="D126" s="1" t="s">
        <v>556</v>
      </c>
      <c r="T126" s="8"/>
      <c r="U126" s="592"/>
      <c r="V126" s="592"/>
      <c r="W126" s="592"/>
      <c r="X126" s="592"/>
      <c r="Y126" s="9"/>
    </row>
    <row r="127" spans="2:39" ht="15" customHeight="1">
      <c r="B127" s="2"/>
      <c r="E127" s="444"/>
      <c r="F127" s="444"/>
      <c r="G127" s="1299">
        <v>81000</v>
      </c>
      <c r="H127" s="1299"/>
      <c r="I127" s="1299"/>
      <c r="J127" s="1" t="s">
        <v>209</v>
      </c>
      <c r="K127" s="1" t="s">
        <v>539</v>
      </c>
      <c r="L127" s="1264" t="s">
        <v>557</v>
      </c>
      <c r="M127" s="1264"/>
      <c r="N127" s="1264"/>
      <c r="O127" s="1301">
        <v>0</v>
      </c>
      <c r="P127" s="1301"/>
      <c r="Q127" s="1" t="s">
        <v>558</v>
      </c>
      <c r="T127" s="8" t="s">
        <v>263</v>
      </c>
      <c r="U127" s="1298">
        <f>IF(C118=1,0,G127*O127)</f>
        <v>0</v>
      </c>
      <c r="V127" s="1298"/>
      <c r="W127" s="1298"/>
      <c r="X127" s="1298"/>
      <c r="Y127" s="9" t="s">
        <v>264</v>
      </c>
      <c r="AM127" s="180">
        <v>0</v>
      </c>
    </row>
    <row r="128" spans="2:39" ht="15" customHeight="1">
      <c r="B128" s="2"/>
      <c r="N128" s="18" t="s">
        <v>559</v>
      </c>
      <c r="T128" s="8"/>
      <c r="U128" s="592"/>
      <c r="V128" s="592"/>
      <c r="W128" s="592"/>
      <c r="X128" s="592"/>
      <c r="Y128" s="9"/>
      <c r="AM128" s="180">
        <v>1</v>
      </c>
    </row>
    <row r="129" spans="2:39" ht="15" customHeight="1">
      <c r="B129" s="2"/>
      <c r="C129" s="609" t="s">
        <v>611</v>
      </c>
      <c r="T129" s="2"/>
      <c r="U129" s="187"/>
      <c r="V129" s="187"/>
      <c r="W129" s="187"/>
      <c r="X129" s="187"/>
      <c r="Y129" s="9"/>
      <c r="AM129" s="180">
        <v>2</v>
      </c>
    </row>
    <row r="130" spans="2:39" ht="15.75" customHeight="1">
      <c r="B130" s="2"/>
      <c r="D130" s="34" t="s">
        <v>522</v>
      </c>
      <c r="E130" s="1299">
        <v>10000</v>
      </c>
      <c r="F130" s="1299"/>
      <c r="G130" s="1299"/>
      <c r="H130" s="1" t="s">
        <v>561</v>
      </c>
      <c r="K130" s="35" t="s">
        <v>268</v>
      </c>
      <c r="M130" s="1263" t="s">
        <v>562</v>
      </c>
      <c r="N130" s="1263"/>
      <c r="O130" s="1263"/>
      <c r="P130" s="1" t="s">
        <v>563</v>
      </c>
      <c r="Q130" s="1300">
        <f>U55</f>
        <v>0</v>
      </c>
      <c r="R130" s="1300"/>
      <c r="S130" s="1" t="s">
        <v>485</v>
      </c>
      <c r="T130" s="8" t="s">
        <v>543</v>
      </c>
      <c r="U130" s="1298">
        <f>+IF(C118=1,0,E130*Q130)</f>
        <v>0</v>
      </c>
      <c r="V130" s="1298"/>
      <c r="W130" s="1298"/>
      <c r="X130" s="1298"/>
      <c r="Y130" s="9" t="s">
        <v>544</v>
      </c>
    </row>
    <row r="131" spans="2:39" ht="15.75" customHeight="1">
      <c r="B131" s="2"/>
      <c r="D131" s="34"/>
      <c r="E131" s="593"/>
      <c r="F131" s="593"/>
      <c r="G131" s="593"/>
      <c r="K131" s="35"/>
      <c r="M131" s="36"/>
      <c r="N131" s="36"/>
      <c r="O131" s="36"/>
      <c r="Q131" s="593"/>
      <c r="R131" s="593"/>
      <c r="T131" s="8"/>
      <c r="U131" s="592"/>
      <c r="V131" s="592"/>
      <c r="W131" s="592"/>
      <c r="X131" s="592"/>
      <c r="Y131" s="9"/>
    </row>
    <row r="132" spans="2:39">
      <c r="B132" s="2"/>
      <c r="C132" s="1100" t="s">
        <v>612</v>
      </c>
      <c r="D132" s="1100"/>
      <c r="E132" s="1100"/>
      <c r="F132" s="1100"/>
      <c r="G132" s="1100"/>
      <c r="H132" s="1100"/>
      <c r="I132" s="1100"/>
      <c r="J132" s="1100"/>
      <c r="K132" s="1100"/>
      <c r="L132" s="1100"/>
      <c r="M132" s="1100"/>
      <c r="N132" s="1100"/>
      <c r="O132" s="1100"/>
      <c r="P132" s="203"/>
      <c r="Q132" s="44"/>
      <c r="R132" s="44"/>
      <c r="S132" s="193"/>
      <c r="T132" s="8"/>
      <c r="U132" s="1298"/>
      <c r="V132" s="1298"/>
      <c r="W132" s="1298"/>
      <c r="X132" s="1298"/>
      <c r="Y132" s="9"/>
    </row>
    <row r="133" spans="2:39" ht="16.5" customHeight="1">
      <c r="B133" s="2"/>
      <c r="C133" s="74"/>
      <c r="D133" s="1" t="s">
        <v>565</v>
      </c>
      <c r="F133" s="74"/>
      <c r="G133" s="74"/>
      <c r="H133" s="74"/>
      <c r="I133" s="74"/>
      <c r="J133" s="74"/>
      <c r="K133" s="74"/>
      <c r="L133" s="74"/>
      <c r="M133" s="74"/>
      <c r="N133" s="74"/>
      <c r="O133" s="74"/>
      <c r="P133" s="203"/>
      <c r="Q133" s="44"/>
      <c r="R133" s="44"/>
      <c r="S133" s="193"/>
      <c r="T133" s="8" t="s">
        <v>543</v>
      </c>
      <c r="U133" s="1298">
        <f>U134+U135</f>
        <v>0</v>
      </c>
      <c r="V133" s="1298"/>
      <c r="W133" s="1298"/>
      <c r="X133" s="1298"/>
      <c r="Y133" s="9" t="s">
        <v>544</v>
      </c>
    </row>
    <row r="134" spans="2:39" ht="25.5" customHeight="1">
      <c r="B134" s="2"/>
      <c r="E134" s="1263"/>
      <c r="F134" s="1263"/>
      <c r="G134" s="34" t="s">
        <v>522</v>
      </c>
      <c r="H134" s="1296">
        <v>120000</v>
      </c>
      <c r="I134" s="1296"/>
      <c r="J134" s="1" t="s">
        <v>566</v>
      </c>
      <c r="M134" s="44" t="s">
        <v>567</v>
      </c>
      <c r="N134" s="1177" t="s">
        <v>568</v>
      </c>
      <c r="O134" s="1267"/>
      <c r="P134" s="1267"/>
      <c r="Q134" s="1255">
        <f>U63</f>
        <v>0</v>
      </c>
      <c r="R134" s="1255"/>
      <c r="S134" s="193" t="s">
        <v>497</v>
      </c>
      <c r="T134" s="192" t="s">
        <v>263</v>
      </c>
      <c r="U134" s="1297">
        <f>H134*Q134</f>
        <v>0</v>
      </c>
      <c r="V134" s="1297"/>
      <c r="W134" s="1297"/>
      <c r="X134" s="1297"/>
      <c r="Y134" s="193" t="s">
        <v>264</v>
      </c>
    </row>
    <row r="135" spans="2:39" ht="25.5" customHeight="1">
      <c r="B135" s="2"/>
      <c r="E135" s="1263"/>
      <c r="F135" s="1263"/>
      <c r="G135" s="34" t="s">
        <v>522</v>
      </c>
      <c r="H135" s="1296">
        <v>30000</v>
      </c>
      <c r="I135" s="1296"/>
      <c r="J135" s="1" t="s">
        <v>561</v>
      </c>
      <c r="M135" s="44" t="s">
        <v>567</v>
      </c>
      <c r="N135" s="1177" t="s">
        <v>569</v>
      </c>
      <c r="O135" s="1267"/>
      <c r="P135" s="1267"/>
      <c r="Q135" s="1255">
        <f>U64</f>
        <v>0</v>
      </c>
      <c r="R135" s="1255"/>
      <c r="S135" s="193" t="s">
        <v>485</v>
      </c>
      <c r="T135" s="192" t="s">
        <v>263</v>
      </c>
      <c r="U135" s="1297">
        <f>H135*Q135</f>
        <v>0</v>
      </c>
      <c r="V135" s="1297"/>
      <c r="W135" s="1297"/>
      <c r="X135" s="1297"/>
      <c r="Y135" s="193" t="s">
        <v>264</v>
      </c>
    </row>
    <row r="136" spans="2:39" ht="12.75" customHeight="1">
      <c r="B136" s="2"/>
      <c r="E136" s="36"/>
      <c r="F136" s="36"/>
      <c r="G136" s="34"/>
      <c r="H136" s="590"/>
      <c r="I136" s="590"/>
      <c r="M136" s="44"/>
      <c r="N136" s="205"/>
      <c r="O136" s="203"/>
      <c r="P136" s="203"/>
      <c r="Q136" s="206"/>
      <c r="R136" s="206"/>
      <c r="S136" s="193"/>
      <c r="T136" s="192"/>
      <c r="U136" s="591"/>
      <c r="V136" s="591"/>
      <c r="W136" s="591"/>
      <c r="X136" s="591"/>
      <c r="Y136" s="193"/>
    </row>
    <row r="137" spans="2:39" ht="15" customHeight="1">
      <c r="B137" s="2"/>
      <c r="D137" s="1" t="s">
        <v>570</v>
      </c>
      <c r="F137" s="74"/>
      <c r="G137" s="74"/>
      <c r="H137" s="74"/>
      <c r="I137" s="74"/>
      <c r="J137" s="74"/>
      <c r="K137" s="74"/>
      <c r="L137" s="74"/>
      <c r="M137" s="74"/>
      <c r="N137" s="74"/>
      <c r="O137" s="74"/>
      <c r="P137" s="203"/>
      <c r="Q137" s="206"/>
      <c r="R137" s="206"/>
      <c r="S137" s="193"/>
      <c r="T137" s="8" t="s">
        <v>543</v>
      </c>
      <c r="U137" s="1298">
        <f>U138+U139</f>
        <v>0</v>
      </c>
      <c r="V137" s="1298"/>
      <c r="W137" s="1298"/>
      <c r="X137" s="1298"/>
      <c r="Y137" s="9" t="s">
        <v>544</v>
      </c>
    </row>
    <row r="138" spans="2:39" ht="27.75" customHeight="1">
      <c r="B138" s="2"/>
      <c r="E138" s="1263"/>
      <c r="F138" s="1263"/>
      <c r="G138" s="34" t="s">
        <v>522</v>
      </c>
      <c r="H138" s="1296">
        <v>20000</v>
      </c>
      <c r="I138" s="1296"/>
      <c r="J138" s="1" t="s">
        <v>566</v>
      </c>
      <c r="M138" s="44" t="s">
        <v>567</v>
      </c>
      <c r="N138" s="1177" t="s">
        <v>571</v>
      </c>
      <c r="O138" s="1267"/>
      <c r="P138" s="1267"/>
      <c r="Q138" s="1255">
        <f>U65</f>
        <v>0</v>
      </c>
      <c r="R138" s="1255"/>
      <c r="S138" s="193" t="s">
        <v>497</v>
      </c>
      <c r="T138" s="192" t="s">
        <v>263</v>
      </c>
      <c r="U138" s="1297">
        <f>H138*Q138</f>
        <v>0</v>
      </c>
      <c r="V138" s="1297"/>
      <c r="W138" s="1297"/>
      <c r="X138" s="1297"/>
      <c r="Y138" s="193" t="s">
        <v>264</v>
      </c>
    </row>
    <row r="139" spans="2:39" ht="27.75" customHeight="1">
      <c r="B139" s="2"/>
      <c r="E139" s="1263"/>
      <c r="F139" s="1263"/>
      <c r="G139" s="34" t="s">
        <v>522</v>
      </c>
      <c r="H139" s="1296">
        <v>5000</v>
      </c>
      <c r="I139" s="1296"/>
      <c r="J139" s="1" t="s">
        <v>561</v>
      </c>
      <c r="M139" s="44" t="s">
        <v>567</v>
      </c>
      <c r="N139" s="1177" t="s">
        <v>572</v>
      </c>
      <c r="O139" s="1267"/>
      <c r="P139" s="1267"/>
      <c r="Q139" s="1255">
        <f>U66</f>
        <v>0</v>
      </c>
      <c r="R139" s="1255"/>
      <c r="S139" s="193" t="s">
        <v>485</v>
      </c>
      <c r="T139" s="192" t="s">
        <v>263</v>
      </c>
      <c r="U139" s="1297">
        <f>H139*Q139</f>
        <v>0</v>
      </c>
      <c r="V139" s="1297"/>
      <c r="W139" s="1297"/>
      <c r="X139" s="1297"/>
      <c r="Y139" s="193" t="s">
        <v>264</v>
      </c>
    </row>
    <row r="140" spans="2:39" ht="13.5" customHeight="1">
      <c r="B140" s="2"/>
      <c r="E140" s="36"/>
      <c r="F140" s="36"/>
      <c r="G140" s="34"/>
      <c r="H140" s="590"/>
      <c r="I140" s="590"/>
      <c r="M140" s="44"/>
      <c r="N140" s="205"/>
      <c r="O140" s="203"/>
      <c r="P140" s="203"/>
      <c r="Q140" s="206"/>
      <c r="R140" s="206"/>
      <c r="S140" s="193"/>
      <c r="T140" s="192"/>
      <c r="U140" s="591"/>
      <c r="V140" s="591"/>
      <c r="W140" s="591"/>
      <c r="X140" s="591"/>
      <c r="Y140" s="193"/>
    </row>
    <row r="141" spans="2:39">
      <c r="B141" s="2"/>
      <c r="C141" s="1100" t="s">
        <v>613</v>
      </c>
      <c r="D141" s="1100"/>
      <c r="E141" s="1100"/>
      <c r="F141" s="1100"/>
      <c r="G141" s="1100"/>
      <c r="H141" s="1100"/>
      <c r="I141" s="1100"/>
      <c r="J141" s="1100"/>
      <c r="K141" s="1100"/>
      <c r="L141" s="1100"/>
      <c r="M141" s="1100"/>
      <c r="N141" s="1100"/>
      <c r="O141" s="1100"/>
      <c r="P141" s="203"/>
      <c r="Q141" s="206"/>
      <c r="R141" s="206"/>
      <c r="S141" s="193"/>
      <c r="T141" s="8"/>
      <c r="U141" s="1298"/>
      <c r="V141" s="1298"/>
      <c r="W141" s="1298"/>
      <c r="X141" s="1298"/>
      <c r="Y141" s="9"/>
    </row>
    <row r="142" spans="2:39" ht="14.25" customHeight="1">
      <c r="B142" s="2"/>
      <c r="C142" s="74"/>
      <c r="D142" s="1" t="s">
        <v>565</v>
      </c>
      <c r="F142" s="74"/>
      <c r="G142" s="74"/>
      <c r="H142" s="74"/>
      <c r="I142" s="74"/>
      <c r="J142" s="74"/>
      <c r="K142" s="74"/>
      <c r="L142" s="74"/>
      <c r="M142" s="74"/>
      <c r="N142" s="74"/>
      <c r="O142" s="74"/>
      <c r="P142" s="203"/>
      <c r="Q142" s="206"/>
      <c r="R142" s="206"/>
      <c r="S142" s="193"/>
      <c r="T142" s="8" t="s">
        <v>543</v>
      </c>
      <c r="U142" s="1298">
        <f>U143+U144</f>
        <v>0</v>
      </c>
      <c r="V142" s="1298"/>
      <c r="W142" s="1298"/>
      <c r="X142" s="1298"/>
      <c r="Y142" s="9" t="s">
        <v>544</v>
      </c>
    </row>
    <row r="143" spans="2:39" ht="25.5" customHeight="1">
      <c r="B143" s="2"/>
      <c r="E143" s="1263"/>
      <c r="F143" s="1263"/>
      <c r="G143" s="34" t="s">
        <v>522</v>
      </c>
      <c r="H143" s="1296">
        <v>120000</v>
      </c>
      <c r="I143" s="1296"/>
      <c r="J143" s="1" t="s">
        <v>566</v>
      </c>
      <c r="M143" s="44" t="s">
        <v>567</v>
      </c>
      <c r="N143" s="1177" t="s">
        <v>574</v>
      </c>
      <c r="O143" s="1267"/>
      <c r="P143" s="1267"/>
      <c r="Q143" s="1255">
        <f>U68</f>
        <v>0</v>
      </c>
      <c r="R143" s="1255"/>
      <c r="S143" s="193" t="s">
        <v>497</v>
      </c>
      <c r="T143" s="192" t="s">
        <v>263</v>
      </c>
      <c r="U143" s="1297">
        <f>H143*Q143</f>
        <v>0</v>
      </c>
      <c r="V143" s="1297"/>
      <c r="W143" s="1297"/>
      <c r="X143" s="1297"/>
      <c r="Y143" s="193" t="s">
        <v>264</v>
      </c>
    </row>
    <row r="144" spans="2:39" ht="25.5" customHeight="1">
      <c r="B144" s="2"/>
      <c r="E144" s="1263"/>
      <c r="F144" s="1263"/>
      <c r="G144" s="34" t="s">
        <v>522</v>
      </c>
      <c r="H144" s="1296">
        <v>30000</v>
      </c>
      <c r="I144" s="1296"/>
      <c r="J144" s="1" t="s">
        <v>561</v>
      </c>
      <c r="M144" s="44" t="s">
        <v>567</v>
      </c>
      <c r="N144" s="1177" t="s">
        <v>575</v>
      </c>
      <c r="O144" s="1267"/>
      <c r="P144" s="1267"/>
      <c r="Q144" s="1255">
        <f>U69</f>
        <v>0</v>
      </c>
      <c r="R144" s="1255"/>
      <c r="S144" s="193" t="s">
        <v>485</v>
      </c>
      <c r="T144" s="192" t="s">
        <v>263</v>
      </c>
      <c r="U144" s="1297">
        <f>H144*Q144</f>
        <v>0</v>
      </c>
      <c r="V144" s="1297"/>
      <c r="W144" s="1297"/>
      <c r="X144" s="1297"/>
      <c r="Y144" s="193" t="s">
        <v>264</v>
      </c>
    </row>
    <row r="145" spans="2:28" ht="14.25" customHeight="1">
      <c r="B145" s="2"/>
      <c r="E145" s="36"/>
      <c r="F145" s="36"/>
      <c r="G145" s="34"/>
      <c r="H145" s="590"/>
      <c r="I145" s="590"/>
      <c r="M145" s="44"/>
      <c r="N145" s="205"/>
      <c r="O145" s="203"/>
      <c r="P145" s="203"/>
      <c r="Q145" s="206"/>
      <c r="R145" s="206"/>
      <c r="S145" s="193"/>
      <c r="T145" s="192"/>
      <c r="U145" s="591"/>
      <c r="V145" s="591"/>
      <c r="W145" s="591"/>
      <c r="X145" s="591"/>
      <c r="Y145" s="193"/>
    </row>
    <row r="146" spans="2:28" ht="15" customHeight="1">
      <c r="B146" s="2"/>
      <c r="D146" s="1" t="s">
        <v>570</v>
      </c>
      <c r="F146" s="74"/>
      <c r="G146" s="74"/>
      <c r="H146" s="74"/>
      <c r="I146" s="74"/>
      <c r="J146" s="74"/>
      <c r="K146" s="74"/>
      <c r="L146" s="74"/>
      <c r="M146" s="74"/>
      <c r="N146" s="74"/>
      <c r="O146" s="74"/>
      <c r="P146" s="203"/>
      <c r="Q146" s="206"/>
      <c r="R146" s="206"/>
      <c r="S146" s="193"/>
      <c r="T146" s="8" t="s">
        <v>543</v>
      </c>
      <c r="U146" s="1298">
        <f>U147+U148</f>
        <v>0</v>
      </c>
      <c r="V146" s="1298"/>
      <c r="W146" s="1298"/>
      <c r="X146" s="1298"/>
      <c r="Y146" s="9" t="s">
        <v>544</v>
      </c>
    </row>
    <row r="147" spans="2:28" ht="27.75" customHeight="1">
      <c r="B147" s="2"/>
      <c r="E147" s="1263"/>
      <c r="F147" s="1263"/>
      <c r="G147" s="34" t="s">
        <v>522</v>
      </c>
      <c r="H147" s="1296">
        <v>20000</v>
      </c>
      <c r="I147" s="1296"/>
      <c r="J147" s="1" t="s">
        <v>566</v>
      </c>
      <c r="M147" s="44" t="s">
        <v>567</v>
      </c>
      <c r="N147" s="1177" t="s">
        <v>576</v>
      </c>
      <c r="O147" s="1267"/>
      <c r="P147" s="1267"/>
      <c r="Q147" s="1255">
        <f>U70</f>
        <v>0</v>
      </c>
      <c r="R147" s="1255"/>
      <c r="S147" s="193" t="s">
        <v>497</v>
      </c>
      <c r="T147" s="192" t="s">
        <v>263</v>
      </c>
      <c r="U147" s="1297">
        <f>H147*Q147</f>
        <v>0</v>
      </c>
      <c r="V147" s="1297"/>
      <c r="W147" s="1297"/>
      <c r="X147" s="1297"/>
      <c r="Y147" s="193" t="s">
        <v>264</v>
      </c>
    </row>
    <row r="148" spans="2:28" ht="27.75" customHeight="1">
      <c r="B148" s="2"/>
      <c r="E148" s="1263"/>
      <c r="F148" s="1263"/>
      <c r="G148" s="34" t="s">
        <v>522</v>
      </c>
      <c r="H148" s="1296">
        <v>5000</v>
      </c>
      <c r="I148" s="1296"/>
      <c r="J148" s="1" t="s">
        <v>561</v>
      </c>
      <c r="M148" s="44" t="s">
        <v>567</v>
      </c>
      <c r="N148" s="1177" t="s">
        <v>577</v>
      </c>
      <c r="O148" s="1267"/>
      <c r="P148" s="1267"/>
      <c r="Q148" s="1255">
        <f>U71</f>
        <v>0</v>
      </c>
      <c r="R148" s="1255"/>
      <c r="S148" s="193" t="s">
        <v>485</v>
      </c>
      <c r="T148" s="192" t="s">
        <v>263</v>
      </c>
      <c r="U148" s="1297">
        <f>H148*Q148</f>
        <v>0</v>
      </c>
      <c r="V148" s="1297"/>
      <c r="W148" s="1297"/>
      <c r="X148" s="1297"/>
      <c r="Y148" s="193" t="s">
        <v>264</v>
      </c>
    </row>
    <row r="149" spans="2:28" ht="8.25" customHeight="1">
      <c r="B149" s="2"/>
      <c r="C149" s="1207"/>
      <c r="D149" s="1207"/>
      <c r="E149" s="1207"/>
      <c r="F149" s="1207"/>
      <c r="G149" s="1207"/>
      <c r="H149" s="1207"/>
      <c r="I149" s="1207"/>
      <c r="J149" s="1207"/>
      <c r="K149" s="1207"/>
      <c r="L149" s="1207"/>
      <c r="M149" s="1207"/>
      <c r="N149" s="1207"/>
      <c r="O149" s="1207"/>
      <c r="P149" s="593"/>
      <c r="Q149" s="593"/>
      <c r="R149" s="593"/>
      <c r="S149" s="9"/>
      <c r="T149" s="8"/>
      <c r="U149" s="592"/>
      <c r="V149" s="592"/>
      <c r="W149" s="592"/>
      <c r="X149" s="592"/>
      <c r="Y149" s="9"/>
    </row>
    <row r="150" spans="2:28" ht="9" customHeight="1">
      <c r="B150" s="2"/>
      <c r="D150" s="35"/>
      <c r="E150" s="36"/>
      <c r="F150" s="36"/>
      <c r="G150" s="34"/>
      <c r="H150" s="590"/>
      <c r="I150" s="590"/>
      <c r="M150" s="132"/>
      <c r="N150" s="208"/>
      <c r="O150" s="84"/>
      <c r="P150" s="84"/>
      <c r="Q150" s="44"/>
      <c r="R150" s="44"/>
      <c r="T150" s="192"/>
      <c r="U150" s="591"/>
      <c r="V150" s="591"/>
      <c r="W150" s="591"/>
      <c r="X150" s="591"/>
      <c r="Y150" s="193"/>
    </row>
    <row r="151" spans="2:28" ht="15" customHeight="1">
      <c r="B151" s="2"/>
      <c r="K151" s="1" t="s">
        <v>578</v>
      </c>
      <c r="P151" s="155"/>
      <c r="Q151" s="35"/>
      <c r="R151" s="35"/>
      <c r="S151" s="121"/>
      <c r="T151" s="8" t="s">
        <v>543</v>
      </c>
      <c r="U151" s="1295" t="e">
        <f>U76+U105+U109+U114+U120+U121+U124+U130+U133+U137+U142+U146</f>
        <v>#VALUE!</v>
      </c>
      <c r="V151" s="1295"/>
      <c r="W151" s="1295"/>
      <c r="X151" s="1295"/>
      <c r="Y151" s="9" t="s">
        <v>544</v>
      </c>
      <c r="AB151" s="110" t="e">
        <f>U151</f>
        <v>#VALUE!</v>
      </c>
    </row>
    <row r="152" spans="2:28" ht="6" customHeight="1" thickBot="1">
      <c r="B152" s="209"/>
      <c r="C152" s="210"/>
      <c r="D152" s="210"/>
      <c r="E152" s="210"/>
      <c r="F152" s="210"/>
      <c r="G152" s="210"/>
      <c r="H152" s="210"/>
      <c r="I152" s="210"/>
      <c r="J152" s="210"/>
      <c r="K152" s="210"/>
      <c r="L152" s="210"/>
      <c r="M152" s="210"/>
      <c r="N152" s="210"/>
      <c r="O152" s="210"/>
      <c r="P152" s="210"/>
      <c r="Q152" s="210"/>
      <c r="R152" s="210"/>
      <c r="S152" s="211"/>
      <c r="T152" s="209"/>
      <c r="U152" s="210"/>
      <c r="V152" s="210"/>
      <c r="W152" s="210"/>
      <c r="X152" s="210"/>
      <c r="Y152" s="211"/>
    </row>
    <row r="153" spans="2:28" ht="30" customHeight="1" thickTop="1">
      <c r="B153" s="1269" t="s">
        <v>579</v>
      </c>
      <c r="C153" s="1270"/>
      <c r="D153" s="1270"/>
      <c r="E153" s="1270"/>
      <c r="F153" s="1270"/>
      <c r="G153" s="1270"/>
      <c r="H153" s="1270"/>
      <c r="I153" s="1273"/>
      <c r="J153" s="1273"/>
      <c r="K153" s="1273"/>
      <c r="L153" s="1273"/>
      <c r="M153" s="1273"/>
      <c r="N153" s="1469"/>
      <c r="O153" s="1469"/>
      <c r="P153" s="1469"/>
      <c r="Q153" s="1469"/>
      <c r="R153" s="1469"/>
      <c r="S153" s="48"/>
      <c r="T153" s="1274" t="s">
        <v>580</v>
      </c>
      <c r="U153" s="1275"/>
      <c r="V153" s="1275"/>
      <c r="W153" s="1275"/>
      <c r="X153" s="1275"/>
      <c r="Y153" s="1276"/>
    </row>
    <row r="154" spans="2:28" ht="30" customHeight="1" thickBot="1">
      <c r="B154" s="1271"/>
      <c r="C154" s="1272"/>
      <c r="D154" s="1272"/>
      <c r="E154" s="1272"/>
      <c r="F154" s="1272"/>
      <c r="G154" s="1272"/>
      <c r="H154" s="1280" t="s">
        <v>581</v>
      </c>
      <c r="I154" s="1281"/>
      <c r="J154" s="1281"/>
      <c r="K154" s="1281"/>
      <c r="L154" s="1281"/>
      <c r="M154" s="1281"/>
      <c r="N154" s="1470">
        <f>'第2号様式別紙2-3（臨床研修（医師）事業計画書）'!F10</f>
        <v>0</v>
      </c>
      <c r="O154" s="1470"/>
      <c r="P154" s="1470"/>
      <c r="Q154" s="1470"/>
      <c r="R154" s="1470"/>
      <c r="S154" s="9" t="s">
        <v>209</v>
      </c>
      <c r="T154" s="1277"/>
      <c r="U154" s="1278"/>
      <c r="V154" s="1278"/>
      <c r="W154" s="1278"/>
      <c r="X154" s="1278"/>
      <c r="Y154" s="1279"/>
      <c r="AB154" s="212" t="e">
        <f>U151</f>
        <v>#VALUE!</v>
      </c>
    </row>
    <row r="155" spans="2:28" ht="17.25" customHeight="1">
      <c r="B155" s="49"/>
      <c r="C155" s="50"/>
      <c r="D155" s="50"/>
      <c r="E155" s="50"/>
      <c r="F155" s="50"/>
      <c r="G155" s="50"/>
      <c r="H155" s="50"/>
      <c r="I155" s="50"/>
      <c r="J155" s="125" t="s">
        <v>614</v>
      </c>
      <c r="S155" s="9"/>
      <c r="T155" s="8" t="s">
        <v>543</v>
      </c>
      <c r="U155" s="1294">
        <f>ROUNDDOWN(IF(N154&gt;7200000,U151*0.8,0),0)</f>
        <v>0</v>
      </c>
      <c r="V155" s="1294"/>
      <c r="W155" s="1294"/>
      <c r="X155" s="1294"/>
      <c r="Y155" s="9" t="s">
        <v>544</v>
      </c>
      <c r="AB155" s="212">
        <f>U155</f>
        <v>0</v>
      </c>
    </row>
    <row r="156" spans="2:28" ht="28.5" customHeight="1">
      <c r="B156" s="16"/>
      <c r="C156" s="51"/>
      <c r="D156" s="51"/>
      <c r="E156" s="51"/>
      <c r="F156" s="51"/>
      <c r="G156" s="51"/>
      <c r="H156" s="1284" t="s">
        <v>615</v>
      </c>
      <c r="I156" s="1284"/>
      <c r="J156" s="1284"/>
      <c r="K156" s="1284"/>
      <c r="L156" s="1284"/>
      <c r="M156" s="1284"/>
      <c r="N156" s="1284"/>
      <c r="O156" s="1284"/>
      <c r="P156" s="1284"/>
      <c r="Q156" s="1284"/>
      <c r="R156" s="1284"/>
      <c r="S156" s="1285"/>
      <c r="T156" s="1277" t="s">
        <v>584</v>
      </c>
      <c r="U156" s="1278"/>
      <c r="V156" s="1278"/>
      <c r="W156" s="1278"/>
      <c r="X156" s="1278"/>
      <c r="Y156" s="1279"/>
      <c r="AB156" s="110">
        <f>U158</f>
        <v>0</v>
      </c>
    </row>
    <row r="157" spans="2:28" ht="30" customHeight="1">
      <c r="B157" s="1286" t="s">
        <v>585</v>
      </c>
      <c r="C157" s="1287"/>
      <c r="D157" s="1287"/>
      <c r="E157" s="1287"/>
      <c r="F157" s="1287"/>
      <c r="G157" s="1287"/>
      <c r="H157" s="1290"/>
      <c r="I157" s="1290"/>
      <c r="J157" s="1290"/>
      <c r="K157" s="52"/>
      <c r="L157" s="52"/>
      <c r="M157" s="52"/>
      <c r="N157" s="53"/>
      <c r="O157" s="53"/>
      <c r="P157" s="53"/>
      <c r="Q157" s="53"/>
      <c r="R157" s="53"/>
      <c r="S157" s="54"/>
      <c r="T157" s="1277"/>
      <c r="U157" s="1278"/>
      <c r="V157" s="1278"/>
      <c r="W157" s="1278"/>
      <c r="X157" s="1278"/>
      <c r="Y157" s="1279"/>
    </row>
    <row r="158" spans="2:28" ht="30" customHeight="1" thickBot="1">
      <c r="B158" s="1288"/>
      <c r="C158" s="1289"/>
      <c r="D158" s="1289"/>
      <c r="E158" s="1289"/>
      <c r="F158" s="1289"/>
      <c r="G158" s="1289"/>
      <c r="H158" s="1291"/>
      <c r="I158" s="1292"/>
      <c r="J158" s="1292"/>
      <c r="K158" s="1292"/>
      <c r="L158" s="1292"/>
      <c r="M158" s="1292"/>
      <c r="N158" s="1471"/>
      <c r="O158" s="1471"/>
      <c r="P158" s="1471"/>
      <c r="Q158" s="1471"/>
      <c r="R158" s="1471"/>
      <c r="S158" s="9" t="s">
        <v>449</v>
      </c>
      <c r="T158" s="8" t="s">
        <v>543</v>
      </c>
      <c r="U158" s="1294">
        <f>ROUNDDOWN(IF(AND(N154&gt;6300000,N154&lt;=7200000),U151*0.9,0),0)</f>
        <v>0</v>
      </c>
      <c r="V158" s="1294"/>
      <c r="W158" s="1294"/>
      <c r="X158" s="1294"/>
      <c r="Y158" s="9" t="s">
        <v>544</v>
      </c>
    </row>
    <row r="159" spans="2:28" ht="43.5" customHeight="1">
      <c r="B159" s="1282" t="s">
        <v>586</v>
      </c>
      <c r="C159" s="1177"/>
      <c r="D159" s="1177"/>
      <c r="E159" s="1177"/>
      <c r="F159" s="1177"/>
      <c r="G159" s="1177"/>
      <c r="H159" s="1177"/>
      <c r="I159" s="1177"/>
      <c r="J159" s="1177"/>
      <c r="K159" s="1177"/>
      <c r="L159" s="1177"/>
      <c r="M159" s="1177"/>
      <c r="N159" s="1177"/>
      <c r="O159" s="1177"/>
      <c r="P159" s="1177"/>
      <c r="Q159" s="1177"/>
      <c r="R159" s="1177"/>
      <c r="S159" s="1283"/>
      <c r="T159" s="8"/>
      <c r="U159" s="445"/>
      <c r="V159" s="445"/>
      <c r="W159" s="445"/>
      <c r="X159" s="445"/>
      <c r="Y159" s="9"/>
    </row>
    <row r="160" spans="2:28" ht="31.5" customHeight="1">
      <c r="B160" s="1208" t="s">
        <v>616</v>
      </c>
      <c r="C160" s="1209"/>
      <c r="D160" s="1209"/>
      <c r="E160" s="1209"/>
      <c r="F160" s="1209"/>
      <c r="G160" s="1209"/>
      <c r="H160" s="1209"/>
      <c r="I160" s="1209"/>
      <c r="J160" s="1209"/>
      <c r="K160" s="1209"/>
      <c r="L160" s="1209"/>
      <c r="M160" s="1209"/>
      <c r="N160" s="1209"/>
      <c r="O160" s="205"/>
      <c r="P160" s="1293"/>
      <c r="Q160" s="1293"/>
      <c r="R160" s="205"/>
      <c r="S160" s="806"/>
      <c r="T160" s="8"/>
      <c r="U160" s="445"/>
      <c r="V160" s="445"/>
      <c r="W160" s="445"/>
      <c r="X160" s="445"/>
      <c r="Y160" s="9"/>
    </row>
    <row r="161" spans="2:25" ht="6" customHeight="1">
      <c r="B161" s="56"/>
      <c r="C161" s="57"/>
      <c r="D161" s="57"/>
      <c r="E161" s="57"/>
      <c r="F161" s="57"/>
      <c r="G161" s="57"/>
      <c r="H161" s="57"/>
      <c r="I161" s="57"/>
      <c r="J161" s="57"/>
      <c r="K161" s="57"/>
      <c r="L161" s="57"/>
      <c r="M161" s="57"/>
      <c r="N161" s="57"/>
      <c r="O161" s="57"/>
      <c r="P161" s="57"/>
      <c r="Q161" s="57"/>
      <c r="R161" s="57"/>
      <c r="S161" s="58"/>
      <c r="T161" s="16"/>
      <c r="U161" s="51"/>
      <c r="V161" s="51"/>
      <c r="W161" s="51"/>
      <c r="X161" s="51"/>
      <c r="Y161" s="59"/>
    </row>
    <row r="162" spans="2:25" ht="15.75" customHeight="1">
      <c r="B162" s="213" t="s">
        <v>288</v>
      </c>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row>
    <row r="163" spans="2:25" ht="11.1" customHeight="1">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row>
    <row r="164" spans="2:25" ht="11.25" customHeight="1">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row>
  </sheetData>
  <mergeCells count="24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J26:M26"/>
    <mergeCell ref="T26:X26"/>
    <mergeCell ref="U27:X27"/>
    <mergeCell ref="U28:X28"/>
    <mergeCell ref="J31:M31"/>
    <mergeCell ref="T31:X31"/>
    <mergeCell ref="M17:O17"/>
    <mergeCell ref="Q17:S17"/>
    <mergeCell ref="V17:X17"/>
    <mergeCell ref="J25:M25"/>
    <mergeCell ref="T25:X25"/>
    <mergeCell ref="D19:Y19"/>
    <mergeCell ref="D20:Y20"/>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Q55:S55"/>
    <mergeCell ref="U55:X55"/>
    <mergeCell ref="D50:Y50"/>
    <mergeCell ref="D51:Y51"/>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59:S159"/>
    <mergeCell ref="B160:N160"/>
    <mergeCell ref="P160:Q160"/>
    <mergeCell ref="U155:X155"/>
    <mergeCell ref="H156:S156"/>
    <mergeCell ref="T156:Y157"/>
    <mergeCell ref="B157:G158"/>
    <mergeCell ref="H157:J157"/>
    <mergeCell ref="H158:M158"/>
    <mergeCell ref="N158:R158"/>
    <mergeCell ref="U158:X158"/>
  </mergeCells>
  <phoneticPr fontId="4"/>
  <conditionalFormatting sqref="B48 F48">
    <cfRule type="containsBlanks" dxfId="95" priority="1">
      <formula>LEN(TRIM(B48))=0</formula>
    </cfRule>
  </conditionalFormatting>
  <conditionalFormatting sqref="C112">
    <cfRule type="containsBlanks" dxfId="94" priority="6">
      <formula>LEN(TRIM(C112))=0</formula>
    </cfRule>
  </conditionalFormatting>
  <conditionalFormatting sqref="C114">
    <cfRule type="containsBlanks" dxfId="93" priority="5">
      <formula>LEN(TRIM(C114))=0</formula>
    </cfRule>
  </conditionalFormatting>
  <conditionalFormatting sqref="C118">
    <cfRule type="containsBlanks" dxfId="92" priority="4">
      <formula>LEN(TRIM(C118))=0</formula>
    </cfRule>
  </conditionalFormatting>
  <conditionalFormatting sqref="C121">
    <cfRule type="containsBlanks" dxfId="91" priority="3">
      <formula>LEN(TRIM(C121))=0</formula>
    </cfRule>
  </conditionalFormatting>
  <conditionalFormatting sqref="I7">
    <cfRule type="containsBlanks" dxfId="90" priority="9" stopIfTrue="1">
      <formula>LEN(TRIM(I7))=0</formula>
    </cfRule>
  </conditionalFormatting>
  <conditionalFormatting sqref="J39:M40 U39:X40">
    <cfRule type="containsBlanks" dxfId="89" priority="12">
      <formula>LEN(TRIM(J39))=0</formula>
    </cfRule>
  </conditionalFormatting>
  <conditionalFormatting sqref="K76 N76">
    <cfRule type="containsBlanks" dxfId="88" priority="7" stopIfTrue="1">
      <formula>LEN(TRIM(K76))=0</formula>
    </cfRule>
  </conditionalFormatting>
  <conditionalFormatting sqref="N158:R158">
    <cfRule type="containsBlanks" dxfId="87" priority="13">
      <formula>LEN(TRIM(N158))=0</formula>
    </cfRule>
  </conditionalFormatting>
  <conditionalFormatting sqref="N6:Y6">
    <cfRule type="containsBlanks" dxfId="86" priority="10" stopIfTrue="1">
      <formula>LEN(TRIM(N6))=0</formula>
    </cfRule>
  </conditionalFormatting>
  <conditionalFormatting sqref="O127:P127">
    <cfRule type="containsBlanks" dxfId="85" priority="2">
      <formula>LEN(TRIM(O127))=0</formula>
    </cfRule>
  </conditionalFormatting>
  <conditionalFormatting sqref="P160:Q160">
    <cfRule type="containsBlanks" dxfId="84" priority="14">
      <formula>LEN(TRIM(P160))=0</formula>
    </cfRule>
  </conditionalFormatting>
  <conditionalFormatting sqref="V59:Y62">
    <cfRule type="containsBlanks" dxfId="83" priority="8" stopIfTrue="1">
      <formula>LEN(TRIM(V59))=0</formula>
    </cfRule>
  </conditionalFormatting>
  <dataValidations count="6">
    <dataValidation type="list" allowBlank="1" showInputMessage="1" showErrorMessage="1" sqref="P160:Q160" xr:uid="{544044C4-1F63-4988-9F2B-5E18D1B819DA}">
      <formula1>"○,×"</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1:Y65594 JR65591:JU65594 TN65591:TQ65594 ADJ65591:ADM65594 ANF65591:ANI65594 AXB65591:AXE65594 BGX65591:BHA65594 BQT65591:BQW65594 CAP65591:CAS65594 CKL65591:CKO65594 CUH65591:CUK65594 DED65591:DEG65594 DNZ65591:DOC65594 DXV65591:DXY65594 EHR65591:EHU65594 ERN65591:ERQ65594 FBJ65591:FBM65594 FLF65591:FLI65594 FVB65591:FVE65594 GEX65591:GFA65594 GOT65591:GOW65594 GYP65591:GYS65594 HIL65591:HIO65594 HSH65591:HSK65594 ICD65591:ICG65594 ILZ65591:IMC65594 IVV65591:IVY65594 JFR65591:JFU65594 JPN65591:JPQ65594 JZJ65591:JZM65594 KJF65591:KJI65594 KTB65591:KTE65594 LCX65591:LDA65594 LMT65591:LMW65594 LWP65591:LWS65594 MGL65591:MGO65594 MQH65591:MQK65594 NAD65591:NAG65594 NJZ65591:NKC65594 NTV65591:NTY65594 ODR65591:ODU65594 ONN65591:ONQ65594 OXJ65591:OXM65594 PHF65591:PHI65594 PRB65591:PRE65594 QAX65591:QBA65594 QKT65591:QKW65594 QUP65591:QUS65594 REL65591:REO65594 ROH65591:ROK65594 RYD65591:RYG65594 SHZ65591:SIC65594 SRV65591:SRY65594 TBR65591:TBU65594 TLN65591:TLQ65594 TVJ65591:TVM65594 UFF65591:UFI65594 UPB65591:UPE65594 UYX65591:UZA65594 VIT65591:VIW65594 VSP65591:VSS65594 WCL65591:WCO65594 WMH65591:WMK65594 WWD65591:WWG65594 V131127:Y131130 JR131127:JU131130 TN131127:TQ131130 ADJ131127:ADM131130 ANF131127:ANI131130 AXB131127:AXE131130 BGX131127:BHA131130 BQT131127:BQW131130 CAP131127:CAS131130 CKL131127:CKO131130 CUH131127:CUK131130 DED131127:DEG131130 DNZ131127:DOC131130 DXV131127:DXY131130 EHR131127:EHU131130 ERN131127:ERQ131130 FBJ131127:FBM131130 FLF131127:FLI131130 FVB131127:FVE131130 GEX131127:GFA131130 GOT131127:GOW131130 GYP131127:GYS131130 HIL131127:HIO131130 HSH131127:HSK131130 ICD131127:ICG131130 ILZ131127:IMC131130 IVV131127:IVY131130 JFR131127:JFU131130 JPN131127:JPQ131130 JZJ131127:JZM131130 KJF131127:KJI131130 KTB131127:KTE131130 LCX131127:LDA131130 LMT131127:LMW131130 LWP131127:LWS131130 MGL131127:MGO131130 MQH131127:MQK131130 NAD131127:NAG131130 NJZ131127:NKC131130 NTV131127:NTY131130 ODR131127:ODU131130 ONN131127:ONQ131130 OXJ131127:OXM131130 PHF131127:PHI131130 PRB131127:PRE131130 QAX131127:QBA131130 QKT131127:QKW131130 QUP131127:QUS131130 REL131127:REO131130 ROH131127:ROK131130 RYD131127:RYG131130 SHZ131127:SIC131130 SRV131127:SRY131130 TBR131127:TBU131130 TLN131127:TLQ131130 TVJ131127:TVM131130 UFF131127:UFI131130 UPB131127:UPE131130 UYX131127:UZA131130 VIT131127:VIW131130 VSP131127:VSS131130 WCL131127:WCO131130 WMH131127:WMK131130 WWD131127:WWG131130 V196663:Y196666 JR196663:JU196666 TN196663:TQ196666 ADJ196663:ADM196666 ANF196663:ANI196666 AXB196663:AXE196666 BGX196663:BHA196666 BQT196663:BQW196666 CAP196663:CAS196666 CKL196663:CKO196666 CUH196663:CUK196666 DED196663:DEG196666 DNZ196663:DOC196666 DXV196663:DXY196666 EHR196663:EHU196666 ERN196663:ERQ196666 FBJ196663:FBM196666 FLF196663:FLI196666 FVB196663:FVE196666 GEX196663:GFA196666 GOT196663:GOW196666 GYP196663:GYS196666 HIL196663:HIO196666 HSH196663:HSK196666 ICD196663:ICG196666 ILZ196663:IMC196666 IVV196663:IVY196666 JFR196663:JFU196666 JPN196663:JPQ196666 JZJ196663:JZM196666 KJF196663:KJI196666 KTB196663:KTE196666 LCX196663:LDA196666 LMT196663:LMW196666 LWP196663:LWS196666 MGL196663:MGO196666 MQH196663:MQK196666 NAD196663:NAG196666 NJZ196663:NKC196666 NTV196663:NTY196666 ODR196663:ODU196666 ONN196663:ONQ196666 OXJ196663:OXM196666 PHF196663:PHI196666 PRB196663:PRE196666 QAX196663:QBA196666 QKT196663:QKW196666 QUP196663:QUS196666 REL196663:REO196666 ROH196663:ROK196666 RYD196663:RYG196666 SHZ196663:SIC196666 SRV196663:SRY196666 TBR196663:TBU196666 TLN196663:TLQ196666 TVJ196663:TVM196666 UFF196663:UFI196666 UPB196663:UPE196666 UYX196663:UZA196666 VIT196663:VIW196666 VSP196663:VSS196666 WCL196663:WCO196666 WMH196663:WMK196666 WWD196663:WWG196666 V262199:Y262202 JR262199:JU262202 TN262199:TQ262202 ADJ262199:ADM262202 ANF262199:ANI262202 AXB262199:AXE262202 BGX262199:BHA262202 BQT262199:BQW262202 CAP262199:CAS262202 CKL262199:CKO262202 CUH262199:CUK262202 DED262199:DEG262202 DNZ262199:DOC262202 DXV262199:DXY262202 EHR262199:EHU262202 ERN262199:ERQ262202 FBJ262199:FBM262202 FLF262199:FLI262202 FVB262199:FVE262202 GEX262199:GFA262202 GOT262199:GOW262202 GYP262199:GYS262202 HIL262199:HIO262202 HSH262199:HSK262202 ICD262199:ICG262202 ILZ262199:IMC262202 IVV262199:IVY262202 JFR262199:JFU262202 JPN262199:JPQ262202 JZJ262199:JZM262202 KJF262199:KJI262202 KTB262199:KTE262202 LCX262199:LDA262202 LMT262199:LMW262202 LWP262199:LWS262202 MGL262199:MGO262202 MQH262199:MQK262202 NAD262199:NAG262202 NJZ262199:NKC262202 NTV262199:NTY262202 ODR262199:ODU262202 ONN262199:ONQ262202 OXJ262199:OXM262202 PHF262199:PHI262202 PRB262199:PRE262202 QAX262199:QBA262202 QKT262199:QKW262202 QUP262199:QUS262202 REL262199:REO262202 ROH262199:ROK262202 RYD262199:RYG262202 SHZ262199:SIC262202 SRV262199:SRY262202 TBR262199:TBU262202 TLN262199:TLQ262202 TVJ262199:TVM262202 UFF262199:UFI262202 UPB262199:UPE262202 UYX262199:UZA262202 VIT262199:VIW262202 VSP262199:VSS262202 WCL262199:WCO262202 WMH262199:WMK262202 WWD262199:WWG262202 V327735:Y327738 JR327735:JU327738 TN327735:TQ327738 ADJ327735:ADM327738 ANF327735:ANI327738 AXB327735:AXE327738 BGX327735:BHA327738 BQT327735:BQW327738 CAP327735:CAS327738 CKL327735:CKO327738 CUH327735:CUK327738 DED327735:DEG327738 DNZ327735:DOC327738 DXV327735:DXY327738 EHR327735:EHU327738 ERN327735:ERQ327738 FBJ327735:FBM327738 FLF327735:FLI327738 FVB327735:FVE327738 GEX327735:GFA327738 GOT327735:GOW327738 GYP327735:GYS327738 HIL327735:HIO327738 HSH327735:HSK327738 ICD327735:ICG327738 ILZ327735:IMC327738 IVV327735:IVY327738 JFR327735:JFU327738 JPN327735:JPQ327738 JZJ327735:JZM327738 KJF327735:KJI327738 KTB327735:KTE327738 LCX327735:LDA327738 LMT327735:LMW327738 LWP327735:LWS327738 MGL327735:MGO327738 MQH327735:MQK327738 NAD327735:NAG327738 NJZ327735:NKC327738 NTV327735:NTY327738 ODR327735:ODU327738 ONN327735:ONQ327738 OXJ327735:OXM327738 PHF327735:PHI327738 PRB327735:PRE327738 QAX327735:QBA327738 QKT327735:QKW327738 QUP327735:QUS327738 REL327735:REO327738 ROH327735:ROK327738 RYD327735:RYG327738 SHZ327735:SIC327738 SRV327735:SRY327738 TBR327735:TBU327738 TLN327735:TLQ327738 TVJ327735:TVM327738 UFF327735:UFI327738 UPB327735:UPE327738 UYX327735:UZA327738 VIT327735:VIW327738 VSP327735:VSS327738 WCL327735:WCO327738 WMH327735:WMK327738 WWD327735:WWG327738 V393271:Y393274 JR393271:JU393274 TN393271:TQ393274 ADJ393271:ADM393274 ANF393271:ANI393274 AXB393271:AXE393274 BGX393271:BHA393274 BQT393271:BQW393274 CAP393271:CAS393274 CKL393271:CKO393274 CUH393271:CUK393274 DED393271:DEG393274 DNZ393271:DOC393274 DXV393271:DXY393274 EHR393271:EHU393274 ERN393271:ERQ393274 FBJ393271:FBM393274 FLF393271:FLI393274 FVB393271:FVE393274 GEX393271:GFA393274 GOT393271:GOW393274 GYP393271:GYS393274 HIL393271:HIO393274 HSH393271:HSK393274 ICD393271:ICG393274 ILZ393271:IMC393274 IVV393271:IVY393274 JFR393271:JFU393274 JPN393271:JPQ393274 JZJ393271:JZM393274 KJF393271:KJI393274 KTB393271:KTE393274 LCX393271:LDA393274 LMT393271:LMW393274 LWP393271:LWS393274 MGL393271:MGO393274 MQH393271:MQK393274 NAD393271:NAG393274 NJZ393271:NKC393274 NTV393271:NTY393274 ODR393271:ODU393274 ONN393271:ONQ393274 OXJ393271:OXM393274 PHF393271:PHI393274 PRB393271:PRE393274 QAX393271:QBA393274 QKT393271:QKW393274 QUP393271:QUS393274 REL393271:REO393274 ROH393271:ROK393274 RYD393271:RYG393274 SHZ393271:SIC393274 SRV393271:SRY393274 TBR393271:TBU393274 TLN393271:TLQ393274 TVJ393271:TVM393274 UFF393271:UFI393274 UPB393271:UPE393274 UYX393271:UZA393274 VIT393271:VIW393274 VSP393271:VSS393274 WCL393271:WCO393274 WMH393271:WMK393274 WWD393271:WWG393274 V458807:Y458810 JR458807:JU458810 TN458807:TQ458810 ADJ458807:ADM458810 ANF458807:ANI458810 AXB458807:AXE458810 BGX458807:BHA458810 BQT458807:BQW458810 CAP458807:CAS458810 CKL458807:CKO458810 CUH458807:CUK458810 DED458807:DEG458810 DNZ458807:DOC458810 DXV458807:DXY458810 EHR458807:EHU458810 ERN458807:ERQ458810 FBJ458807:FBM458810 FLF458807:FLI458810 FVB458807:FVE458810 GEX458807:GFA458810 GOT458807:GOW458810 GYP458807:GYS458810 HIL458807:HIO458810 HSH458807:HSK458810 ICD458807:ICG458810 ILZ458807:IMC458810 IVV458807:IVY458810 JFR458807:JFU458810 JPN458807:JPQ458810 JZJ458807:JZM458810 KJF458807:KJI458810 KTB458807:KTE458810 LCX458807:LDA458810 LMT458807:LMW458810 LWP458807:LWS458810 MGL458807:MGO458810 MQH458807:MQK458810 NAD458807:NAG458810 NJZ458807:NKC458810 NTV458807:NTY458810 ODR458807:ODU458810 ONN458807:ONQ458810 OXJ458807:OXM458810 PHF458807:PHI458810 PRB458807:PRE458810 QAX458807:QBA458810 QKT458807:QKW458810 QUP458807:QUS458810 REL458807:REO458810 ROH458807:ROK458810 RYD458807:RYG458810 SHZ458807:SIC458810 SRV458807:SRY458810 TBR458807:TBU458810 TLN458807:TLQ458810 TVJ458807:TVM458810 UFF458807:UFI458810 UPB458807:UPE458810 UYX458807:UZA458810 VIT458807:VIW458810 VSP458807:VSS458810 WCL458807:WCO458810 WMH458807:WMK458810 WWD458807:WWG458810 V524343:Y524346 JR524343:JU524346 TN524343:TQ524346 ADJ524343:ADM524346 ANF524343:ANI524346 AXB524343:AXE524346 BGX524343:BHA524346 BQT524343:BQW524346 CAP524343:CAS524346 CKL524343:CKO524346 CUH524343:CUK524346 DED524343:DEG524346 DNZ524343:DOC524346 DXV524343:DXY524346 EHR524343:EHU524346 ERN524343:ERQ524346 FBJ524343:FBM524346 FLF524343:FLI524346 FVB524343:FVE524346 GEX524343:GFA524346 GOT524343:GOW524346 GYP524343:GYS524346 HIL524343:HIO524346 HSH524343:HSK524346 ICD524343:ICG524346 ILZ524343:IMC524346 IVV524343:IVY524346 JFR524343:JFU524346 JPN524343:JPQ524346 JZJ524343:JZM524346 KJF524343:KJI524346 KTB524343:KTE524346 LCX524343:LDA524346 LMT524343:LMW524346 LWP524343:LWS524346 MGL524343:MGO524346 MQH524343:MQK524346 NAD524343:NAG524346 NJZ524343:NKC524346 NTV524343:NTY524346 ODR524343:ODU524346 ONN524343:ONQ524346 OXJ524343:OXM524346 PHF524343:PHI524346 PRB524343:PRE524346 QAX524343:QBA524346 QKT524343:QKW524346 QUP524343:QUS524346 REL524343:REO524346 ROH524343:ROK524346 RYD524343:RYG524346 SHZ524343:SIC524346 SRV524343:SRY524346 TBR524343:TBU524346 TLN524343:TLQ524346 TVJ524343:TVM524346 UFF524343:UFI524346 UPB524343:UPE524346 UYX524343:UZA524346 VIT524343:VIW524346 VSP524343:VSS524346 WCL524343:WCO524346 WMH524343:WMK524346 WWD524343:WWG524346 V589879:Y589882 JR589879:JU589882 TN589879:TQ589882 ADJ589879:ADM589882 ANF589879:ANI589882 AXB589879:AXE589882 BGX589879:BHA589882 BQT589879:BQW589882 CAP589879:CAS589882 CKL589879:CKO589882 CUH589879:CUK589882 DED589879:DEG589882 DNZ589879:DOC589882 DXV589879:DXY589882 EHR589879:EHU589882 ERN589879:ERQ589882 FBJ589879:FBM589882 FLF589879:FLI589882 FVB589879:FVE589882 GEX589879:GFA589882 GOT589879:GOW589882 GYP589879:GYS589882 HIL589879:HIO589882 HSH589879:HSK589882 ICD589879:ICG589882 ILZ589879:IMC589882 IVV589879:IVY589882 JFR589879:JFU589882 JPN589879:JPQ589882 JZJ589879:JZM589882 KJF589879:KJI589882 KTB589879:KTE589882 LCX589879:LDA589882 LMT589879:LMW589882 LWP589879:LWS589882 MGL589879:MGO589882 MQH589879:MQK589882 NAD589879:NAG589882 NJZ589879:NKC589882 NTV589879:NTY589882 ODR589879:ODU589882 ONN589879:ONQ589882 OXJ589879:OXM589882 PHF589879:PHI589882 PRB589879:PRE589882 QAX589879:QBA589882 QKT589879:QKW589882 QUP589879:QUS589882 REL589879:REO589882 ROH589879:ROK589882 RYD589879:RYG589882 SHZ589879:SIC589882 SRV589879:SRY589882 TBR589879:TBU589882 TLN589879:TLQ589882 TVJ589879:TVM589882 UFF589879:UFI589882 UPB589879:UPE589882 UYX589879:UZA589882 VIT589879:VIW589882 VSP589879:VSS589882 WCL589879:WCO589882 WMH589879:WMK589882 WWD589879:WWG589882 V655415:Y655418 JR655415:JU655418 TN655415:TQ655418 ADJ655415:ADM655418 ANF655415:ANI655418 AXB655415:AXE655418 BGX655415:BHA655418 BQT655415:BQW655418 CAP655415:CAS655418 CKL655415:CKO655418 CUH655415:CUK655418 DED655415:DEG655418 DNZ655415:DOC655418 DXV655415:DXY655418 EHR655415:EHU655418 ERN655415:ERQ655418 FBJ655415:FBM655418 FLF655415:FLI655418 FVB655415:FVE655418 GEX655415:GFA655418 GOT655415:GOW655418 GYP655415:GYS655418 HIL655415:HIO655418 HSH655415:HSK655418 ICD655415:ICG655418 ILZ655415:IMC655418 IVV655415:IVY655418 JFR655415:JFU655418 JPN655415:JPQ655418 JZJ655415:JZM655418 KJF655415:KJI655418 KTB655415:KTE655418 LCX655415:LDA655418 LMT655415:LMW655418 LWP655415:LWS655418 MGL655415:MGO655418 MQH655415:MQK655418 NAD655415:NAG655418 NJZ655415:NKC655418 NTV655415:NTY655418 ODR655415:ODU655418 ONN655415:ONQ655418 OXJ655415:OXM655418 PHF655415:PHI655418 PRB655415:PRE655418 QAX655415:QBA655418 QKT655415:QKW655418 QUP655415:QUS655418 REL655415:REO655418 ROH655415:ROK655418 RYD655415:RYG655418 SHZ655415:SIC655418 SRV655415:SRY655418 TBR655415:TBU655418 TLN655415:TLQ655418 TVJ655415:TVM655418 UFF655415:UFI655418 UPB655415:UPE655418 UYX655415:UZA655418 VIT655415:VIW655418 VSP655415:VSS655418 WCL655415:WCO655418 WMH655415:WMK655418 WWD655415:WWG655418 V720951:Y720954 JR720951:JU720954 TN720951:TQ720954 ADJ720951:ADM720954 ANF720951:ANI720954 AXB720951:AXE720954 BGX720951:BHA720954 BQT720951:BQW720954 CAP720951:CAS720954 CKL720951:CKO720954 CUH720951:CUK720954 DED720951:DEG720954 DNZ720951:DOC720954 DXV720951:DXY720954 EHR720951:EHU720954 ERN720951:ERQ720954 FBJ720951:FBM720954 FLF720951:FLI720954 FVB720951:FVE720954 GEX720951:GFA720954 GOT720951:GOW720954 GYP720951:GYS720954 HIL720951:HIO720954 HSH720951:HSK720954 ICD720951:ICG720954 ILZ720951:IMC720954 IVV720951:IVY720954 JFR720951:JFU720954 JPN720951:JPQ720954 JZJ720951:JZM720954 KJF720951:KJI720954 KTB720951:KTE720954 LCX720951:LDA720954 LMT720951:LMW720954 LWP720951:LWS720954 MGL720951:MGO720954 MQH720951:MQK720954 NAD720951:NAG720954 NJZ720951:NKC720954 NTV720951:NTY720954 ODR720951:ODU720954 ONN720951:ONQ720954 OXJ720951:OXM720954 PHF720951:PHI720954 PRB720951:PRE720954 QAX720951:QBA720954 QKT720951:QKW720954 QUP720951:QUS720954 REL720951:REO720954 ROH720951:ROK720954 RYD720951:RYG720954 SHZ720951:SIC720954 SRV720951:SRY720954 TBR720951:TBU720954 TLN720951:TLQ720954 TVJ720951:TVM720954 UFF720951:UFI720954 UPB720951:UPE720954 UYX720951:UZA720954 VIT720951:VIW720954 VSP720951:VSS720954 WCL720951:WCO720954 WMH720951:WMK720954 WWD720951:WWG720954 V786487:Y786490 JR786487:JU786490 TN786487:TQ786490 ADJ786487:ADM786490 ANF786487:ANI786490 AXB786487:AXE786490 BGX786487:BHA786490 BQT786487:BQW786490 CAP786487:CAS786490 CKL786487:CKO786490 CUH786487:CUK786490 DED786487:DEG786490 DNZ786487:DOC786490 DXV786487:DXY786490 EHR786487:EHU786490 ERN786487:ERQ786490 FBJ786487:FBM786490 FLF786487:FLI786490 FVB786487:FVE786490 GEX786487:GFA786490 GOT786487:GOW786490 GYP786487:GYS786490 HIL786487:HIO786490 HSH786487:HSK786490 ICD786487:ICG786490 ILZ786487:IMC786490 IVV786487:IVY786490 JFR786487:JFU786490 JPN786487:JPQ786490 JZJ786487:JZM786490 KJF786487:KJI786490 KTB786487:KTE786490 LCX786487:LDA786490 LMT786487:LMW786490 LWP786487:LWS786490 MGL786487:MGO786490 MQH786487:MQK786490 NAD786487:NAG786490 NJZ786487:NKC786490 NTV786487:NTY786490 ODR786487:ODU786490 ONN786487:ONQ786490 OXJ786487:OXM786490 PHF786487:PHI786490 PRB786487:PRE786490 QAX786487:QBA786490 QKT786487:QKW786490 QUP786487:QUS786490 REL786487:REO786490 ROH786487:ROK786490 RYD786487:RYG786490 SHZ786487:SIC786490 SRV786487:SRY786490 TBR786487:TBU786490 TLN786487:TLQ786490 TVJ786487:TVM786490 UFF786487:UFI786490 UPB786487:UPE786490 UYX786487:UZA786490 VIT786487:VIW786490 VSP786487:VSS786490 WCL786487:WCO786490 WMH786487:WMK786490 WWD786487:WWG786490 V852023:Y852026 JR852023:JU852026 TN852023:TQ852026 ADJ852023:ADM852026 ANF852023:ANI852026 AXB852023:AXE852026 BGX852023:BHA852026 BQT852023:BQW852026 CAP852023:CAS852026 CKL852023:CKO852026 CUH852023:CUK852026 DED852023:DEG852026 DNZ852023:DOC852026 DXV852023:DXY852026 EHR852023:EHU852026 ERN852023:ERQ852026 FBJ852023:FBM852026 FLF852023:FLI852026 FVB852023:FVE852026 GEX852023:GFA852026 GOT852023:GOW852026 GYP852023:GYS852026 HIL852023:HIO852026 HSH852023:HSK852026 ICD852023:ICG852026 ILZ852023:IMC852026 IVV852023:IVY852026 JFR852023:JFU852026 JPN852023:JPQ852026 JZJ852023:JZM852026 KJF852023:KJI852026 KTB852023:KTE852026 LCX852023:LDA852026 LMT852023:LMW852026 LWP852023:LWS852026 MGL852023:MGO852026 MQH852023:MQK852026 NAD852023:NAG852026 NJZ852023:NKC852026 NTV852023:NTY852026 ODR852023:ODU852026 ONN852023:ONQ852026 OXJ852023:OXM852026 PHF852023:PHI852026 PRB852023:PRE852026 QAX852023:QBA852026 QKT852023:QKW852026 QUP852023:QUS852026 REL852023:REO852026 ROH852023:ROK852026 RYD852023:RYG852026 SHZ852023:SIC852026 SRV852023:SRY852026 TBR852023:TBU852026 TLN852023:TLQ852026 TVJ852023:TVM852026 UFF852023:UFI852026 UPB852023:UPE852026 UYX852023:UZA852026 VIT852023:VIW852026 VSP852023:VSS852026 WCL852023:WCO852026 WMH852023:WMK852026 WWD852023:WWG852026 V917559:Y917562 JR917559:JU917562 TN917559:TQ917562 ADJ917559:ADM917562 ANF917559:ANI917562 AXB917559:AXE917562 BGX917559:BHA917562 BQT917559:BQW917562 CAP917559:CAS917562 CKL917559:CKO917562 CUH917559:CUK917562 DED917559:DEG917562 DNZ917559:DOC917562 DXV917559:DXY917562 EHR917559:EHU917562 ERN917559:ERQ917562 FBJ917559:FBM917562 FLF917559:FLI917562 FVB917559:FVE917562 GEX917559:GFA917562 GOT917559:GOW917562 GYP917559:GYS917562 HIL917559:HIO917562 HSH917559:HSK917562 ICD917559:ICG917562 ILZ917559:IMC917562 IVV917559:IVY917562 JFR917559:JFU917562 JPN917559:JPQ917562 JZJ917559:JZM917562 KJF917559:KJI917562 KTB917559:KTE917562 LCX917559:LDA917562 LMT917559:LMW917562 LWP917559:LWS917562 MGL917559:MGO917562 MQH917559:MQK917562 NAD917559:NAG917562 NJZ917559:NKC917562 NTV917559:NTY917562 ODR917559:ODU917562 ONN917559:ONQ917562 OXJ917559:OXM917562 PHF917559:PHI917562 PRB917559:PRE917562 QAX917559:QBA917562 QKT917559:QKW917562 QUP917559:QUS917562 REL917559:REO917562 ROH917559:ROK917562 RYD917559:RYG917562 SHZ917559:SIC917562 SRV917559:SRY917562 TBR917559:TBU917562 TLN917559:TLQ917562 TVJ917559:TVM917562 UFF917559:UFI917562 UPB917559:UPE917562 UYX917559:UZA917562 VIT917559:VIW917562 VSP917559:VSS917562 WCL917559:WCO917562 WMH917559:WMK917562 WWD917559:WWG917562 V983095:Y983098 JR983095:JU983098 TN983095:TQ983098 ADJ983095:ADM983098 ANF983095:ANI983098 AXB983095:AXE983098 BGX983095:BHA983098 BQT983095:BQW983098 CAP983095:CAS983098 CKL983095:CKO983098 CUH983095:CUK983098 DED983095:DEG983098 DNZ983095:DOC983098 DXV983095:DXY983098 EHR983095:EHU983098 ERN983095:ERQ983098 FBJ983095:FBM983098 FLF983095:FLI983098 FVB983095:FVE983098 GEX983095:GFA983098 GOT983095:GOW983098 GYP983095:GYS983098 HIL983095:HIO983098 HSH983095:HSK983098 ICD983095:ICG983098 ILZ983095:IMC983098 IVV983095:IVY983098 JFR983095:JFU983098 JPN983095:JPQ983098 JZJ983095:JZM983098 KJF983095:KJI983098 KTB983095:KTE983098 LCX983095:LDA983098 LMT983095:LMW983098 LWP983095:LWS983098 MGL983095:MGO983098 MQH983095:MQK983098 NAD983095:NAG983098 NJZ983095:NKC983098 NTV983095:NTY983098 ODR983095:ODU983098 ONN983095:ONQ983098 OXJ983095:OXM983098 PHF983095:PHI983098 PRB983095:PRE983098 QAX983095:QBA983098 QKT983095:QKW983098 QUP983095:QUS983098 REL983095:REO983098 ROH983095:ROK983098 RYD983095:RYG983098 SHZ983095:SIC983098 SRV983095:SRY983098 TBR983095:TBU983098 TLN983095:TLQ983098 TVJ983095:TVM983098 UFF983095:UFI983098 UPB983095:UPE983098 UYX983095:UZA983098 VIT983095:VIW983098 VSP983095:VSS983098 WCL983095:WCO983098 WMH983095:WMK983098 WWD983095:WWG983098" xr:uid="{E332BA74-3880-4D6D-805B-CC3A569D7ECC}">
      <formula1>$AA$1</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9 IY65649 SU65649 ACQ65649 AMM65649 AWI65649 BGE65649 BQA65649 BZW65649 CJS65649 CTO65649 DDK65649 DNG65649 DXC65649 EGY65649 EQU65649 FAQ65649 FKM65649 FUI65649 GEE65649 GOA65649 GXW65649 HHS65649 HRO65649 IBK65649 ILG65649 IVC65649 JEY65649 JOU65649 JYQ65649 KIM65649 KSI65649 LCE65649 LMA65649 LVW65649 MFS65649 MPO65649 MZK65649 NJG65649 NTC65649 OCY65649 OMU65649 OWQ65649 PGM65649 PQI65649 QAE65649 QKA65649 QTW65649 RDS65649 RNO65649 RXK65649 SHG65649 SRC65649 TAY65649 TKU65649 TUQ65649 UEM65649 UOI65649 UYE65649 VIA65649 VRW65649 WBS65649 WLO65649 WVK65649 C131185 IY131185 SU131185 ACQ131185 AMM131185 AWI131185 BGE131185 BQA131185 BZW131185 CJS131185 CTO131185 DDK131185 DNG131185 DXC131185 EGY131185 EQU131185 FAQ131185 FKM131185 FUI131185 GEE131185 GOA131185 GXW131185 HHS131185 HRO131185 IBK131185 ILG131185 IVC131185 JEY131185 JOU131185 JYQ131185 KIM131185 KSI131185 LCE131185 LMA131185 LVW131185 MFS131185 MPO131185 MZK131185 NJG131185 NTC131185 OCY131185 OMU131185 OWQ131185 PGM131185 PQI131185 QAE131185 QKA131185 QTW131185 RDS131185 RNO131185 RXK131185 SHG131185 SRC131185 TAY131185 TKU131185 TUQ131185 UEM131185 UOI131185 UYE131185 VIA131185 VRW131185 WBS131185 WLO131185 WVK131185 C196721 IY196721 SU196721 ACQ196721 AMM196721 AWI196721 BGE196721 BQA196721 BZW196721 CJS196721 CTO196721 DDK196721 DNG196721 DXC196721 EGY196721 EQU196721 FAQ196721 FKM196721 FUI196721 GEE196721 GOA196721 GXW196721 HHS196721 HRO196721 IBK196721 ILG196721 IVC196721 JEY196721 JOU196721 JYQ196721 KIM196721 KSI196721 LCE196721 LMA196721 LVW196721 MFS196721 MPO196721 MZK196721 NJG196721 NTC196721 OCY196721 OMU196721 OWQ196721 PGM196721 PQI196721 QAE196721 QKA196721 QTW196721 RDS196721 RNO196721 RXK196721 SHG196721 SRC196721 TAY196721 TKU196721 TUQ196721 UEM196721 UOI196721 UYE196721 VIA196721 VRW196721 WBS196721 WLO196721 WVK196721 C262257 IY262257 SU262257 ACQ262257 AMM262257 AWI262257 BGE262257 BQA262257 BZW262257 CJS262257 CTO262257 DDK262257 DNG262257 DXC262257 EGY262257 EQU262257 FAQ262257 FKM262257 FUI262257 GEE262257 GOA262257 GXW262257 HHS262257 HRO262257 IBK262257 ILG262257 IVC262257 JEY262257 JOU262257 JYQ262257 KIM262257 KSI262257 LCE262257 LMA262257 LVW262257 MFS262257 MPO262257 MZK262257 NJG262257 NTC262257 OCY262257 OMU262257 OWQ262257 PGM262257 PQI262257 QAE262257 QKA262257 QTW262257 RDS262257 RNO262257 RXK262257 SHG262257 SRC262257 TAY262257 TKU262257 TUQ262257 UEM262257 UOI262257 UYE262257 VIA262257 VRW262257 WBS262257 WLO262257 WVK262257 C327793 IY327793 SU327793 ACQ327793 AMM327793 AWI327793 BGE327793 BQA327793 BZW327793 CJS327793 CTO327793 DDK327793 DNG327793 DXC327793 EGY327793 EQU327793 FAQ327793 FKM327793 FUI327793 GEE327793 GOA327793 GXW327793 HHS327793 HRO327793 IBK327793 ILG327793 IVC327793 JEY327793 JOU327793 JYQ327793 KIM327793 KSI327793 LCE327793 LMA327793 LVW327793 MFS327793 MPO327793 MZK327793 NJG327793 NTC327793 OCY327793 OMU327793 OWQ327793 PGM327793 PQI327793 QAE327793 QKA327793 QTW327793 RDS327793 RNO327793 RXK327793 SHG327793 SRC327793 TAY327793 TKU327793 TUQ327793 UEM327793 UOI327793 UYE327793 VIA327793 VRW327793 WBS327793 WLO327793 WVK327793 C393329 IY393329 SU393329 ACQ393329 AMM393329 AWI393329 BGE393329 BQA393329 BZW393329 CJS393329 CTO393329 DDK393329 DNG393329 DXC393329 EGY393329 EQU393329 FAQ393329 FKM393329 FUI393329 GEE393329 GOA393329 GXW393329 HHS393329 HRO393329 IBK393329 ILG393329 IVC393329 JEY393329 JOU393329 JYQ393329 KIM393329 KSI393329 LCE393329 LMA393329 LVW393329 MFS393329 MPO393329 MZK393329 NJG393329 NTC393329 OCY393329 OMU393329 OWQ393329 PGM393329 PQI393329 QAE393329 QKA393329 QTW393329 RDS393329 RNO393329 RXK393329 SHG393329 SRC393329 TAY393329 TKU393329 TUQ393329 UEM393329 UOI393329 UYE393329 VIA393329 VRW393329 WBS393329 WLO393329 WVK393329 C458865 IY458865 SU458865 ACQ458865 AMM458865 AWI458865 BGE458865 BQA458865 BZW458865 CJS458865 CTO458865 DDK458865 DNG458865 DXC458865 EGY458865 EQU458865 FAQ458865 FKM458865 FUI458865 GEE458865 GOA458865 GXW458865 HHS458865 HRO458865 IBK458865 ILG458865 IVC458865 JEY458865 JOU458865 JYQ458865 KIM458865 KSI458865 LCE458865 LMA458865 LVW458865 MFS458865 MPO458865 MZK458865 NJG458865 NTC458865 OCY458865 OMU458865 OWQ458865 PGM458865 PQI458865 QAE458865 QKA458865 QTW458865 RDS458865 RNO458865 RXK458865 SHG458865 SRC458865 TAY458865 TKU458865 TUQ458865 UEM458865 UOI458865 UYE458865 VIA458865 VRW458865 WBS458865 WLO458865 WVK458865 C524401 IY524401 SU524401 ACQ524401 AMM524401 AWI524401 BGE524401 BQA524401 BZW524401 CJS524401 CTO524401 DDK524401 DNG524401 DXC524401 EGY524401 EQU524401 FAQ524401 FKM524401 FUI524401 GEE524401 GOA524401 GXW524401 HHS524401 HRO524401 IBK524401 ILG524401 IVC524401 JEY524401 JOU524401 JYQ524401 KIM524401 KSI524401 LCE524401 LMA524401 LVW524401 MFS524401 MPO524401 MZK524401 NJG524401 NTC524401 OCY524401 OMU524401 OWQ524401 PGM524401 PQI524401 QAE524401 QKA524401 QTW524401 RDS524401 RNO524401 RXK524401 SHG524401 SRC524401 TAY524401 TKU524401 TUQ524401 UEM524401 UOI524401 UYE524401 VIA524401 VRW524401 WBS524401 WLO524401 WVK524401 C589937 IY589937 SU589937 ACQ589937 AMM589937 AWI589937 BGE589937 BQA589937 BZW589937 CJS589937 CTO589937 DDK589937 DNG589937 DXC589937 EGY589937 EQU589937 FAQ589937 FKM589937 FUI589937 GEE589937 GOA589937 GXW589937 HHS589937 HRO589937 IBK589937 ILG589937 IVC589937 JEY589937 JOU589937 JYQ589937 KIM589937 KSI589937 LCE589937 LMA589937 LVW589937 MFS589937 MPO589937 MZK589937 NJG589937 NTC589937 OCY589937 OMU589937 OWQ589937 PGM589937 PQI589937 QAE589937 QKA589937 QTW589937 RDS589937 RNO589937 RXK589937 SHG589937 SRC589937 TAY589937 TKU589937 TUQ589937 UEM589937 UOI589937 UYE589937 VIA589937 VRW589937 WBS589937 WLO589937 WVK589937 C655473 IY655473 SU655473 ACQ655473 AMM655473 AWI655473 BGE655473 BQA655473 BZW655473 CJS655473 CTO655473 DDK655473 DNG655473 DXC655473 EGY655473 EQU655473 FAQ655473 FKM655473 FUI655473 GEE655473 GOA655473 GXW655473 HHS655473 HRO655473 IBK655473 ILG655473 IVC655473 JEY655473 JOU655473 JYQ655473 KIM655473 KSI655473 LCE655473 LMA655473 LVW655473 MFS655473 MPO655473 MZK655473 NJG655473 NTC655473 OCY655473 OMU655473 OWQ655473 PGM655473 PQI655473 QAE655473 QKA655473 QTW655473 RDS655473 RNO655473 RXK655473 SHG655473 SRC655473 TAY655473 TKU655473 TUQ655473 UEM655473 UOI655473 UYE655473 VIA655473 VRW655473 WBS655473 WLO655473 WVK655473 C721009 IY721009 SU721009 ACQ721009 AMM721009 AWI721009 BGE721009 BQA721009 BZW721009 CJS721009 CTO721009 DDK721009 DNG721009 DXC721009 EGY721009 EQU721009 FAQ721009 FKM721009 FUI721009 GEE721009 GOA721009 GXW721009 HHS721009 HRO721009 IBK721009 ILG721009 IVC721009 JEY721009 JOU721009 JYQ721009 KIM721009 KSI721009 LCE721009 LMA721009 LVW721009 MFS721009 MPO721009 MZK721009 NJG721009 NTC721009 OCY721009 OMU721009 OWQ721009 PGM721009 PQI721009 QAE721009 QKA721009 QTW721009 RDS721009 RNO721009 RXK721009 SHG721009 SRC721009 TAY721009 TKU721009 TUQ721009 UEM721009 UOI721009 UYE721009 VIA721009 VRW721009 WBS721009 WLO721009 WVK721009 C786545 IY786545 SU786545 ACQ786545 AMM786545 AWI786545 BGE786545 BQA786545 BZW786545 CJS786545 CTO786545 DDK786545 DNG786545 DXC786545 EGY786545 EQU786545 FAQ786545 FKM786545 FUI786545 GEE786545 GOA786545 GXW786545 HHS786545 HRO786545 IBK786545 ILG786545 IVC786545 JEY786545 JOU786545 JYQ786545 KIM786545 KSI786545 LCE786545 LMA786545 LVW786545 MFS786545 MPO786545 MZK786545 NJG786545 NTC786545 OCY786545 OMU786545 OWQ786545 PGM786545 PQI786545 QAE786545 QKA786545 QTW786545 RDS786545 RNO786545 RXK786545 SHG786545 SRC786545 TAY786545 TKU786545 TUQ786545 UEM786545 UOI786545 UYE786545 VIA786545 VRW786545 WBS786545 WLO786545 WVK786545 C852081 IY852081 SU852081 ACQ852081 AMM852081 AWI852081 BGE852081 BQA852081 BZW852081 CJS852081 CTO852081 DDK852081 DNG852081 DXC852081 EGY852081 EQU852081 FAQ852081 FKM852081 FUI852081 GEE852081 GOA852081 GXW852081 HHS852081 HRO852081 IBK852081 ILG852081 IVC852081 JEY852081 JOU852081 JYQ852081 KIM852081 KSI852081 LCE852081 LMA852081 LVW852081 MFS852081 MPO852081 MZK852081 NJG852081 NTC852081 OCY852081 OMU852081 OWQ852081 PGM852081 PQI852081 QAE852081 QKA852081 QTW852081 RDS852081 RNO852081 RXK852081 SHG852081 SRC852081 TAY852081 TKU852081 TUQ852081 UEM852081 UOI852081 UYE852081 VIA852081 VRW852081 WBS852081 WLO852081 WVK852081 C917617 IY917617 SU917617 ACQ917617 AMM917617 AWI917617 BGE917617 BQA917617 BZW917617 CJS917617 CTO917617 DDK917617 DNG917617 DXC917617 EGY917617 EQU917617 FAQ917617 FKM917617 FUI917617 GEE917617 GOA917617 GXW917617 HHS917617 HRO917617 IBK917617 ILG917617 IVC917617 JEY917617 JOU917617 JYQ917617 KIM917617 KSI917617 LCE917617 LMA917617 LVW917617 MFS917617 MPO917617 MZK917617 NJG917617 NTC917617 OCY917617 OMU917617 OWQ917617 PGM917617 PQI917617 QAE917617 QKA917617 QTW917617 RDS917617 RNO917617 RXK917617 SHG917617 SRC917617 TAY917617 TKU917617 TUQ917617 UEM917617 UOI917617 UYE917617 VIA917617 VRW917617 WBS917617 WLO917617 WVK917617 C983153 IY983153 SU983153 ACQ983153 AMM983153 AWI983153 BGE983153 BQA983153 BZW983153 CJS983153 CTO983153 DDK983153 DNG983153 DXC983153 EGY983153 EQU983153 FAQ983153 FKM983153 FUI983153 GEE983153 GOA983153 GXW983153 HHS983153 HRO983153 IBK983153 ILG983153 IVC983153 JEY983153 JOU983153 JYQ983153 KIM983153 KSI983153 LCE983153 LMA983153 LVW983153 MFS983153 MPO983153 MZK983153 NJG983153 NTC983153 OCY983153 OMU983153 OWQ983153 PGM983153 PQI983153 QAE983153 QKA983153 QTW983153 RDS983153 RNO983153 RXK983153 SHG983153 SRC983153 TAY983153 TKU983153 TUQ983153 UEM983153 UOI983153 UYE983153 VIA983153 VRW983153 WBS983153 WLO983153 WVK983153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1 IY65651 SU65651 ACQ65651 AMM65651 AWI65651 BGE65651 BQA65651 BZW65651 CJS65651 CTO65651 DDK65651 DNG65651 DXC65651 EGY65651 EQU65651 FAQ65651 FKM65651 FUI65651 GEE65651 GOA65651 GXW65651 HHS65651 HRO65651 IBK65651 ILG65651 IVC65651 JEY65651 JOU65651 JYQ65651 KIM65651 KSI65651 LCE65651 LMA65651 LVW65651 MFS65651 MPO65651 MZK65651 NJG65651 NTC65651 OCY65651 OMU65651 OWQ65651 PGM65651 PQI65651 QAE65651 QKA65651 QTW65651 RDS65651 RNO65651 RXK65651 SHG65651 SRC65651 TAY65651 TKU65651 TUQ65651 UEM65651 UOI65651 UYE65651 VIA65651 VRW65651 WBS65651 WLO65651 WVK65651 C131187 IY131187 SU131187 ACQ131187 AMM131187 AWI131187 BGE131187 BQA131187 BZW131187 CJS131187 CTO131187 DDK131187 DNG131187 DXC131187 EGY131187 EQU131187 FAQ131187 FKM131187 FUI131187 GEE131187 GOA131187 GXW131187 HHS131187 HRO131187 IBK131187 ILG131187 IVC131187 JEY131187 JOU131187 JYQ131187 KIM131187 KSI131187 LCE131187 LMA131187 LVW131187 MFS131187 MPO131187 MZK131187 NJG131187 NTC131187 OCY131187 OMU131187 OWQ131187 PGM131187 PQI131187 QAE131187 QKA131187 QTW131187 RDS131187 RNO131187 RXK131187 SHG131187 SRC131187 TAY131187 TKU131187 TUQ131187 UEM131187 UOI131187 UYE131187 VIA131187 VRW131187 WBS131187 WLO131187 WVK131187 C196723 IY196723 SU196723 ACQ196723 AMM196723 AWI196723 BGE196723 BQA196723 BZW196723 CJS196723 CTO196723 DDK196723 DNG196723 DXC196723 EGY196723 EQU196723 FAQ196723 FKM196723 FUI196723 GEE196723 GOA196723 GXW196723 HHS196723 HRO196723 IBK196723 ILG196723 IVC196723 JEY196723 JOU196723 JYQ196723 KIM196723 KSI196723 LCE196723 LMA196723 LVW196723 MFS196723 MPO196723 MZK196723 NJG196723 NTC196723 OCY196723 OMU196723 OWQ196723 PGM196723 PQI196723 QAE196723 QKA196723 QTW196723 RDS196723 RNO196723 RXK196723 SHG196723 SRC196723 TAY196723 TKU196723 TUQ196723 UEM196723 UOI196723 UYE196723 VIA196723 VRW196723 WBS196723 WLO196723 WVK196723 C262259 IY262259 SU262259 ACQ262259 AMM262259 AWI262259 BGE262259 BQA262259 BZW262259 CJS262259 CTO262259 DDK262259 DNG262259 DXC262259 EGY262259 EQU262259 FAQ262259 FKM262259 FUI262259 GEE262259 GOA262259 GXW262259 HHS262259 HRO262259 IBK262259 ILG262259 IVC262259 JEY262259 JOU262259 JYQ262259 KIM262259 KSI262259 LCE262259 LMA262259 LVW262259 MFS262259 MPO262259 MZK262259 NJG262259 NTC262259 OCY262259 OMU262259 OWQ262259 PGM262259 PQI262259 QAE262259 QKA262259 QTW262259 RDS262259 RNO262259 RXK262259 SHG262259 SRC262259 TAY262259 TKU262259 TUQ262259 UEM262259 UOI262259 UYE262259 VIA262259 VRW262259 WBS262259 WLO262259 WVK262259 C327795 IY327795 SU327795 ACQ327795 AMM327795 AWI327795 BGE327795 BQA327795 BZW327795 CJS327795 CTO327795 DDK327795 DNG327795 DXC327795 EGY327795 EQU327795 FAQ327795 FKM327795 FUI327795 GEE327795 GOA327795 GXW327795 HHS327795 HRO327795 IBK327795 ILG327795 IVC327795 JEY327795 JOU327795 JYQ327795 KIM327795 KSI327795 LCE327795 LMA327795 LVW327795 MFS327795 MPO327795 MZK327795 NJG327795 NTC327795 OCY327795 OMU327795 OWQ327795 PGM327795 PQI327795 QAE327795 QKA327795 QTW327795 RDS327795 RNO327795 RXK327795 SHG327795 SRC327795 TAY327795 TKU327795 TUQ327795 UEM327795 UOI327795 UYE327795 VIA327795 VRW327795 WBS327795 WLO327795 WVK327795 C393331 IY393331 SU393331 ACQ393331 AMM393331 AWI393331 BGE393331 BQA393331 BZW393331 CJS393331 CTO393331 DDK393331 DNG393331 DXC393331 EGY393331 EQU393331 FAQ393331 FKM393331 FUI393331 GEE393331 GOA393331 GXW393331 HHS393331 HRO393331 IBK393331 ILG393331 IVC393331 JEY393331 JOU393331 JYQ393331 KIM393331 KSI393331 LCE393331 LMA393331 LVW393331 MFS393331 MPO393331 MZK393331 NJG393331 NTC393331 OCY393331 OMU393331 OWQ393331 PGM393331 PQI393331 QAE393331 QKA393331 QTW393331 RDS393331 RNO393331 RXK393331 SHG393331 SRC393331 TAY393331 TKU393331 TUQ393331 UEM393331 UOI393331 UYE393331 VIA393331 VRW393331 WBS393331 WLO393331 WVK393331 C458867 IY458867 SU458867 ACQ458867 AMM458867 AWI458867 BGE458867 BQA458867 BZW458867 CJS458867 CTO458867 DDK458867 DNG458867 DXC458867 EGY458867 EQU458867 FAQ458867 FKM458867 FUI458867 GEE458867 GOA458867 GXW458867 HHS458867 HRO458867 IBK458867 ILG458867 IVC458867 JEY458867 JOU458867 JYQ458867 KIM458867 KSI458867 LCE458867 LMA458867 LVW458867 MFS458867 MPO458867 MZK458867 NJG458867 NTC458867 OCY458867 OMU458867 OWQ458867 PGM458867 PQI458867 QAE458867 QKA458867 QTW458867 RDS458867 RNO458867 RXK458867 SHG458867 SRC458867 TAY458867 TKU458867 TUQ458867 UEM458867 UOI458867 UYE458867 VIA458867 VRW458867 WBS458867 WLO458867 WVK458867 C524403 IY524403 SU524403 ACQ524403 AMM524403 AWI524403 BGE524403 BQA524403 BZW524403 CJS524403 CTO524403 DDK524403 DNG524403 DXC524403 EGY524403 EQU524403 FAQ524403 FKM524403 FUI524403 GEE524403 GOA524403 GXW524403 HHS524403 HRO524403 IBK524403 ILG524403 IVC524403 JEY524403 JOU524403 JYQ524403 KIM524403 KSI524403 LCE524403 LMA524403 LVW524403 MFS524403 MPO524403 MZK524403 NJG524403 NTC524403 OCY524403 OMU524403 OWQ524403 PGM524403 PQI524403 QAE524403 QKA524403 QTW524403 RDS524403 RNO524403 RXK524403 SHG524403 SRC524403 TAY524403 TKU524403 TUQ524403 UEM524403 UOI524403 UYE524403 VIA524403 VRW524403 WBS524403 WLO524403 WVK524403 C589939 IY589939 SU589939 ACQ589939 AMM589939 AWI589939 BGE589939 BQA589939 BZW589939 CJS589939 CTO589939 DDK589939 DNG589939 DXC589939 EGY589939 EQU589939 FAQ589939 FKM589939 FUI589939 GEE589939 GOA589939 GXW589939 HHS589939 HRO589939 IBK589939 ILG589939 IVC589939 JEY589939 JOU589939 JYQ589939 KIM589939 KSI589939 LCE589939 LMA589939 LVW589939 MFS589939 MPO589939 MZK589939 NJG589939 NTC589939 OCY589939 OMU589939 OWQ589939 PGM589939 PQI589939 QAE589939 QKA589939 QTW589939 RDS589939 RNO589939 RXK589939 SHG589939 SRC589939 TAY589939 TKU589939 TUQ589939 UEM589939 UOI589939 UYE589939 VIA589939 VRW589939 WBS589939 WLO589939 WVK589939 C655475 IY655475 SU655475 ACQ655475 AMM655475 AWI655475 BGE655475 BQA655475 BZW655475 CJS655475 CTO655475 DDK655475 DNG655475 DXC655475 EGY655475 EQU655475 FAQ655475 FKM655475 FUI655475 GEE655475 GOA655475 GXW655475 HHS655475 HRO655475 IBK655475 ILG655475 IVC655475 JEY655475 JOU655475 JYQ655475 KIM655475 KSI655475 LCE655475 LMA655475 LVW655475 MFS655475 MPO655475 MZK655475 NJG655475 NTC655475 OCY655475 OMU655475 OWQ655475 PGM655475 PQI655475 QAE655475 QKA655475 QTW655475 RDS655475 RNO655475 RXK655475 SHG655475 SRC655475 TAY655475 TKU655475 TUQ655475 UEM655475 UOI655475 UYE655475 VIA655475 VRW655475 WBS655475 WLO655475 WVK655475 C721011 IY721011 SU721011 ACQ721011 AMM721011 AWI721011 BGE721011 BQA721011 BZW721011 CJS721011 CTO721011 DDK721011 DNG721011 DXC721011 EGY721011 EQU721011 FAQ721011 FKM721011 FUI721011 GEE721011 GOA721011 GXW721011 HHS721011 HRO721011 IBK721011 ILG721011 IVC721011 JEY721011 JOU721011 JYQ721011 KIM721011 KSI721011 LCE721011 LMA721011 LVW721011 MFS721011 MPO721011 MZK721011 NJG721011 NTC721011 OCY721011 OMU721011 OWQ721011 PGM721011 PQI721011 QAE721011 QKA721011 QTW721011 RDS721011 RNO721011 RXK721011 SHG721011 SRC721011 TAY721011 TKU721011 TUQ721011 UEM721011 UOI721011 UYE721011 VIA721011 VRW721011 WBS721011 WLO721011 WVK721011 C786547 IY786547 SU786547 ACQ786547 AMM786547 AWI786547 BGE786547 BQA786547 BZW786547 CJS786547 CTO786547 DDK786547 DNG786547 DXC786547 EGY786547 EQU786547 FAQ786547 FKM786547 FUI786547 GEE786547 GOA786547 GXW786547 HHS786547 HRO786547 IBK786547 ILG786547 IVC786547 JEY786547 JOU786547 JYQ786547 KIM786547 KSI786547 LCE786547 LMA786547 LVW786547 MFS786547 MPO786547 MZK786547 NJG786547 NTC786547 OCY786547 OMU786547 OWQ786547 PGM786547 PQI786547 QAE786547 QKA786547 QTW786547 RDS786547 RNO786547 RXK786547 SHG786547 SRC786547 TAY786547 TKU786547 TUQ786547 UEM786547 UOI786547 UYE786547 VIA786547 VRW786547 WBS786547 WLO786547 WVK786547 C852083 IY852083 SU852083 ACQ852083 AMM852083 AWI852083 BGE852083 BQA852083 BZW852083 CJS852083 CTO852083 DDK852083 DNG852083 DXC852083 EGY852083 EQU852083 FAQ852083 FKM852083 FUI852083 GEE852083 GOA852083 GXW852083 HHS852083 HRO852083 IBK852083 ILG852083 IVC852083 JEY852083 JOU852083 JYQ852083 KIM852083 KSI852083 LCE852083 LMA852083 LVW852083 MFS852083 MPO852083 MZK852083 NJG852083 NTC852083 OCY852083 OMU852083 OWQ852083 PGM852083 PQI852083 QAE852083 QKA852083 QTW852083 RDS852083 RNO852083 RXK852083 SHG852083 SRC852083 TAY852083 TKU852083 TUQ852083 UEM852083 UOI852083 UYE852083 VIA852083 VRW852083 WBS852083 WLO852083 WVK852083 C917619 IY917619 SU917619 ACQ917619 AMM917619 AWI917619 BGE917619 BQA917619 BZW917619 CJS917619 CTO917619 DDK917619 DNG917619 DXC917619 EGY917619 EQU917619 FAQ917619 FKM917619 FUI917619 GEE917619 GOA917619 GXW917619 HHS917619 HRO917619 IBK917619 ILG917619 IVC917619 JEY917619 JOU917619 JYQ917619 KIM917619 KSI917619 LCE917619 LMA917619 LVW917619 MFS917619 MPO917619 MZK917619 NJG917619 NTC917619 OCY917619 OMU917619 OWQ917619 PGM917619 PQI917619 QAE917619 QKA917619 QTW917619 RDS917619 RNO917619 RXK917619 SHG917619 SRC917619 TAY917619 TKU917619 TUQ917619 UEM917619 UOI917619 UYE917619 VIA917619 VRW917619 WBS917619 WLO917619 WVK917619 C983155 IY983155 SU983155 ACQ983155 AMM983155 AWI983155 BGE983155 BQA983155 BZW983155 CJS983155 CTO983155 DDK983155 DNG983155 DXC983155 EGY983155 EQU983155 FAQ983155 FKM983155 FUI983155 GEE983155 GOA983155 GXW983155 HHS983155 HRO983155 IBK983155 ILG983155 IVC983155 JEY983155 JOU983155 JYQ983155 KIM983155 KSI983155 LCE983155 LMA983155 LVW983155 MFS983155 MPO983155 MZK983155 NJG983155 NTC983155 OCY983155 OMU983155 OWQ983155 PGM983155 PQI983155 QAE983155 QKA983155 QTW983155 RDS983155 RNO983155 RXK983155 SHG983155 SRC983155 TAY983155 TKU983155 TUQ983155 UEM983155 UOI983155 UYE983155 VIA983155 VRW983155 WBS983155 WLO983155 WVK983155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8 IY65658 SU65658 ACQ65658 AMM65658 AWI65658 BGE65658 BQA65658 BZW65658 CJS65658 CTO65658 DDK65658 DNG65658 DXC65658 EGY65658 EQU65658 FAQ65658 FKM65658 FUI65658 GEE65658 GOA65658 GXW65658 HHS65658 HRO65658 IBK65658 ILG65658 IVC65658 JEY65658 JOU65658 JYQ65658 KIM65658 KSI65658 LCE65658 LMA65658 LVW65658 MFS65658 MPO65658 MZK65658 NJG65658 NTC65658 OCY65658 OMU65658 OWQ65658 PGM65658 PQI65658 QAE65658 QKA65658 QTW65658 RDS65658 RNO65658 RXK65658 SHG65658 SRC65658 TAY65658 TKU65658 TUQ65658 UEM65658 UOI65658 UYE65658 VIA65658 VRW65658 WBS65658 WLO65658 WVK65658 C131194 IY131194 SU131194 ACQ131194 AMM131194 AWI131194 BGE131194 BQA131194 BZW131194 CJS131194 CTO131194 DDK131194 DNG131194 DXC131194 EGY131194 EQU131194 FAQ131194 FKM131194 FUI131194 GEE131194 GOA131194 GXW131194 HHS131194 HRO131194 IBK131194 ILG131194 IVC131194 JEY131194 JOU131194 JYQ131194 KIM131194 KSI131194 LCE131194 LMA131194 LVW131194 MFS131194 MPO131194 MZK131194 NJG131194 NTC131194 OCY131194 OMU131194 OWQ131194 PGM131194 PQI131194 QAE131194 QKA131194 QTW131194 RDS131194 RNO131194 RXK131194 SHG131194 SRC131194 TAY131194 TKU131194 TUQ131194 UEM131194 UOI131194 UYE131194 VIA131194 VRW131194 WBS131194 WLO131194 WVK131194 C196730 IY196730 SU196730 ACQ196730 AMM196730 AWI196730 BGE196730 BQA196730 BZW196730 CJS196730 CTO196730 DDK196730 DNG196730 DXC196730 EGY196730 EQU196730 FAQ196730 FKM196730 FUI196730 GEE196730 GOA196730 GXW196730 HHS196730 HRO196730 IBK196730 ILG196730 IVC196730 JEY196730 JOU196730 JYQ196730 KIM196730 KSI196730 LCE196730 LMA196730 LVW196730 MFS196730 MPO196730 MZK196730 NJG196730 NTC196730 OCY196730 OMU196730 OWQ196730 PGM196730 PQI196730 QAE196730 QKA196730 QTW196730 RDS196730 RNO196730 RXK196730 SHG196730 SRC196730 TAY196730 TKU196730 TUQ196730 UEM196730 UOI196730 UYE196730 VIA196730 VRW196730 WBS196730 WLO196730 WVK196730 C262266 IY262266 SU262266 ACQ262266 AMM262266 AWI262266 BGE262266 BQA262266 BZW262266 CJS262266 CTO262266 DDK262266 DNG262266 DXC262266 EGY262266 EQU262266 FAQ262266 FKM262266 FUI262266 GEE262266 GOA262266 GXW262266 HHS262266 HRO262266 IBK262266 ILG262266 IVC262266 JEY262266 JOU262266 JYQ262266 KIM262266 KSI262266 LCE262266 LMA262266 LVW262266 MFS262266 MPO262266 MZK262266 NJG262266 NTC262266 OCY262266 OMU262266 OWQ262266 PGM262266 PQI262266 QAE262266 QKA262266 QTW262266 RDS262266 RNO262266 RXK262266 SHG262266 SRC262266 TAY262266 TKU262266 TUQ262266 UEM262266 UOI262266 UYE262266 VIA262266 VRW262266 WBS262266 WLO262266 WVK262266 C327802 IY327802 SU327802 ACQ327802 AMM327802 AWI327802 BGE327802 BQA327802 BZW327802 CJS327802 CTO327802 DDK327802 DNG327802 DXC327802 EGY327802 EQU327802 FAQ327802 FKM327802 FUI327802 GEE327802 GOA327802 GXW327802 HHS327802 HRO327802 IBK327802 ILG327802 IVC327802 JEY327802 JOU327802 JYQ327802 KIM327802 KSI327802 LCE327802 LMA327802 LVW327802 MFS327802 MPO327802 MZK327802 NJG327802 NTC327802 OCY327802 OMU327802 OWQ327802 PGM327802 PQI327802 QAE327802 QKA327802 QTW327802 RDS327802 RNO327802 RXK327802 SHG327802 SRC327802 TAY327802 TKU327802 TUQ327802 UEM327802 UOI327802 UYE327802 VIA327802 VRW327802 WBS327802 WLO327802 WVK327802 C393338 IY393338 SU393338 ACQ393338 AMM393338 AWI393338 BGE393338 BQA393338 BZW393338 CJS393338 CTO393338 DDK393338 DNG393338 DXC393338 EGY393338 EQU393338 FAQ393338 FKM393338 FUI393338 GEE393338 GOA393338 GXW393338 HHS393338 HRO393338 IBK393338 ILG393338 IVC393338 JEY393338 JOU393338 JYQ393338 KIM393338 KSI393338 LCE393338 LMA393338 LVW393338 MFS393338 MPO393338 MZK393338 NJG393338 NTC393338 OCY393338 OMU393338 OWQ393338 PGM393338 PQI393338 QAE393338 QKA393338 QTW393338 RDS393338 RNO393338 RXK393338 SHG393338 SRC393338 TAY393338 TKU393338 TUQ393338 UEM393338 UOI393338 UYE393338 VIA393338 VRW393338 WBS393338 WLO393338 WVK393338 C458874 IY458874 SU458874 ACQ458874 AMM458874 AWI458874 BGE458874 BQA458874 BZW458874 CJS458874 CTO458874 DDK458874 DNG458874 DXC458874 EGY458874 EQU458874 FAQ458874 FKM458874 FUI458874 GEE458874 GOA458874 GXW458874 HHS458874 HRO458874 IBK458874 ILG458874 IVC458874 JEY458874 JOU458874 JYQ458874 KIM458874 KSI458874 LCE458874 LMA458874 LVW458874 MFS458874 MPO458874 MZK458874 NJG458874 NTC458874 OCY458874 OMU458874 OWQ458874 PGM458874 PQI458874 QAE458874 QKA458874 QTW458874 RDS458874 RNO458874 RXK458874 SHG458874 SRC458874 TAY458874 TKU458874 TUQ458874 UEM458874 UOI458874 UYE458874 VIA458874 VRW458874 WBS458874 WLO458874 WVK458874 C524410 IY524410 SU524410 ACQ524410 AMM524410 AWI524410 BGE524410 BQA524410 BZW524410 CJS524410 CTO524410 DDK524410 DNG524410 DXC524410 EGY524410 EQU524410 FAQ524410 FKM524410 FUI524410 GEE524410 GOA524410 GXW524410 HHS524410 HRO524410 IBK524410 ILG524410 IVC524410 JEY524410 JOU524410 JYQ524410 KIM524410 KSI524410 LCE524410 LMA524410 LVW524410 MFS524410 MPO524410 MZK524410 NJG524410 NTC524410 OCY524410 OMU524410 OWQ524410 PGM524410 PQI524410 QAE524410 QKA524410 QTW524410 RDS524410 RNO524410 RXK524410 SHG524410 SRC524410 TAY524410 TKU524410 TUQ524410 UEM524410 UOI524410 UYE524410 VIA524410 VRW524410 WBS524410 WLO524410 WVK524410 C589946 IY589946 SU589946 ACQ589946 AMM589946 AWI589946 BGE589946 BQA589946 BZW589946 CJS589946 CTO589946 DDK589946 DNG589946 DXC589946 EGY589946 EQU589946 FAQ589946 FKM589946 FUI589946 GEE589946 GOA589946 GXW589946 HHS589946 HRO589946 IBK589946 ILG589946 IVC589946 JEY589946 JOU589946 JYQ589946 KIM589946 KSI589946 LCE589946 LMA589946 LVW589946 MFS589946 MPO589946 MZK589946 NJG589946 NTC589946 OCY589946 OMU589946 OWQ589946 PGM589946 PQI589946 QAE589946 QKA589946 QTW589946 RDS589946 RNO589946 RXK589946 SHG589946 SRC589946 TAY589946 TKU589946 TUQ589946 UEM589946 UOI589946 UYE589946 VIA589946 VRW589946 WBS589946 WLO589946 WVK589946 C655482 IY655482 SU655482 ACQ655482 AMM655482 AWI655482 BGE655482 BQA655482 BZW655482 CJS655482 CTO655482 DDK655482 DNG655482 DXC655482 EGY655482 EQU655482 FAQ655482 FKM655482 FUI655482 GEE655482 GOA655482 GXW655482 HHS655482 HRO655482 IBK655482 ILG655482 IVC655482 JEY655482 JOU655482 JYQ655482 KIM655482 KSI655482 LCE655482 LMA655482 LVW655482 MFS655482 MPO655482 MZK655482 NJG655482 NTC655482 OCY655482 OMU655482 OWQ655482 PGM655482 PQI655482 QAE655482 QKA655482 QTW655482 RDS655482 RNO655482 RXK655482 SHG655482 SRC655482 TAY655482 TKU655482 TUQ655482 UEM655482 UOI655482 UYE655482 VIA655482 VRW655482 WBS655482 WLO655482 WVK655482 C721018 IY721018 SU721018 ACQ721018 AMM721018 AWI721018 BGE721018 BQA721018 BZW721018 CJS721018 CTO721018 DDK721018 DNG721018 DXC721018 EGY721018 EQU721018 FAQ721018 FKM721018 FUI721018 GEE721018 GOA721018 GXW721018 HHS721018 HRO721018 IBK721018 ILG721018 IVC721018 JEY721018 JOU721018 JYQ721018 KIM721018 KSI721018 LCE721018 LMA721018 LVW721018 MFS721018 MPO721018 MZK721018 NJG721018 NTC721018 OCY721018 OMU721018 OWQ721018 PGM721018 PQI721018 QAE721018 QKA721018 QTW721018 RDS721018 RNO721018 RXK721018 SHG721018 SRC721018 TAY721018 TKU721018 TUQ721018 UEM721018 UOI721018 UYE721018 VIA721018 VRW721018 WBS721018 WLO721018 WVK721018 C786554 IY786554 SU786554 ACQ786554 AMM786554 AWI786554 BGE786554 BQA786554 BZW786554 CJS786554 CTO786554 DDK786554 DNG786554 DXC786554 EGY786554 EQU786554 FAQ786554 FKM786554 FUI786554 GEE786554 GOA786554 GXW786554 HHS786554 HRO786554 IBK786554 ILG786554 IVC786554 JEY786554 JOU786554 JYQ786554 KIM786554 KSI786554 LCE786554 LMA786554 LVW786554 MFS786554 MPO786554 MZK786554 NJG786554 NTC786554 OCY786554 OMU786554 OWQ786554 PGM786554 PQI786554 QAE786554 QKA786554 QTW786554 RDS786554 RNO786554 RXK786554 SHG786554 SRC786554 TAY786554 TKU786554 TUQ786554 UEM786554 UOI786554 UYE786554 VIA786554 VRW786554 WBS786554 WLO786554 WVK786554 C852090 IY852090 SU852090 ACQ852090 AMM852090 AWI852090 BGE852090 BQA852090 BZW852090 CJS852090 CTO852090 DDK852090 DNG852090 DXC852090 EGY852090 EQU852090 FAQ852090 FKM852090 FUI852090 GEE852090 GOA852090 GXW852090 HHS852090 HRO852090 IBK852090 ILG852090 IVC852090 JEY852090 JOU852090 JYQ852090 KIM852090 KSI852090 LCE852090 LMA852090 LVW852090 MFS852090 MPO852090 MZK852090 NJG852090 NTC852090 OCY852090 OMU852090 OWQ852090 PGM852090 PQI852090 QAE852090 QKA852090 QTW852090 RDS852090 RNO852090 RXK852090 SHG852090 SRC852090 TAY852090 TKU852090 TUQ852090 UEM852090 UOI852090 UYE852090 VIA852090 VRW852090 WBS852090 WLO852090 WVK852090 C917626 IY917626 SU917626 ACQ917626 AMM917626 AWI917626 BGE917626 BQA917626 BZW917626 CJS917626 CTO917626 DDK917626 DNG917626 DXC917626 EGY917626 EQU917626 FAQ917626 FKM917626 FUI917626 GEE917626 GOA917626 GXW917626 HHS917626 HRO917626 IBK917626 ILG917626 IVC917626 JEY917626 JOU917626 JYQ917626 KIM917626 KSI917626 LCE917626 LMA917626 LVW917626 MFS917626 MPO917626 MZK917626 NJG917626 NTC917626 OCY917626 OMU917626 OWQ917626 PGM917626 PQI917626 QAE917626 QKA917626 QTW917626 RDS917626 RNO917626 RXK917626 SHG917626 SRC917626 TAY917626 TKU917626 TUQ917626 UEM917626 UOI917626 UYE917626 VIA917626 VRW917626 WBS917626 WLO917626 WVK917626 C983162 IY983162 SU983162 ACQ983162 AMM983162 AWI983162 BGE983162 BQA983162 BZW983162 CJS983162 CTO983162 DDK983162 DNG983162 DXC983162 EGY983162 EQU983162 FAQ983162 FKM983162 FUI983162 GEE983162 GOA983162 GXW983162 HHS983162 HRO983162 IBK983162 ILG983162 IVC983162 JEY983162 JOU983162 JYQ983162 KIM983162 KSI983162 LCE983162 LMA983162 LVW983162 MFS983162 MPO983162 MZK983162 NJG983162 NTC983162 OCY983162 OMU983162 OWQ983162 PGM983162 PQI983162 QAE983162 QKA983162 QTW983162 RDS983162 RNO983162 RXK983162 SHG983162 SRC983162 TAY983162 TKU983162 TUQ983162 UEM983162 UOI983162 UYE983162 VIA983162 VRW983162 WBS983162 WLO983162 WVK983162" xr:uid="{8D3F6E4C-8BC3-451C-B395-D574EC9C6D30}">
      <formula1>$AA$3</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xr:uid="{CA7D23AA-0F1C-46C1-B466-D9F6D9FD4B86}">
      <formula1>$AM$64:$AM$69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xr:uid="{3A27E056-34FF-4491-B2EB-8EACBAE765B4}">
      <formula1>$AN$64:$AN$66</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4:P65664 JK65664:JL65664 TG65664:TH65664 ADC65664:ADD65664 AMY65664:AMZ65664 AWU65664:AWV65664 BGQ65664:BGR65664 BQM65664:BQN65664 CAI65664:CAJ65664 CKE65664:CKF65664 CUA65664:CUB65664 DDW65664:DDX65664 DNS65664:DNT65664 DXO65664:DXP65664 EHK65664:EHL65664 ERG65664:ERH65664 FBC65664:FBD65664 FKY65664:FKZ65664 FUU65664:FUV65664 GEQ65664:GER65664 GOM65664:GON65664 GYI65664:GYJ65664 HIE65664:HIF65664 HSA65664:HSB65664 IBW65664:IBX65664 ILS65664:ILT65664 IVO65664:IVP65664 JFK65664:JFL65664 JPG65664:JPH65664 JZC65664:JZD65664 KIY65664:KIZ65664 KSU65664:KSV65664 LCQ65664:LCR65664 LMM65664:LMN65664 LWI65664:LWJ65664 MGE65664:MGF65664 MQA65664:MQB65664 MZW65664:MZX65664 NJS65664:NJT65664 NTO65664:NTP65664 ODK65664:ODL65664 ONG65664:ONH65664 OXC65664:OXD65664 PGY65664:PGZ65664 PQU65664:PQV65664 QAQ65664:QAR65664 QKM65664:QKN65664 QUI65664:QUJ65664 REE65664:REF65664 ROA65664:ROB65664 RXW65664:RXX65664 SHS65664:SHT65664 SRO65664:SRP65664 TBK65664:TBL65664 TLG65664:TLH65664 TVC65664:TVD65664 UEY65664:UEZ65664 UOU65664:UOV65664 UYQ65664:UYR65664 VIM65664:VIN65664 VSI65664:VSJ65664 WCE65664:WCF65664 WMA65664:WMB65664 WVW65664:WVX65664 O131200:P131200 JK131200:JL131200 TG131200:TH131200 ADC131200:ADD131200 AMY131200:AMZ131200 AWU131200:AWV131200 BGQ131200:BGR131200 BQM131200:BQN131200 CAI131200:CAJ131200 CKE131200:CKF131200 CUA131200:CUB131200 DDW131200:DDX131200 DNS131200:DNT131200 DXO131200:DXP131200 EHK131200:EHL131200 ERG131200:ERH131200 FBC131200:FBD131200 FKY131200:FKZ131200 FUU131200:FUV131200 GEQ131200:GER131200 GOM131200:GON131200 GYI131200:GYJ131200 HIE131200:HIF131200 HSA131200:HSB131200 IBW131200:IBX131200 ILS131200:ILT131200 IVO131200:IVP131200 JFK131200:JFL131200 JPG131200:JPH131200 JZC131200:JZD131200 KIY131200:KIZ131200 KSU131200:KSV131200 LCQ131200:LCR131200 LMM131200:LMN131200 LWI131200:LWJ131200 MGE131200:MGF131200 MQA131200:MQB131200 MZW131200:MZX131200 NJS131200:NJT131200 NTO131200:NTP131200 ODK131200:ODL131200 ONG131200:ONH131200 OXC131200:OXD131200 PGY131200:PGZ131200 PQU131200:PQV131200 QAQ131200:QAR131200 QKM131200:QKN131200 QUI131200:QUJ131200 REE131200:REF131200 ROA131200:ROB131200 RXW131200:RXX131200 SHS131200:SHT131200 SRO131200:SRP131200 TBK131200:TBL131200 TLG131200:TLH131200 TVC131200:TVD131200 UEY131200:UEZ131200 UOU131200:UOV131200 UYQ131200:UYR131200 VIM131200:VIN131200 VSI131200:VSJ131200 WCE131200:WCF131200 WMA131200:WMB131200 WVW131200:WVX131200 O196736:P196736 JK196736:JL196736 TG196736:TH196736 ADC196736:ADD196736 AMY196736:AMZ196736 AWU196736:AWV196736 BGQ196736:BGR196736 BQM196736:BQN196736 CAI196736:CAJ196736 CKE196736:CKF196736 CUA196736:CUB196736 DDW196736:DDX196736 DNS196736:DNT196736 DXO196736:DXP196736 EHK196736:EHL196736 ERG196736:ERH196736 FBC196736:FBD196736 FKY196736:FKZ196736 FUU196736:FUV196736 GEQ196736:GER196736 GOM196736:GON196736 GYI196736:GYJ196736 HIE196736:HIF196736 HSA196736:HSB196736 IBW196736:IBX196736 ILS196736:ILT196736 IVO196736:IVP196736 JFK196736:JFL196736 JPG196736:JPH196736 JZC196736:JZD196736 KIY196736:KIZ196736 KSU196736:KSV196736 LCQ196736:LCR196736 LMM196736:LMN196736 LWI196736:LWJ196736 MGE196736:MGF196736 MQA196736:MQB196736 MZW196736:MZX196736 NJS196736:NJT196736 NTO196736:NTP196736 ODK196736:ODL196736 ONG196736:ONH196736 OXC196736:OXD196736 PGY196736:PGZ196736 PQU196736:PQV196736 QAQ196736:QAR196736 QKM196736:QKN196736 QUI196736:QUJ196736 REE196736:REF196736 ROA196736:ROB196736 RXW196736:RXX196736 SHS196736:SHT196736 SRO196736:SRP196736 TBK196736:TBL196736 TLG196736:TLH196736 TVC196736:TVD196736 UEY196736:UEZ196736 UOU196736:UOV196736 UYQ196736:UYR196736 VIM196736:VIN196736 VSI196736:VSJ196736 WCE196736:WCF196736 WMA196736:WMB196736 WVW196736:WVX196736 O262272:P262272 JK262272:JL262272 TG262272:TH262272 ADC262272:ADD262272 AMY262272:AMZ262272 AWU262272:AWV262272 BGQ262272:BGR262272 BQM262272:BQN262272 CAI262272:CAJ262272 CKE262272:CKF262272 CUA262272:CUB262272 DDW262272:DDX262272 DNS262272:DNT262272 DXO262272:DXP262272 EHK262272:EHL262272 ERG262272:ERH262272 FBC262272:FBD262272 FKY262272:FKZ262272 FUU262272:FUV262272 GEQ262272:GER262272 GOM262272:GON262272 GYI262272:GYJ262272 HIE262272:HIF262272 HSA262272:HSB262272 IBW262272:IBX262272 ILS262272:ILT262272 IVO262272:IVP262272 JFK262272:JFL262272 JPG262272:JPH262272 JZC262272:JZD262272 KIY262272:KIZ262272 KSU262272:KSV262272 LCQ262272:LCR262272 LMM262272:LMN262272 LWI262272:LWJ262272 MGE262272:MGF262272 MQA262272:MQB262272 MZW262272:MZX262272 NJS262272:NJT262272 NTO262272:NTP262272 ODK262272:ODL262272 ONG262272:ONH262272 OXC262272:OXD262272 PGY262272:PGZ262272 PQU262272:PQV262272 QAQ262272:QAR262272 QKM262272:QKN262272 QUI262272:QUJ262272 REE262272:REF262272 ROA262272:ROB262272 RXW262272:RXX262272 SHS262272:SHT262272 SRO262272:SRP262272 TBK262272:TBL262272 TLG262272:TLH262272 TVC262272:TVD262272 UEY262272:UEZ262272 UOU262272:UOV262272 UYQ262272:UYR262272 VIM262272:VIN262272 VSI262272:VSJ262272 WCE262272:WCF262272 WMA262272:WMB262272 WVW262272:WVX262272 O327808:P327808 JK327808:JL327808 TG327808:TH327808 ADC327808:ADD327808 AMY327808:AMZ327808 AWU327808:AWV327808 BGQ327808:BGR327808 BQM327808:BQN327808 CAI327808:CAJ327808 CKE327808:CKF327808 CUA327808:CUB327808 DDW327808:DDX327808 DNS327808:DNT327808 DXO327808:DXP327808 EHK327808:EHL327808 ERG327808:ERH327808 FBC327808:FBD327808 FKY327808:FKZ327808 FUU327808:FUV327808 GEQ327808:GER327808 GOM327808:GON327808 GYI327808:GYJ327808 HIE327808:HIF327808 HSA327808:HSB327808 IBW327808:IBX327808 ILS327808:ILT327808 IVO327808:IVP327808 JFK327808:JFL327808 JPG327808:JPH327808 JZC327808:JZD327808 KIY327808:KIZ327808 KSU327808:KSV327808 LCQ327808:LCR327808 LMM327808:LMN327808 LWI327808:LWJ327808 MGE327808:MGF327808 MQA327808:MQB327808 MZW327808:MZX327808 NJS327808:NJT327808 NTO327808:NTP327808 ODK327808:ODL327808 ONG327808:ONH327808 OXC327808:OXD327808 PGY327808:PGZ327808 PQU327808:PQV327808 QAQ327808:QAR327808 QKM327808:QKN327808 QUI327808:QUJ327808 REE327808:REF327808 ROA327808:ROB327808 RXW327808:RXX327808 SHS327808:SHT327808 SRO327808:SRP327808 TBK327808:TBL327808 TLG327808:TLH327808 TVC327808:TVD327808 UEY327808:UEZ327808 UOU327808:UOV327808 UYQ327808:UYR327808 VIM327808:VIN327808 VSI327808:VSJ327808 WCE327808:WCF327808 WMA327808:WMB327808 WVW327808:WVX327808 O393344:P393344 JK393344:JL393344 TG393344:TH393344 ADC393344:ADD393344 AMY393344:AMZ393344 AWU393344:AWV393344 BGQ393344:BGR393344 BQM393344:BQN393344 CAI393344:CAJ393344 CKE393344:CKF393344 CUA393344:CUB393344 DDW393344:DDX393344 DNS393344:DNT393344 DXO393344:DXP393344 EHK393344:EHL393344 ERG393344:ERH393344 FBC393344:FBD393344 FKY393344:FKZ393344 FUU393344:FUV393344 GEQ393344:GER393344 GOM393344:GON393344 GYI393344:GYJ393344 HIE393344:HIF393344 HSA393344:HSB393344 IBW393344:IBX393344 ILS393344:ILT393344 IVO393344:IVP393344 JFK393344:JFL393344 JPG393344:JPH393344 JZC393344:JZD393344 KIY393344:KIZ393344 KSU393344:KSV393344 LCQ393344:LCR393344 LMM393344:LMN393344 LWI393344:LWJ393344 MGE393344:MGF393344 MQA393344:MQB393344 MZW393344:MZX393344 NJS393344:NJT393344 NTO393344:NTP393344 ODK393344:ODL393344 ONG393344:ONH393344 OXC393344:OXD393344 PGY393344:PGZ393344 PQU393344:PQV393344 QAQ393344:QAR393344 QKM393344:QKN393344 QUI393344:QUJ393344 REE393344:REF393344 ROA393344:ROB393344 RXW393344:RXX393344 SHS393344:SHT393344 SRO393344:SRP393344 TBK393344:TBL393344 TLG393344:TLH393344 TVC393344:TVD393344 UEY393344:UEZ393344 UOU393344:UOV393344 UYQ393344:UYR393344 VIM393344:VIN393344 VSI393344:VSJ393344 WCE393344:WCF393344 WMA393344:WMB393344 WVW393344:WVX393344 O458880:P458880 JK458880:JL458880 TG458880:TH458880 ADC458880:ADD458880 AMY458880:AMZ458880 AWU458880:AWV458880 BGQ458880:BGR458880 BQM458880:BQN458880 CAI458880:CAJ458880 CKE458880:CKF458880 CUA458880:CUB458880 DDW458880:DDX458880 DNS458880:DNT458880 DXO458880:DXP458880 EHK458880:EHL458880 ERG458880:ERH458880 FBC458880:FBD458880 FKY458880:FKZ458880 FUU458880:FUV458880 GEQ458880:GER458880 GOM458880:GON458880 GYI458880:GYJ458880 HIE458880:HIF458880 HSA458880:HSB458880 IBW458880:IBX458880 ILS458880:ILT458880 IVO458880:IVP458880 JFK458880:JFL458880 JPG458880:JPH458880 JZC458880:JZD458880 KIY458880:KIZ458880 KSU458880:KSV458880 LCQ458880:LCR458880 LMM458880:LMN458880 LWI458880:LWJ458880 MGE458880:MGF458880 MQA458880:MQB458880 MZW458880:MZX458880 NJS458880:NJT458880 NTO458880:NTP458880 ODK458880:ODL458880 ONG458880:ONH458880 OXC458880:OXD458880 PGY458880:PGZ458880 PQU458880:PQV458880 QAQ458880:QAR458880 QKM458880:QKN458880 QUI458880:QUJ458880 REE458880:REF458880 ROA458880:ROB458880 RXW458880:RXX458880 SHS458880:SHT458880 SRO458880:SRP458880 TBK458880:TBL458880 TLG458880:TLH458880 TVC458880:TVD458880 UEY458880:UEZ458880 UOU458880:UOV458880 UYQ458880:UYR458880 VIM458880:VIN458880 VSI458880:VSJ458880 WCE458880:WCF458880 WMA458880:WMB458880 WVW458880:WVX458880 O524416:P524416 JK524416:JL524416 TG524416:TH524416 ADC524416:ADD524416 AMY524416:AMZ524416 AWU524416:AWV524416 BGQ524416:BGR524416 BQM524416:BQN524416 CAI524416:CAJ524416 CKE524416:CKF524416 CUA524416:CUB524416 DDW524416:DDX524416 DNS524416:DNT524416 DXO524416:DXP524416 EHK524416:EHL524416 ERG524416:ERH524416 FBC524416:FBD524416 FKY524416:FKZ524416 FUU524416:FUV524416 GEQ524416:GER524416 GOM524416:GON524416 GYI524416:GYJ524416 HIE524416:HIF524416 HSA524416:HSB524416 IBW524416:IBX524416 ILS524416:ILT524416 IVO524416:IVP524416 JFK524416:JFL524416 JPG524416:JPH524416 JZC524416:JZD524416 KIY524416:KIZ524416 KSU524416:KSV524416 LCQ524416:LCR524416 LMM524416:LMN524416 LWI524416:LWJ524416 MGE524416:MGF524416 MQA524416:MQB524416 MZW524416:MZX524416 NJS524416:NJT524416 NTO524416:NTP524416 ODK524416:ODL524416 ONG524416:ONH524416 OXC524416:OXD524416 PGY524416:PGZ524416 PQU524416:PQV524416 QAQ524416:QAR524416 QKM524416:QKN524416 QUI524416:QUJ524416 REE524416:REF524416 ROA524416:ROB524416 RXW524416:RXX524416 SHS524416:SHT524416 SRO524416:SRP524416 TBK524416:TBL524416 TLG524416:TLH524416 TVC524416:TVD524416 UEY524416:UEZ524416 UOU524416:UOV524416 UYQ524416:UYR524416 VIM524416:VIN524416 VSI524416:VSJ524416 WCE524416:WCF524416 WMA524416:WMB524416 WVW524416:WVX524416 O589952:P589952 JK589952:JL589952 TG589952:TH589952 ADC589952:ADD589952 AMY589952:AMZ589952 AWU589952:AWV589952 BGQ589952:BGR589952 BQM589952:BQN589952 CAI589952:CAJ589952 CKE589952:CKF589952 CUA589952:CUB589952 DDW589952:DDX589952 DNS589952:DNT589952 DXO589952:DXP589952 EHK589952:EHL589952 ERG589952:ERH589952 FBC589952:FBD589952 FKY589952:FKZ589952 FUU589952:FUV589952 GEQ589952:GER589952 GOM589952:GON589952 GYI589952:GYJ589952 HIE589952:HIF589952 HSA589952:HSB589952 IBW589952:IBX589952 ILS589952:ILT589952 IVO589952:IVP589952 JFK589952:JFL589952 JPG589952:JPH589952 JZC589952:JZD589952 KIY589952:KIZ589952 KSU589952:KSV589952 LCQ589952:LCR589952 LMM589952:LMN589952 LWI589952:LWJ589952 MGE589952:MGF589952 MQA589952:MQB589952 MZW589952:MZX589952 NJS589952:NJT589952 NTO589952:NTP589952 ODK589952:ODL589952 ONG589952:ONH589952 OXC589952:OXD589952 PGY589952:PGZ589952 PQU589952:PQV589952 QAQ589952:QAR589952 QKM589952:QKN589952 QUI589952:QUJ589952 REE589952:REF589952 ROA589952:ROB589952 RXW589952:RXX589952 SHS589952:SHT589952 SRO589952:SRP589952 TBK589952:TBL589952 TLG589952:TLH589952 TVC589952:TVD589952 UEY589952:UEZ589952 UOU589952:UOV589952 UYQ589952:UYR589952 VIM589952:VIN589952 VSI589952:VSJ589952 WCE589952:WCF589952 WMA589952:WMB589952 WVW589952:WVX589952 O655488:P655488 JK655488:JL655488 TG655488:TH655488 ADC655488:ADD655488 AMY655488:AMZ655488 AWU655488:AWV655488 BGQ655488:BGR655488 BQM655488:BQN655488 CAI655488:CAJ655488 CKE655488:CKF655488 CUA655488:CUB655488 DDW655488:DDX655488 DNS655488:DNT655488 DXO655488:DXP655488 EHK655488:EHL655488 ERG655488:ERH655488 FBC655488:FBD655488 FKY655488:FKZ655488 FUU655488:FUV655488 GEQ655488:GER655488 GOM655488:GON655488 GYI655488:GYJ655488 HIE655488:HIF655488 HSA655488:HSB655488 IBW655488:IBX655488 ILS655488:ILT655488 IVO655488:IVP655488 JFK655488:JFL655488 JPG655488:JPH655488 JZC655488:JZD655488 KIY655488:KIZ655488 KSU655488:KSV655488 LCQ655488:LCR655488 LMM655488:LMN655488 LWI655488:LWJ655488 MGE655488:MGF655488 MQA655488:MQB655488 MZW655488:MZX655488 NJS655488:NJT655488 NTO655488:NTP655488 ODK655488:ODL655488 ONG655488:ONH655488 OXC655488:OXD655488 PGY655488:PGZ655488 PQU655488:PQV655488 QAQ655488:QAR655488 QKM655488:QKN655488 QUI655488:QUJ655488 REE655488:REF655488 ROA655488:ROB655488 RXW655488:RXX655488 SHS655488:SHT655488 SRO655488:SRP655488 TBK655488:TBL655488 TLG655488:TLH655488 TVC655488:TVD655488 UEY655488:UEZ655488 UOU655488:UOV655488 UYQ655488:UYR655488 VIM655488:VIN655488 VSI655488:VSJ655488 WCE655488:WCF655488 WMA655488:WMB655488 WVW655488:WVX655488 O721024:P721024 JK721024:JL721024 TG721024:TH721024 ADC721024:ADD721024 AMY721024:AMZ721024 AWU721024:AWV721024 BGQ721024:BGR721024 BQM721024:BQN721024 CAI721024:CAJ721024 CKE721024:CKF721024 CUA721024:CUB721024 DDW721024:DDX721024 DNS721024:DNT721024 DXO721024:DXP721024 EHK721024:EHL721024 ERG721024:ERH721024 FBC721024:FBD721024 FKY721024:FKZ721024 FUU721024:FUV721024 GEQ721024:GER721024 GOM721024:GON721024 GYI721024:GYJ721024 HIE721024:HIF721024 HSA721024:HSB721024 IBW721024:IBX721024 ILS721024:ILT721024 IVO721024:IVP721024 JFK721024:JFL721024 JPG721024:JPH721024 JZC721024:JZD721024 KIY721024:KIZ721024 KSU721024:KSV721024 LCQ721024:LCR721024 LMM721024:LMN721024 LWI721024:LWJ721024 MGE721024:MGF721024 MQA721024:MQB721024 MZW721024:MZX721024 NJS721024:NJT721024 NTO721024:NTP721024 ODK721024:ODL721024 ONG721024:ONH721024 OXC721024:OXD721024 PGY721024:PGZ721024 PQU721024:PQV721024 QAQ721024:QAR721024 QKM721024:QKN721024 QUI721024:QUJ721024 REE721024:REF721024 ROA721024:ROB721024 RXW721024:RXX721024 SHS721024:SHT721024 SRO721024:SRP721024 TBK721024:TBL721024 TLG721024:TLH721024 TVC721024:TVD721024 UEY721024:UEZ721024 UOU721024:UOV721024 UYQ721024:UYR721024 VIM721024:VIN721024 VSI721024:VSJ721024 WCE721024:WCF721024 WMA721024:WMB721024 WVW721024:WVX721024 O786560:P786560 JK786560:JL786560 TG786560:TH786560 ADC786560:ADD786560 AMY786560:AMZ786560 AWU786560:AWV786560 BGQ786560:BGR786560 BQM786560:BQN786560 CAI786560:CAJ786560 CKE786560:CKF786560 CUA786560:CUB786560 DDW786560:DDX786560 DNS786560:DNT786560 DXO786560:DXP786560 EHK786560:EHL786560 ERG786560:ERH786560 FBC786560:FBD786560 FKY786560:FKZ786560 FUU786560:FUV786560 GEQ786560:GER786560 GOM786560:GON786560 GYI786560:GYJ786560 HIE786560:HIF786560 HSA786560:HSB786560 IBW786560:IBX786560 ILS786560:ILT786560 IVO786560:IVP786560 JFK786560:JFL786560 JPG786560:JPH786560 JZC786560:JZD786560 KIY786560:KIZ786560 KSU786560:KSV786560 LCQ786560:LCR786560 LMM786560:LMN786560 LWI786560:LWJ786560 MGE786560:MGF786560 MQA786560:MQB786560 MZW786560:MZX786560 NJS786560:NJT786560 NTO786560:NTP786560 ODK786560:ODL786560 ONG786560:ONH786560 OXC786560:OXD786560 PGY786560:PGZ786560 PQU786560:PQV786560 QAQ786560:QAR786560 QKM786560:QKN786560 QUI786560:QUJ786560 REE786560:REF786560 ROA786560:ROB786560 RXW786560:RXX786560 SHS786560:SHT786560 SRO786560:SRP786560 TBK786560:TBL786560 TLG786560:TLH786560 TVC786560:TVD786560 UEY786560:UEZ786560 UOU786560:UOV786560 UYQ786560:UYR786560 VIM786560:VIN786560 VSI786560:VSJ786560 WCE786560:WCF786560 WMA786560:WMB786560 WVW786560:WVX786560 O852096:P852096 JK852096:JL852096 TG852096:TH852096 ADC852096:ADD852096 AMY852096:AMZ852096 AWU852096:AWV852096 BGQ852096:BGR852096 BQM852096:BQN852096 CAI852096:CAJ852096 CKE852096:CKF852096 CUA852096:CUB852096 DDW852096:DDX852096 DNS852096:DNT852096 DXO852096:DXP852096 EHK852096:EHL852096 ERG852096:ERH852096 FBC852096:FBD852096 FKY852096:FKZ852096 FUU852096:FUV852096 GEQ852096:GER852096 GOM852096:GON852096 GYI852096:GYJ852096 HIE852096:HIF852096 HSA852096:HSB852096 IBW852096:IBX852096 ILS852096:ILT852096 IVO852096:IVP852096 JFK852096:JFL852096 JPG852096:JPH852096 JZC852096:JZD852096 KIY852096:KIZ852096 KSU852096:KSV852096 LCQ852096:LCR852096 LMM852096:LMN852096 LWI852096:LWJ852096 MGE852096:MGF852096 MQA852096:MQB852096 MZW852096:MZX852096 NJS852096:NJT852096 NTO852096:NTP852096 ODK852096:ODL852096 ONG852096:ONH852096 OXC852096:OXD852096 PGY852096:PGZ852096 PQU852096:PQV852096 QAQ852096:QAR852096 QKM852096:QKN852096 QUI852096:QUJ852096 REE852096:REF852096 ROA852096:ROB852096 RXW852096:RXX852096 SHS852096:SHT852096 SRO852096:SRP852096 TBK852096:TBL852096 TLG852096:TLH852096 TVC852096:TVD852096 UEY852096:UEZ852096 UOU852096:UOV852096 UYQ852096:UYR852096 VIM852096:VIN852096 VSI852096:VSJ852096 WCE852096:WCF852096 WMA852096:WMB852096 WVW852096:WVX852096 O917632:P917632 JK917632:JL917632 TG917632:TH917632 ADC917632:ADD917632 AMY917632:AMZ917632 AWU917632:AWV917632 BGQ917632:BGR917632 BQM917632:BQN917632 CAI917632:CAJ917632 CKE917632:CKF917632 CUA917632:CUB917632 DDW917632:DDX917632 DNS917632:DNT917632 DXO917632:DXP917632 EHK917632:EHL917632 ERG917632:ERH917632 FBC917632:FBD917632 FKY917632:FKZ917632 FUU917632:FUV917632 GEQ917632:GER917632 GOM917632:GON917632 GYI917632:GYJ917632 HIE917632:HIF917632 HSA917632:HSB917632 IBW917632:IBX917632 ILS917632:ILT917632 IVO917632:IVP917632 JFK917632:JFL917632 JPG917632:JPH917632 JZC917632:JZD917632 KIY917632:KIZ917632 KSU917632:KSV917632 LCQ917632:LCR917632 LMM917632:LMN917632 LWI917632:LWJ917632 MGE917632:MGF917632 MQA917632:MQB917632 MZW917632:MZX917632 NJS917632:NJT917632 NTO917632:NTP917632 ODK917632:ODL917632 ONG917632:ONH917632 OXC917632:OXD917632 PGY917632:PGZ917632 PQU917632:PQV917632 QAQ917632:QAR917632 QKM917632:QKN917632 QUI917632:QUJ917632 REE917632:REF917632 ROA917632:ROB917632 RXW917632:RXX917632 SHS917632:SHT917632 SRO917632:SRP917632 TBK917632:TBL917632 TLG917632:TLH917632 TVC917632:TVD917632 UEY917632:UEZ917632 UOU917632:UOV917632 UYQ917632:UYR917632 VIM917632:VIN917632 VSI917632:VSJ917632 WCE917632:WCF917632 WMA917632:WMB917632 WVW917632:WVX917632 O983168:P983168 JK983168:JL983168 TG983168:TH983168 ADC983168:ADD983168 AMY983168:AMZ983168 AWU983168:AWV983168 BGQ983168:BGR983168 BQM983168:BQN983168 CAI983168:CAJ983168 CKE983168:CKF983168 CUA983168:CUB983168 DDW983168:DDX983168 DNS983168:DNT983168 DXO983168:DXP983168 EHK983168:EHL983168 ERG983168:ERH983168 FBC983168:FBD983168 FKY983168:FKZ983168 FUU983168:FUV983168 GEQ983168:GER983168 GOM983168:GON983168 GYI983168:GYJ983168 HIE983168:HIF983168 HSA983168:HSB983168 IBW983168:IBX983168 ILS983168:ILT983168 IVO983168:IVP983168 JFK983168:JFL983168 JPG983168:JPH983168 JZC983168:JZD983168 KIY983168:KIZ983168 KSU983168:KSV983168 LCQ983168:LCR983168 LMM983168:LMN983168 LWI983168:LWJ983168 MGE983168:MGF983168 MQA983168:MQB983168 MZW983168:MZX983168 NJS983168:NJT983168 NTO983168:NTP983168 ODK983168:ODL983168 ONG983168:ONH983168 OXC983168:OXD983168 PGY983168:PGZ983168 PQU983168:PQV983168 QAQ983168:QAR983168 QKM983168:QKN983168 QUI983168:QUJ983168 REE983168:REF983168 ROA983168:ROB983168 RXW983168:RXX983168 SHS983168:SHT983168 SRO983168:SRP983168 TBK983168:TBL983168 TLG983168:TLH983168 TVC983168:TVD983168 UEY983168:UEZ983168 UOU983168:UOV983168 UYQ983168:UYR983168 VIM983168:VIN983168 VSI983168:VSJ983168 WCE983168:WCF983168 WMA983168:WMB983168 WVW983168:WVX983168" xr:uid="{5BA1E6E0-3E5F-4472-9AE2-330F09A06A59}">
      <formula1>$AM$127:$AM$129</formula1>
    </dataValidation>
  </dataValidations>
  <printOptions horizontalCentered="1"/>
  <pageMargins left="0.23622047244094491" right="0.23622047244094491" top="0.74803149606299213" bottom="0.74803149606299213" header="0.31496062992125984" footer="0.31496062992125984"/>
  <pageSetup paperSize="9" scale="97" fitToWidth="0" fitToHeight="0" orientation="portrait" blackAndWhite="1" errors="blank" r:id="rId1"/>
  <headerFooter alignWithMargins="0"/>
  <rowBreaks count="3" manualBreakCount="3">
    <brk id="37" max="24" man="1"/>
    <brk id="71" max="24" man="1"/>
    <brk id="11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FEFF-9D91-4B2C-BAEE-0D230058D77D}">
  <sheetPr>
    <tabColor rgb="FF00B0F0"/>
  </sheetPr>
  <dimension ref="A1:AN164"/>
  <sheetViews>
    <sheetView view="pageBreakPreview" zoomScaleNormal="100" zoomScaleSheetLayoutView="100" workbookViewId="0"/>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7" width="3.625" style="1" customWidth="1"/>
    <col min="28" max="28" width="10" style="1" customWidth="1"/>
    <col min="29" max="33" width="3.625" style="1"/>
    <col min="34" max="34" width="6.5" style="1" bestFit="1" customWidth="1"/>
    <col min="35" max="38" width="3.625" style="1"/>
    <col min="39" max="40" width="0" style="1" hidden="1" customWidth="1"/>
    <col min="41"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3" width="3.625" style="1" customWidth="1"/>
    <col min="284" max="284" width="8.625" style="1" customWidth="1"/>
    <col min="285" max="294" width="3.625" style="1"/>
    <col min="295" max="296" width="0" style="1" hidden="1" customWidth="1"/>
    <col min="297"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9" width="3.625" style="1" customWidth="1"/>
    <col min="540" max="540" width="8.625" style="1" customWidth="1"/>
    <col min="541" max="550" width="3.625" style="1"/>
    <col min="551" max="552" width="0" style="1" hidden="1" customWidth="1"/>
    <col min="553"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5" width="3.625" style="1" customWidth="1"/>
    <col min="796" max="796" width="8.625" style="1" customWidth="1"/>
    <col min="797" max="806" width="3.625" style="1"/>
    <col min="807" max="808" width="0" style="1" hidden="1" customWidth="1"/>
    <col min="809"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1" width="3.625" style="1" customWidth="1"/>
    <col min="1052" max="1052" width="8.625" style="1" customWidth="1"/>
    <col min="1053" max="1062" width="3.625" style="1"/>
    <col min="1063" max="1064" width="0" style="1" hidden="1" customWidth="1"/>
    <col min="1065"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7" width="3.625" style="1" customWidth="1"/>
    <col min="1308" max="1308" width="8.625" style="1" customWidth="1"/>
    <col min="1309" max="1318" width="3.625" style="1"/>
    <col min="1319" max="1320" width="0" style="1" hidden="1" customWidth="1"/>
    <col min="1321"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3" width="3.625" style="1" customWidth="1"/>
    <col min="1564" max="1564" width="8.625" style="1" customWidth="1"/>
    <col min="1565" max="1574" width="3.625" style="1"/>
    <col min="1575" max="1576" width="0" style="1" hidden="1" customWidth="1"/>
    <col min="1577"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9" width="3.625" style="1" customWidth="1"/>
    <col min="1820" max="1820" width="8.625" style="1" customWidth="1"/>
    <col min="1821" max="1830" width="3.625" style="1"/>
    <col min="1831" max="1832" width="0" style="1" hidden="1" customWidth="1"/>
    <col min="1833"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5" width="3.625" style="1" customWidth="1"/>
    <col min="2076" max="2076" width="8.625" style="1" customWidth="1"/>
    <col min="2077" max="2086" width="3.625" style="1"/>
    <col min="2087" max="2088" width="0" style="1" hidden="1" customWidth="1"/>
    <col min="2089"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1" width="3.625" style="1" customWidth="1"/>
    <col min="2332" max="2332" width="8.625" style="1" customWidth="1"/>
    <col min="2333" max="2342" width="3.625" style="1"/>
    <col min="2343" max="2344" width="0" style="1" hidden="1" customWidth="1"/>
    <col min="2345"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7" width="3.625" style="1" customWidth="1"/>
    <col min="2588" max="2588" width="8.625" style="1" customWidth="1"/>
    <col min="2589" max="2598" width="3.625" style="1"/>
    <col min="2599" max="2600" width="0" style="1" hidden="1" customWidth="1"/>
    <col min="2601"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3" width="3.625" style="1" customWidth="1"/>
    <col min="2844" max="2844" width="8.625" style="1" customWidth="1"/>
    <col min="2845" max="2854" width="3.625" style="1"/>
    <col min="2855" max="2856" width="0" style="1" hidden="1" customWidth="1"/>
    <col min="2857"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9" width="3.625" style="1" customWidth="1"/>
    <col min="3100" max="3100" width="8.625" style="1" customWidth="1"/>
    <col min="3101" max="3110" width="3.625" style="1"/>
    <col min="3111" max="3112" width="0" style="1" hidden="1" customWidth="1"/>
    <col min="3113"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5" width="3.625" style="1" customWidth="1"/>
    <col min="3356" max="3356" width="8.625" style="1" customWidth="1"/>
    <col min="3357" max="3366" width="3.625" style="1"/>
    <col min="3367" max="3368" width="0" style="1" hidden="1" customWidth="1"/>
    <col min="3369"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1" width="3.625" style="1" customWidth="1"/>
    <col min="3612" max="3612" width="8.625" style="1" customWidth="1"/>
    <col min="3613" max="3622" width="3.625" style="1"/>
    <col min="3623" max="3624" width="0" style="1" hidden="1" customWidth="1"/>
    <col min="3625"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7" width="3.625" style="1" customWidth="1"/>
    <col min="3868" max="3868" width="8.625" style="1" customWidth="1"/>
    <col min="3869" max="3878" width="3.625" style="1"/>
    <col min="3879" max="3880" width="0" style="1" hidden="1" customWidth="1"/>
    <col min="3881"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3" width="3.625" style="1" customWidth="1"/>
    <col min="4124" max="4124" width="8.625" style="1" customWidth="1"/>
    <col min="4125" max="4134" width="3.625" style="1"/>
    <col min="4135" max="4136" width="0" style="1" hidden="1" customWidth="1"/>
    <col min="4137"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9" width="3.625" style="1" customWidth="1"/>
    <col min="4380" max="4380" width="8.625" style="1" customWidth="1"/>
    <col min="4381" max="4390" width="3.625" style="1"/>
    <col min="4391" max="4392" width="0" style="1" hidden="1" customWidth="1"/>
    <col min="4393"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5" width="3.625" style="1" customWidth="1"/>
    <col min="4636" max="4636" width="8.625" style="1" customWidth="1"/>
    <col min="4637" max="4646" width="3.625" style="1"/>
    <col min="4647" max="4648" width="0" style="1" hidden="1" customWidth="1"/>
    <col min="4649"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1" width="3.625" style="1" customWidth="1"/>
    <col min="4892" max="4892" width="8.625" style="1" customWidth="1"/>
    <col min="4893" max="4902" width="3.625" style="1"/>
    <col min="4903" max="4904" width="0" style="1" hidden="1" customWidth="1"/>
    <col min="4905"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7" width="3.625" style="1" customWidth="1"/>
    <col min="5148" max="5148" width="8.625" style="1" customWidth="1"/>
    <col min="5149" max="5158" width="3.625" style="1"/>
    <col min="5159" max="5160" width="0" style="1" hidden="1" customWidth="1"/>
    <col min="5161"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3" width="3.625" style="1" customWidth="1"/>
    <col min="5404" max="5404" width="8.625" style="1" customWidth="1"/>
    <col min="5405" max="5414" width="3.625" style="1"/>
    <col min="5415" max="5416" width="0" style="1" hidden="1" customWidth="1"/>
    <col min="5417"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9" width="3.625" style="1" customWidth="1"/>
    <col min="5660" max="5660" width="8.625" style="1" customWidth="1"/>
    <col min="5661" max="5670" width="3.625" style="1"/>
    <col min="5671" max="5672" width="0" style="1" hidden="1" customWidth="1"/>
    <col min="5673"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5" width="3.625" style="1" customWidth="1"/>
    <col min="5916" max="5916" width="8.625" style="1" customWidth="1"/>
    <col min="5917" max="5926" width="3.625" style="1"/>
    <col min="5927" max="5928" width="0" style="1" hidden="1" customWidth="1"/>
    <col min="5929"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1" width="3.625" style="1" customWidth="1"/>
    <col min="6172" max="6172" width="8.625" style="1" customWidth="1"/>
    <col min="6173" max="6182" width="3.625" style="1"/>
    <col min="6183" max="6184" width="0" style="1" hidden="1" customWidth="1"/>
    <col min="6185"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7" width="3.625" style="1" customWidth="1"/>
    <col min="6428" max="6428" width="8.625" style="1" customWidth="1"/>
    <col min="6429" max="6438" width="3.625" style="1"/>
    <col min="6439" max="6440" width="0" style="1" hidden="1" customWidth="1"/>
    <col min="6441"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3" width="3.625" style="1" customWidth="1"/>
    <col min="6684" max="6684" width="8.625" style="1" customWidth="1"/>
    <col min="6685" max="6694" width="3.625" style="1"/>
    <col min="6695" max="6696" width="0" style="1" hidden="1" customWidth="1"/>
    <col min="6697"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9" width="3.625" style="1" customWidth="1"/>
    <col min="6940" max="6940" width="8.625" style="1" customWidth="1"/>
    <col min="6941" max="6950" width="3.625" style="1"/>
    <col min="6951" max="6952" width="0" style="1" hidden="1" customWidth="1"/>
    <col min="6953"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5" width="3.625" style="1" customWidth="1"/>
    <col min="7196" max="7196" width="8.625" style="1" customWidth="1"/>
    <col min="7197" max="7206" width="3.625" style="1"/>
    <col min="7207" max="7208" width="0" style="1" hidden="1" customWidth="1"/>
    <col min="7209"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1" width="3.625" style="1" customWidth="1"/>
    <col min="7452" max="7452" width="8.625" style="1" customWidth="1"/>
    <col min="7453" max="7462" width="3.625" style="1"/>
    <col min="7463" max="7464" width="0" style="1" hidden="1" customWidth="1"/>
    <col min="7465"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7" width="3.625" style="1" customWidth="1"/>
    <col min="7708" max="7708" width="8.625" style="1" customWidth="1"/>
    <col min="7709" max="7718" width="3.625" style="1"/>
    <col min="7719" max="7720" width="0" style="1" hidden="1" customWidth="1"/>
    <col min="7721"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3" width="3.625" style="1" customWidth="1"/>
    <col min="7964" max="7964" width="8.625" style="1" customWidth="1"/>
    <col min="7965" max="7974" width="3.625" style="1"/>
    <col min="7975" max="7976" width="0" style="1" hidden="1" customWidth="1"/>
    <col min="7977"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9" width="3.625" style="1" customWidth="1"/>
    <col min="8220" max="8220" width="8.625" style="1" customWidth="1"/>
    <col min="8221" max="8230" width="3.625" style="1"/>
    <col min="8231" max="8232" width="0" style="1" hidden="1" customWidth="1"/>
    <col min="8233"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5" width="3.625" style="1" customWidth="1"/>
    <col min="8476" max="8476" width="8.625" style="1" customWidth="1"/>
    <col min="8477" max="8486" width="3.625" style="1"/>
    <col min="8487" max="8488" width="0" style="1" hidden="1" customWidth="1"/>
    <col min="8489"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1" width="3.625" style="1" customWidth="1"/>
    <col min="8732" max="8732" width="8.625" style="1" customWidth="1"/>
    <col min="8733" max="8742" width="3.625" style="1"/>
    <col min="8743" max="8744" width="0" style="1" hidden="1" customWidth="1"/>
    <col min="8745"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7" width="3.625" style="1" customWidth="1"/>
    <col min="8988" max="8988" width="8.625" style="1" customWidth="1"/>
    <col min="8989" max="8998" width="3.625" style="1"/>
    <col min="8999" max="9000" width="0" style="1" hidden="1" customWidth="1"/>
    <col min="9001"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3" width="3.625" style="1" customWidth="1"/>
    <col min="9244" max="9244" width="8.625" style="1" customWidth="1"/>
    <col min="9245" max="9254" width="3.625" style="1"/>
    <col min="9255" max="9256" width="0" style="1" hidden="1" customWidth="1"/>
    <col min="9257"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9" width="3.625" style="1" customWidth="1"/>
    <col min="9500" max="9500" width="8.625" style="1" customWidth="1"/>
    <col min="9501" max="9510" width="3.625" style="1"/>
    <col min="9511" max="9512" width="0" style="1" hidden="1" customWidth="1"/>
    <col min="9513"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5" width="3.625" style="1" customWidth="1"/>
    <col min="9756" max="9756" width="8.625" style="1" customWidth="1"/>
    <col min="9757" max="9766" width="3.625" style="1"/>
    <col min="9767" max="9768" width="0" style="1" hidden="1" customWidth="1"/>
    <col min="9769"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1" width="3.625" style="1" customWidth="1"/>
    <col min="10012" max="10012" width="8.625" style="1" customWidth="1"/>
    <col min="10013" max="10022" width="3.625" style="1"/>
    <col min="10023" max="10024" width="0" style="1" hidden="1" customWidth="1"/>
    <col min="10025"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7" width="3.625" style="1" customWidth="1"/>
    <col min="10268" max="10268" width="8.625" style="1" customWidth="1"/>
    <col min="10269" max="10278" width="3.625" style="1"/>
    <col min="10279" max="10280" width="0" style="1" hidden="1" customWidth="1"/>
    <col min="10281"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3" width="3.625" style="1" customWidth="1"/>
    <col min="10524" max="10524" width="8.625" style="1" customWidth="1"/>
    <col min="10525" max="10534" width="3.625" style="1"/>
    <col min="10535" max="10536" width="0" style="1" hidden="1" customWidth="1"/>
    <col min="10537"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9" width="3.625" style="1" customWidth="1"/>
    <col min="10780" max="10780" width="8.625" style="1" customWidth="1"/>
    <col min="10781" max="10790" width="3.625" style="1"/>
    <col min="10791" max="10792" width="0" style="1" hidden="1" customWidth="1"/>
    <col min="10793"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5" width="3.625" style="1" customWidth="1"/>
    <col min="11036" max="11036" width="8.625" style="1" customWidth="1"/>
    <col min="11037" max="11046" width="3.625" style="1"/>
    <col min="11047" max="11048" width="0" style="1" hidden="1" customWidth="1"/>
    <col min="11049"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1" width="3.625" style="1" customWidth="1"/>
    <col min="11292" max="11292" width="8.625" style="1" customWidth="1"/>
    <col min="11293" max="11302" width="3.625" style="1"/>
    <col min="11303" max="11304" width="0" style="1" hidden="1" customWidth="1"/>
    <col min="11305"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7" width="3.625" style="1" customWidth="1"/>
    <col min="11548" max="11548" width="8.625" style="1" customWidth="1"/>
    <col min="11549" max="11558" width="3.625" style="1"/>
    <col min="11559" max="11560" width="0" style="1" hidden="1" customWidth="1"/>
    <col min="11561"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3" width="3.625" style="1" customWidth="1"/>
    <col min="11804" max="11804" width="8.625" style="1" customWidth="1"/>
    <col min="11805" max="11814" width="3.625" style="1"/>
    <col min="11815" max="11816" width="0" style="1" hidden="1" customWidth="1"/>
    <col min="11817"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9" width="3.625" style="1" customWidth="1"/>
    <col min="12060" max="12060" width="8.625" style="1" customWidth="1"/>
    <col min="12061" max="12070" width="3.625" style="1"/>
    <col min="12071" max="12072" width="0" style="1" hidden="1" customWidth="1"/>
    <col min="12073"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5" width="3.625" style="1" customWidth="1"/>
    <col min="12316" max="12316" width="8.625" style="1" customWidth="1"/>
    <col min="12317" max="12326" width="3.625" style="1"/>
    <col min="12327" max="12328" width="0" style="1" hidden="1" customWidth="1"/>
    <col min="12329"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1" width="3.625" style="1" customWidth="1"/>
    <col min="12572" max="12572" width="8.625" style="1" customWidth="1"/>
    <col min="12573" max="12582" width="3.625" style="1"/>
    <col min="12583" max="12584" width="0" style="1" hidden="1" customWidth="1"/>
    <col min="12585"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7" width="3.625" style="1" customWidth="1"/>
    <col min="12828" max="12828" width="8.625" style="1" customWidth="1"/>
    <col min="12829" max="12838" width="3.625" style="1"/>
    <col min="12839" max="12840" width="0" style="1" hidden="1" customWidth="1"/>
    <col min="12841"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3" width="3.625" style="1" customWidth="1"/>
    <col min="13084" max="13084" width="8.625" style="1" customWidth="1"/>
    <col min="13085" max="13094" width="3.625" style="1"/>
    <col min="13095" max="13096" width="0" style="1" hidden="1" customWidth="1"/>
    <col min="13097"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9" width="3.625" style="1" customWidth="1"/>
    <col min="13340" max="13340" width="8.625" style="1" customWidth="1"/>
    <col min="13341" max="13350" width="3.625" style="1"/>
    <col min="13351" max="13352" width="0" style="1" hidden="1" customWidth="1"/>
    <col min="13353"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5" width="3.625" style="1" customWidth="1"/>
    <col min="13596" max="13596" width="8.625" style="1" customWidth="1"/>
    <col min="13597" max="13606" width="3.625" style="1"/>
    <col min="13607" max="13608" width="0" style="1" hidden="1" customWidth="1"/>
    <col min="13609"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1" width="3.625" style="1" customWidth="1"/>
    <col min="13852" max="13852" width="8.625" style="1" customWidth="1"/>
    <col min="13853" max="13862" width="3.625" style="1"/>
    <col min="13863" max="13864" width="0" style="1" hidden="1" customWidth="1"/>
    <col min="13865"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7" width="3.625" style="1" customWidth="1"/>
    <col min="14108" max="14108" width="8.625" style="1" customWidth="1"/>
    <col min="14109" max="14118" width="3.625" style="1"/>
    <col min="14119" max="14120" width="0" style="1" hidden="1" customWidth="1"/>
    <col min="14121"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3" width="3.625" style="1" customWidth="1"/>
    <col min="14364" max="14364" width="8.625" style="1" customWidth="1"/>
    <col min="14365" max="14374" width="3.625" style="1"/>
    <col min="14375" max="14376" width="0" style="1" hidden="1" customWidth="1"/>
    <col min="14377"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9" width="3.625" style="1" customWidth="1"/>
    <col min="14620" max="14620" width="8.625" style="1" customWidth="1"/>
    <col min="14621" max="14630" width="3.625" style="1"/>
    <col min="14631" max="14632" width="0" style="1" hidden="1" customWidth="1"/>
    <col min="14633"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5" width="3.625" style="1" customWidth="1"/>
    <col min="14876" max="14876" width="8.625" style="1" customWidth="1"/>
    <col min="14877" max="14886" width="3.625" style="1"/>
    <col min="14887" max="14888" width="0" style="1" hidden="1" customWidth="1"/>
    <col min="14889"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1" width="3.625" style="1" customWidth="1"/>
    <col min="15132" max="15132" width="8.625" style="1" customWidth="1"/>
    <col min="15133" max="15142" width="3.625" style="1"/>
    <col min="15143" max="15144" width="0" style="1" hidden="1" customWidth="1"/>
    <col min="15145"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7" width="3.625" style="1" customWidth="1"/>
    <col min="15388" max="15388" width="8.625" style="1" customWidth="1"/>
    <col min="15389" max="15398" width="3.625" style="1"/>
    <col min="15399" max="15400" width="0" style="1" hidden="1" customWidth="1"/>
    <col min="15401"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3" width="3.625" style="1" customWidth="1"/>
    <col min="15644" max="15644" width="8.625" style="1" customWidth="1"/>
    <col min="15645" max="15654" width="3.625" style="1"/>
    <col min="15655" max="15656" width="0" style="1" hidden="1" customWidth="1"/>
    <col min="15657"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9" width="3.625" style="1" customWidth="1"/>
    <col min="15900" max="15900" width="8.625" style="1" customWidth="1"/>
    <col min="15901" max="15910" width="3.625" style="1"/>
    <col min="15911" max="15912" width="0" style="1" hidden="1" customWidth="1"/>
    <col min="15913"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5" width="3.625" style="1" customWidth="1"/>
    <col min="16156" max="16156" width="8.625" style="1" customWidth="1"/>
    <col min="16157" max="16166" width="3.625" style="1"/>
    <col min="16167" max="16168" width="0" style="1" hidden="1" customWidth="1"/>
    <col min="16169" max="16384" width="3.625" style="1"/>
  </cols>
  <sheetData>
    <row r="1" spans="1:29" ht="18.75" customHeight="1">
      <c r="A1" s="1" t="s">
        <v>617</v>
      </c>
      <c r="B1" s="305"/>
      <c r="AA1" s="1" t="s">
        <v>435</v>
      </c>
    </row>
    <row r="2" spans="1:29" ht="9" customHeight="1"/>
    <row r="3" spans="1:29" ht="18.75" customHeight="1">
      <c r="A3" s="952" t="s">
        <v>618</v>
      </c>
      <c r="B3" s="952"/>
      <c r="C3" s="952"/>
      <c r="D3" s="952"/>
      <c r="E3" s="952"/>
      <c r="F3" s="952"/>
      <c r="G3" s="952"/>
      <c r="H3" s="952"/>
      <c r="I3" s="952"/>
      <c r="J3" s="952"/>
      <c r="K3" s="952"/>
      <c r="L3" s="952"/>
      <c r="M3" s="952"/>
      <c r="N3" s="952"/>
      <c r="O3" s="952"/>
      <c r="P3" s="952"/>
      <c r="Q3" s="952"/>
      <c r="R3" s="952"/>
      <c r="S3" s="952"/>
      <c r="T3" s="952"/>
      <c r="U3" s="952"/>
      <c r="V3" s="952"/>
      <c r="W3" s="952"/>
      <c r="X3" s="952"/>
      <c r="Y3" s="952"/>
      <c r="AA3" s="1" t="s">
        <v>256</v>
      </c>
    </row>
    <row r="4" spans="1:29" ht="9" customHeight="1"/>
    <row r="5" spans="1:29" ht="18.75" customHeight="1">
      <c r="L5" s="11"/>
      <c r="N5" s="101" t="s">
        <v>437</v>
      </c>
    </row>
    <row r="6" spans="1:29" ht="18.75" customHeight="1">
      <c r="N6" s="1157">
        <f>第2号様式!G9</f>
        <v>0</v>
      </c>
      <c r="O6" s="1157"/>
      <c r="P6" s="1157"/>
      <c r="Q6" s="1157"/>
      <c r="R6" s="1157"/>
      <c r="S6" s="1157"/>
      <c r="T6" s="1157"/>
      <c r="U6" s="1157"/>
      <c r="V6" s="1157"/>
      <c r="W6" s="1157"/>
      <c r="X6" s="1157"/>
      <c r="Y6" s="1157"/>
    </row>
    <row r="7" spans="1:29" ht="18.75" customHeight="1">
      <c r="A7" s="1" t="s">
        <v>438</v>
      </c>
      <c r="I7" s="172"/>
      <c r="J7" s="1" t="s">
        <v>439</v>
      </c>
      <c r="N7" s="35"/>
      <c r="O7" s="35"/>
      <c r="P7" s="35"/>
      <c r="Q7" s="35"/>
      <c r="R7" s="35"/>
      <c r="S7" s="35"/>
      <c r="T7" s="35"/>
      <c r="U7" s="35"/>
      <c r="V7" s="35"/>
      <c r="W7" s="35"/>
      <c r="X7" s="35"/>
      <c r="Y7" s="35"/>
    </row>
    <row r="8" spans="1:29" ht="18.75" customHeight="1">
      <c r="A8" s="1" t="s">
        <v>46</v>
      </c>
      <c r="B8" s="951" t="s">
        <v>440</v>
      </c>
      <c r="C8" s="951"/>
      <c r="D8" s="951"/>
      <c r="E8" s="951"/>
      <c r="F8" s="951"/>
      <c r="G8" s="951"/>
      <c r="H8" s="951"/>
      <c r="I8" s="951"/>
      <c r="J8" s="951"/>
      <c r="K8" s="951"/>
      <c r="L8" s="951"/>
      <c r="M8" s="951"/>
      <c r="N8" s="951"/>
      <c r="O8" s="951"/>
      <c r="P8" s="951"/>
      <c r="Q8" s="951"/>
      <c r="R8" s="951"/>
      <c r="S8" s="951"/>
      <c r="T8" s="951"/>
      <c r="U8" s="951"/>
      <c r="V8" s="951"/>
      <c r="W8" s="951"/>
      <c r="X8" s="951"/>
      <c r="Y8" s="951"/>
    </row>
    <row r="9" spans="1:29" ht="18.75" customHeight="1">
      <c r="B9" s="951"/>
      <c r="C9" s="951"/>
      <c r="D9" s="951"/>
      <c r="E9" s="951"/>
      <c r="F9" s="951"/>
      <c r="G9" s="951"/>
      <c r="H9" s="951"/>
      <c r="I9" s="951"/>
      <c r="J9" s="951"/>
      <c r="K9" s="951"/>
      <c r="L9" s="951"/>
      <c r="M9" s="951"/>
      <c r="N9" s="951"/>
      <c r="O9" s="951"/>
      <c r="P9" s="951"/>
      <c r="Q9" s="951"/>
      <c r="R9" s="951"/>
      <c r="S9" s="951"/>
      <c r="T9" s="951"/>
      <c r="U9" s="951"/>
      <c r="V9" s="951"/>
      <c r="W9" s="951"/>
      <c r="X9" s="951"/>
      <c r="Y9" s="951"/>
    </row>
    <row r="10" spans="1:29" ht="18.75" customHeight="1">
      <c r="N10" s="35"/>
      <c r="O10" s="35"/>
      <c r="P10" s="35"/>
      <c r="Q10" s="35"/>
      <c r="R10" s="35"/>
      <c r="S10" s="35"/>
      <c r="T10" s="35"/>
      <c r="U10" s="35"/>
      <c r="V10" s="35"/>
      <c r="W10" s="35"/>
      <c r="X10" s="35"/>
      <c r="Y10" s="35"/>
    </row>
    <row r="11" spans="1:29" ht="15" customHeight="1">
      <c r="A11" s="1" t="s">
        <v>441</v>
      </c>
    </row>
    <row r="12" spans="1:29" ht="15" customHeight="1">
      <c r="A12" s="1" t="s">
        <v>589</v>
      </c>
      <c r="AC12" s="1" t="s">
        <v>590</v>
      </c>
    </row>
    <row r="13" spans="1:29" ht="15" customHeight="1">
      <c r="B13" s="1158" t="s">
        <v>443</v>
      </c>
      <c r="C13" s="1159"/>
      <c r="D13" s="1159"/>
      <c r="E13" s="1159"/>
      <c r="F13" s="1159"/>
      <c r="G13" s="1159"/>
      <c r="H13" s="1159"/>
      <c r="I13" s="1159"/>
      <c r="J13" s="1159"/>
      <c r="K13" s="1159"/>
      <c r="L13" s="1160"/>
      <c r="M13" s="1164" t="s">
        <v>444</v>
      </c>
      <c r="N13" s="1165"/>
      <c r="O13" s="1165"/>
      <c r="P13" s="1165"/>
      <c r="Q13" s="1165"/>
      <c r="R13" s="1165"/>
      <c r="S13" s="1165"/>
      <c r="T13" s="1165"/>
      <c r="U13" s="1165"/>
      <c r="V13" s="1165"/>
      <c r="W13" s="1165"/>
      <c r="X13" s="1165"/>
      <c r="Y13" s="1166"/>
    </row>
    <row r="14" spans="1:29" ht="15" customHeight="1">
      <c r="B14" s="1161"/>
      <c r="C14" s="1162"/>
      <c r="D14" s="1162"/>
      <c r="E14" s="1162"/>
      <c r="F14" s="1162"/>
      <c r="G14" s="1162"/>
      <c r="H14" s="1162"/>
      <c r="I14" s="1162"/>
      <c r="J14" s="1162"/>
      <c r="K14" s="1162"/>
      <c r="L14" s="1163"/>
      <c r="M14" s="1164" t="s">
        <v>445</v>
      </c>
      <c r="N14" s="1165"/>
      <c r="O14" s="1165"/>
      <c r="P14" s="1166"/>
      <c r="Q14" s="1164" t="s">
        <v>446</v>
      </c>
      <c r="R14" s="1165"/>
      <c r="S14" s="1165"/>
      <c r="T14" s="1166"/>
      <c r="U14" s="1164" t="s">
        <v>447</v>
      </c>
      <c r="V14" s="1165"/>
      <c r="W14" s="1165"/>
      <c r="X14" s="1165"/>
      <c r="Y14" s="1166"/>
    </row>
    <row r="15" spans="1:29" ht="15" customHeight="1">
      <c r="B15" s="102" t="s">
        <v>448</v>
      </c>
      <c r="C15" s="67"/>
      <c r="D15" s="67"/>
      <c r="E15" s="67"/>
      <c r="F15" s="67"/>
      <c r="G15" s="67"/>
      <c r="H15" s="67"/>
      <c r="I15" s="67"/>
      <c r="J15" s="67"/>
      <c r="K15" s="67"/>
      <c r="L15" s="67"/>
      <c r="M15" s="1334">
        <f>'第2号様式別紙2-1（臨床研修（医師）事業計画書）附表A1'!U24+'第2号様式別紙2-1（臨床研修（医師）事業計画書）附表A1'!U25</f>
        <v>0</v>
      </c>
      <c r="N15" s="1335"/>
      <c r="O15" s="1335"/>
      <c r="P15" s="438" t="s">
        <v>449</v>
      </c>
      <c r="Q15" s="1334">
        <f>'第2号様式別紙2-1（臨床研修（医師）事業計画書）附表A2'!U32+'第2号様式別紙2-1（臨床研修（医師）事業計画書）附表A2'!U33+'第2号様式別紙2-1（臨床研修（医師）事業計画書）附表A2'!AJ33</f>
        <v>0</v>
      </c>
      <c r="R15" s="1335"/>
      <c r="S15" s="1335"/>
      <c r="T15" s="39" t="s">
        <v>449</v>
      </c>
      <c r="U15" s="65" t="s">
        <v>450</v>
      </c>
      <c r="V15" s="1168">
        <f>SUM(M15+Q15)</f>
        <v>0</v>
      </c>
      <c r="W15" s="1168"/>
      <c r="X15" s="1168"/>
      <c r="Y15" s="39" t="s">
        <v>451</v>
      </c>
    </row>
    <row r="16" spans="1:29" ht="15" customHeight="1">
      <c r="B16" s="102" t="s">
        <v>452</v>
      </c>
      <c r="C16" s="67"/>
      <c r="D16" s="67"/>
      <c r="E16" s="67"/>
      <c r="F16" s="67"/>
      <c r="G16" s="67"/>
      <c r="H16" s="67"/>
      <c r="I16" s="67"/>
      <c r="J16" s="67"/>
      <c r="K16" s="67"/>
      <c r="L16" s="67"/>
      <c r="M16" s="1334">
        <f>'第2号様式別紙2-1（臨床研修（医師）事業計画書）附表A1'!V24+'第2号様式別紙2-1（臨床研修（医師）事業計画書）附表A1'!V25</f>
        <v>0</v>
      </c>
      <c r="N16" s="1335"/>
      <c r="O16" s="1335"/>
      <c r="P16" s="438" t="s">
        <v>449</v>
      </c>
      <c r="Q16" s="1334">
        <f>'第2号様式別紙2-1（臨床研修（医師）事業計画書）附表A2'!V32+'第2号様式別紙2-1（臨床研修（医師）事業計画書）附表A2'!V33+'第2号様式別紙2-1（臨床研修（医師）事業計画書）附表A2'!AK33</f>
        <v>0</v>
      </c>
      <c r="R16" s="1335"/>
      <c r="S16" s="1335"/>
      <c r="T16" s="39" t="s">
        <v>449</v>
      </c>
      <c r="U16" s="174"/>
      <c r="V16" s="1168">
        <f>SUM(M16+Q16)</f>
        <v>0</v>
      </c>
      <c r="W16" s="1168"/>
      <c r="X16" s="1168"/>
      <c r="Y16" s="39" t="s">
        <v>451</v>
      </c>
    </row>
    <row r="17" spans="1:25" ht="15" customHeight="1">
      <c r="B17" s="102" t="s">
        <v>453</v>
      </c>
      <c r="C17" s="67"/>
      <c r="D17" s="67"/>
      <c r="E17" s="67"/>
      <c r="F17" s="67"/>
      <c r="G17" s="67"/>
      <c r="H17" s="67"/>
      <c r="I17" s="67"/>
      <c r="J17" s="67"/>
      <c r="K17" s="67"/>
      <c r="L17" s="67"/>
      <c r="M17" s="1167">
        <f>SUM(M15:O16)</f>
        <v>0</v>
      </c>
      <c r="N17" s="1168"/>
      <c r="O17" s="1168"/>
      <c r="P17" s="438" t="s">
        <v>449</v>
      </c>
      <c r="Q17" s="1332">
        <f>SUM(Q15:S16)</f>
        <v>0</v>
      </c>
      <c r="R17" s="1333"/>
      <c r="S17" s="1333"/>
      <c r="T17" s="439" t="s">
        <v>449</v>
      </c>
      <c r="U17" s="440" t="s">
        <v>454</v>
      </c>
      <c r="V17" s="1333">
        <f>SUM(V15:X16)</f>
        <v>0</v>
      </c>
      <c r="W17" s="1333"/>
      <c r="X17" s="1333"/>
      <c r="Y17" s="39" t="s">
        <v>451</v>
      </c>
    </row>
    <row r="18" spans="1:25" ht="12" customHeight="1">
      <c r="B18" s="101" t="s">
        <v>591</v>
      </c>
      <c r="C18" s="120"/>
      <c r="D18" s="120" t="s">
        <v>592</v>
      </c>
      <c r="E18" s="120"/>
      <c r="F18" s="120"/>
      <c r="G18" s="120"/>
      <c r="H18" s="120"/>
      <c r="I18" s="120"/>
      <c r="J18" s="120"/>
      <c r="K18" s="120"/>
      <c r="L18" s="120"/>
      <c r="M18" s="120"/>
      <c r="N18" s="76"/>
      <c r="O18" s="76"/>
      <c r="P18" s="76"/>
      <c r="Q18" s="76"/>
      <c r="R18" s="76"/>
      <c r="S18" s="76"/>
      <c r="T18" s="76"/>
      <c r="U18" s="76"/>
      <c r="V18" s="76"/>
      <c r="W18" s="76"/>
      <c r="X18" s="76"/>
      <c r="Y18" s="76"/>
    </row>
    <row r="19" spans="1:25" ht="23.25" customHeight="1">
      <c r="B19" s="841" t="s">
        <v>593</v>
      </c>
      <c r="C19" s="842"/>
      <c r="D19" s="1318" t="s">
        <v>594</v>
      </c>
      <c r="E19" s="1318"/>
      <c r="F19" s="1318"/>
      <c r="G19" s="1318"/>
      <c r="H19" s="1318"/>
      <c r="I19" s="1318"/>
      <c r="J19" s="1318"/>
      <c r="K19" s="1318"/>
      <c r="L19" s="1318"/>
      <c r="M19" s="1318"/>
      <c r="N19" s="1318"/>
      <c r="O19" s="1318"/>
      <c r="P19" s="1318"/>
      <c r="Q19" s="1318"/>
      <c r="R19" s="1318"/>
      <c r="S19" s="1318"/>
      <c r="T19" s="1318"/>
      <c r="U19" s="1318"/>
      <c r="V19" s="1318"/>
      <c r="W19" s="1318"/>
      <c r="X19" s="1318"/>
      <c r="Y19" s="1318"/>
    </row>
    <row r="20" spans="1:25" ht="22.5" customHeight="1">
      <c r="B20" s="840" t="s">
        <v>595</v>
      </c>
      <c r="C20"/>
      <c r="D20" s="1319" t="s">
        <v>596</v>
      </c>
      <c r="E20" s="1319"/>
      <c r="F20" s="1319"/>
      <c r="G20" s="1319"/>
      <c r="H20" s="1319"/>
      <c r="I20" s="1319"/>
      <c r="J20" s="1319"/>
      <c r="K20" s="1319"/>
      <c r="L20" s="1319"/>
      <c r="M20" s="1319"/>
      <c r="N20" s="1319"/>
      <c r="O20" s="1319"/>
      <c r="P20" s="1319"/>
      <c r="Q20" s="1319"/>
      <c r="R20" s="1319"/>
      <c r="S20" s="1319"/>
      <c r="T20" s="1319"/>
      <c r="U20" s="1319"/>
      <c r="V20" s="1319"/>
      <c r="W20" s="1319"/>
      <c r="X20" s="1319"/>
      <c r="Y20" s="1319"/>
    </row>
    <row r="21" spans="1:25" ht="12" customHeight="1">
      <c r="B21" s="609"/>
      <c r="C21" s="786"/>
      <c r="D21" s="609"/>
      <c r="E21" s="609"/>
      <c r="F21" s="609"/>
      <c r="G21" s="609"/>
      <c r="H21" s="609"/>
      <c r="I21" s="609"/>
      <c r="J21" s="609"/>
      <c r="K21" s="609"/>
      <c r="L21" s="609"/>
      <c r="M21" s="609"/>
      <c r="N21" s="609"/>
      <c r="O21" s="609"/>
      <c r="P21" s="609"/>
      <c r="Q21" s="609"/>
      <c r="R21" s="609"/>
      <c r="S21" s="609"/>
      <c r="T21" s="609"/>
      <c r="U21" s="609"/>
      <c r="V21" s="609"/>
      <c r="W21" s="609"/>
      <c r="X21" s="609"/>
      <c r="Y21" s="609"/>
    </row>
    <row r="22" spans="1:25" ht="9" customHeight="1"/>
    <row r="23" spans="1:25" ht="15" customHeight="1">
      <c r="A23" s="1" t="s">
        <v>458</v>
      </c>
    </row>
    <row r="24" spans="1:25" ht="15" customHeight="1">
      <c r="B24" s="1" t="s">
        <v>459</v>
      </c>
    </row>
    <row r="25" spans="1:25" ht="15" customHeight="1">
      <c r="B25" s="102" t="s">
        <v>460</v>
      </c>
      <c r="C25" s="103"/>
      <c r="D25" s="103"/>
      <c r="E25" s="103"/>
      <c r="F25" s="103"/>
      <c r="G25" s="103"/>
      <c r="H25" s="103"/>
      <c r="I25" s="104"/>
      <c r="J25" s="1171">
        <f>M17</f>
        <v>0</v>
      </c>
      <c r="K25" s="1172"/>
      <c r="L25" s="1172"/>
      <c r="M25" s="1172"/>
      <c r="N25" s="71" t="s">
        <v>451</v>
      </c>
      <c r="O25" s="102" t="s">
        <v>461</v>
      </c>
      <c r="P25" s="67"/>
      <c r="Q25" s="67"/>
      <c r="R25" s="71"/>
      <c r="S25" s="122" t="s">
        <v>462</v>
      </c>
      <c r="T25" s="1327">
        <f>ROUND(J25/12,3)</f>
        <v>0</v>
      </c>
      <c r="U25" s="1327"/>
      <c r="V25" s="1327"/>
      <c r="W25" s="1327"/>
      <c r="X25" s="1327"/>
      <c r="Y25" s="71" t="s">
        <v>451</v>
      </c>
    </row>
    <row r="26" spans="1:25" ht="15" customHeight="1">
      <c r="B26" s="102" t="s">
        <v>463</v>
      </c>
      <c r="C26" s="103"/>
      <c r="D26" s="103"/>
      <c r="E26" s="103"/>
      <c r="F26" s="103"/>
      <c r="G26" s="103"/>
      <c r="H26" s="103"/>
      <c r="I26" s="104"/>
      <c r="J26" s="1171">
        <f>Q17</f>
        <v>0</v>
      </c>
      <c r="K26" s="1172"/>
      <c r="L26" s="1172"/>
      <c r="M26" s="1172"/>
      <c r="N26" s="71" t="s">
        <v>451</v>
      </c>
      <c r="O26" s="102" t="s">
        <v>461</v>
      </c>
      <c r="P26" s="67"/>
      <c r="Q26" s="67"/>
      <c r="R26" s="71"/>
      <c r="S26" s="122" t="s">
        <v>464</v>
      </c>
      <c r="T26" s="1327">
        <f>ROUND(J26/12,3)</f>
        <v>0</v>
      </c>
      <c r="U26" s="1327"/>
      <c r="V26" s="1327"/>
      <c r="W26" s="1327"/>
      <c r="X26" s="1327"/>
      <c r="Y26" s="71" t="s">
        <v>451</v>
      </c>
    </row>
    <row r="27" spans="1:25" ht="15" customHeight="1">
      <c r="B27" s="107"/>
      <c r="C27" s="107"/>
      <c r="D27" s="107"/>
      <c r="E27" s="107"/>
      <c r="F27" s="108"/>
      <c r="G27" s="108"/>
      <c r="H27" s="76"/>
      <c r="I27" s="107"/>
      <c r="J27" s="107"/>
      <c r="K27" s="107"/>
      <c r="L27" s="107"/>
      <c r="M27" s="102"/>
      <c r="N27" s="67"/>
      <c r="O27" s="67"/>
      <c r="P27" s="67" t="s">
        <v>447</v>
      </c>
      <c r="Q27" s="157"/>
      <c r="R27" s="65"/>
      <c r="S27" s="157"/>
      <c r="T27" s="177"/>
      <c r="U27" s="1330">
        <f>SUM(T25:X26)</f>
        <v>0</v>
      </c>
      <c r="V27" s="1452"/>
      <c r="W27" s="1452"/>
      <c r="X27" s="1452"/>
      <c r="Y27" s="71" t="s">
        <v>451</v>
      </c>
    </row>
    <row r="28" spans="1:25" ht="15" customHeight="1">
      <c r="B28" s="35"/>
      <c r="C28" s="35"/>
      <c r="D28" s="35"/>
      <c r="E28" s="35"/>
      <c r="F28" s="110"/>
      <c r="G28" s="110"/>
      <c r="I28" s="35"/>
      <c r="J28" s="35"/>
      <c r="K28" s="35"/>
      <c r="L28" s="35"/>
      <c r="M28" s="102" t="s">
        <v>465</v>
      </c>
      <c r="N28" s="67"/>
      <c r="O28" s="67"/>
      <c r="P28" s="67"/>
      <c r="Q28" s="157"/>
      <c r="R28" s="65"/>
      <c r="S28" s="157"/>
      <c r="T28" s="122" t="s">
        <v>466</v>
      </c>
      <c r="U28" s="1331">
        <f>ROUND(IF(T25=0,IF(J26=0,0,T26),IF(J26=0,T25,(T25+T26)/2)),0)</f>
        <v>0</v>
      </c>
      <c r="V28" s="1453"/>
      <c r="W28" s="1453"/>
      <c r="X28" s="1453"/>
      <c r="Y28" s="71" t="s">
        <v>449</v>
      </c>
    </row>
    <row r="29" spans="1:25" ht="9" customHeight="1"/>
    <row r="30" spans="1:25" ht="15" customHeight="1">
      <c r="B30" s="1" t="s">
        <v>467</v>
      </c>
      <c r="T30" s="35"/>
    </row>
    <row r="31" spans="1:25" ht="15" customHeight="1">
      <c r="B31" s="102" t="s">
        <v>460</v>
      </c>
      <c r="C31" s="103"/>
      <c r="D31" s="103"/>
      <c r="E31" s="103"/>
      <c r="F31" s="103"/>
      <c r="G31" s="103"/>
      <c r="H31" s="103"/>
      <c r="I31" s="104"/>
      <c r="J31" s="1454">
        <f>M15</f>
        <v>0</v>
      </c>
      <c r="K31" s="1453"/>
      <c r="L31" s="1453"/>
      <c r="M31" s="1453"/>
      <c r="N31" s="71" t="s">
        <v>451</v>
      </c>
      <c r="O31" s="102" t="s">
        <v>461</v>
      </c>
      <c r="P31" s="67"/>
      <c r="Q31" s="67"/>
      <c r="R31" s="71"/>
      <c r="S31" s="122" t="s">
        <v>468</v>
      </c>
      <c r="T31" s="1327">
        <f>ROUND(J31/12,3)</f>
        <v>0</v>
      </c>
      <c r="U31" s="1327"/>
      <c r="V31" s="1327"/>
      <c r="W31" s="1327"/>
      <c r="X31" s="1327"/>
      <c r="Y31" s="71" t="s">
        <v>451</v>
      </c>
    </row>
    <row r="32" spans="1:25" ht="15" customHeight="1">
      <c r="B32" s="102" t="s">
        <v>463</v>
      </c>
      <c r="C32" s="103"/>
      <c r="D32" s="103"/>
      <c r="E32" s="103"/>
      <c r="F32" s="103"/>
      <c r="G32" s="103"/>
      <c r="H32" s="103"/>
      <c r="I32" s="104"/>
      <c r="J32" s="1454">
        <f>Q15</f>
        <v>0</v>
      </c>
      <c r="K32" s="1453"/>
      <c r="L32" s="1453"/>
      <c r="M32" s="1453"/>
      <c r="N32" s="71" t="s">
        <v>451</v>
      </c>
      <c r="O32" s="102" t="s">
        <v>461</v>
      </c>
      <c r="P32" s="67"/>
      <c r="Q32" s="67"/>
      <c r="R32" s="71"/>
      <c r="S32" s="122" t="s">
        <v>469</v>
      </c>
      <c r="T32" s="1327">
        <f>ROUND(J32/12,3)</f>
        <v>0</v>
      </c>
      <c r="U32" s="1327"/>
      <c r="V32" s="1327"/>
      <c r="W32" s="1327"/>
      <c r="X32" s="1327"/>
      <c r="Y32" s="71" t="s">
        <v>451</v>
      </c>
    </row>
    <row r="33" spans="1:34" ht="12" customHeight="1">
      <c r="B33" s="1176" t="s">
        <v>470</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row>
    <row r="34" spans="1:34" ht="12" customHeight="1">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7"/>
    </row>
    <row r="35" spans="1:34" ht="12" customHeight="1">
      <c r="B35" s="1178" t="s">
        <v>471</v>
      </c>
      <c r="C35" s="1178"/>
      <c r="D35" s="1178"/>
      <c r="E35" s="1178"/>
      <c r="F35" s="1178"/>
      <c r="G35" s="1178"/>
      <c r="H35" s="1178"/>
      <c r="I35" s="1178"/>
      <c r="J35" s="1178"/>
      <c r="K35" s="1178"/>
      <c r="L35" s="1178"/>
      <c r="M35" s="1178"/>
      <c r="N35" s="1178"/>
      <c r="O35" s="1178"/>
      <c r="P35" s="1178"/>
      <c r="Q35" s="1178"/>
      <c r="R35" s="1178"/>
      <c r="S35" s="1178"/>
      <c r="T35" s="1178"/>
      <c r="U35" s="1178"/>
      <c r="V35" s="1178"/>
      <c r="W35" s="1178"/>
      <c r="X35" s="1178"/>
      <c r="Y35" s="1178"/>
    </row>
    <row r="36" spans="1:34" ht="12" customHeight="1">
      <c r="B36" s="1179"/>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row>
    <row r="37" spans="1:34" ht="9" customHeight="1">
      <c r="A37" s="101"/>
    </row>
    <row r="38" spans="1:34" ht="15" customHeight="1">
      <c r="A38" s="1" t="s">
        <v>472</v>
      </c>
      <c r="AH38" s="1" t="b">
        <f>IF('第2号様式別紙2-1（臨床研修（医師）事業計画書）附表A2'!AI17="入力不可",FALSE,TRUE)</f>
        <v>1</v>
      </c>
    </row>
    <row r="39" spans="1:34" ht="15" customHeight="1">
      <c r="B39" s="102" t="s">
        <v>473</v>
      </c>
      <c r="C39" s="103"/>
      <c r="D39" s="103"/>
      <c r="E39" s="103"/>
      <c r="F39" s="103"/>
      <c r="G39" s="103"/>
      <c r="H39" s="103"/>
      <c r="I39" s="104"/>
      <c r="J39" s="1180"/>
      <c r="K39" s="1181"/>
      <c r="L39" s="1181"/>
      <c r="M39" s="1181"/>
      <c r="N39" s="71" t="s">
        <v>451</v>
      </c>
      <c r="O39" s="105" t="s">
        <v>474</v>
      </c>
      <c r="P39" s="67"/>
      <c r="Q39" s="67"/>
      <c r="R39" s="67"/>
      <c r="S39" s="158"/>
      <c r="T39" s="441"/>
      <c r="U39" s="1320"/>
      <c r="V39" s="1321"/>
      <c r="W39" s="1321"/>
      <c r="X39" s="1321"/>
      <c r="Y39" s="71" t="s">
        <v>451</v>
      </c>
    </row>
    <row r="40" spans="1:34" ht="15" customHeight="1">
      <c r="B40" s="102" t="s">
        <v>475</v>
      </c>
      <c r="C40" s="103"/>
      <c r="D40" s="103"/>
      <c r="E40" s="103"/>
      <c r="F40" s="103"/>
      <c r="G40" s="103"/>
      <c r="H40" s="103"/>
      <c r="I40" s="104"/>
      <c r="J40" s="1180"/>
      <c r="K40" s="1181"/>
      <c r="L40" s="1181"/>
      <c r="M40" s="1181"/>
      <c r="N40" s="71" t="s">
        <v>451</v>
      </c>
      <c r="O40" s="105" t="s">
        <v>476</v>
      </c>
      <c r="P40" s="67"/>
      <c r="Q40" s="67"/>
      <c r="R40" s="67"/>
      <c r="S40" s="158"/>
      <c r="T40" s="441"/>
      <c r="U40" s="1320"/>
      <c r="V40" s="1321"/>
      <c r="W40" s="1321"/>
      <c r="X40" s="1321"/>
      <c r="Y40" s="71" t="s">
        <v>451</v>
      </c>
    </row>
    <row r="41" spans="1:34" ht="15" customHeight="1">
      <c r="B41" s="107"/>
      <c r="C41" s="107"/>
      <c r="D41" s="107"/>
      <c r="E41" s="107"/>
      <c r="F41" s="108"/>
      <c r="G41" s="108"/>
      <c r="H41" s="76"/>
      <c r="I41" s="107"/>
      <c r="J41" s="107"/>
      <c r="K41" s="107"/>
      <c r="L41" s="107"/>
      <c r="M41" s="102"/>
      <c r="N41" s="67"/>
      <c r="O41" s="67"/>
      <c r="P41" s="67" t="s">
        <v>447</v>
      </c>
      <c r="Q41" s="157"/>
      <c r="R41" s="65"/>
      <c r="S41" s="157"/>
      <c r="T41" s="109"/>
      <c r="U41" s="1322">
        <f>SUM(U39:X40)</f>
        <v>0</v>
      </c>
      <c r="V41" s="1455"/>
      <c r="W41" s="1455"/>
      <c r="X41" s="1455"/>
      <c r="Y41" s="71" t="s">
        <v>451</v>
      </c>
    </row>
    <row r="42" spans="1:34" ht="15" customHeight="1">
      <c r="B42" s="35"/>
      <c r="C42" s="35"/>
      <c r="D42" s="35"/>
      <c r="E42" s="35"/>
      <c r="F42" s="110"/>
      <c r="G42" s="110"/>
      <c r="I42" s="35"/>
      <c r="J42" s="35"/>
      <c r="K42" s="35"/>
      <c r="L42" s="35"/>
      <c r="M42" s="111" t="s">
        <v>477</v>
      </c>
      <c r="N42" s="67"/>
      <c r="O42" s="67"/>
      <c r="P42" s="67"/>
      <c r="Q42" s="157"/>
      <c r="R42" s="65"/>
      <c r="S42" s="157"/>
      <c r="T42" s="158"/>
      <c r="U42" s="1323" t="e">
        <f>ROUNDDOWN(U41/(J39+J40),3)</f>
        <v>#DIV/0!</v>
      </c>
      <c r="V42" s="1456"/>
      <c r="W42" s="1456"/>
      <c r="X42" s="1456"/>
      <c r="Y42" s="71"/>
    </row>
    <row r="43" spans="1:34" ht="6" customHeight="1">
      <c r="B43" s="35"/>
      <c r="C43" s="35"/>
      <c r="D43" s="35"/>
      <c r="E43" s="35"/>
      <c r="F43" s="110"/>
      <c r="G43" s="110"/>
      <c r="I43" s="35"/>
      <c r="J43" s="35"/>
      <c r="K43" s="35"/>
      <c r="L43" s="35"/>
      <c r="M43" s="18"/>
      <c r="Q43" s="35"/>
      <c r="R43" s="155"/>
      <c r="S43" s="35"/>
      <c r="T43" s="35"/>
      <c r="U43" s="442"/>
      <c r="V43" s="113"/>
      <c r="W43" s="113"/>
      <c r="X43" s="113"/>
    </row>
    <row r="44" spans="1:34" ht="12" customHeight="1">
      <c r="B44" s="1196" t="s">
        <v>478</v>
      </c>
      <c r="C44" s="1196"/>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row>
    <row r="45" spans="1:34" ht="12" customHeight="1">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34" ht="15" customHeight="1">
      <c r="A46" s="1" t="s">
        <v>479</v>
      </c>
    </row>
    <row r="47" spans="1:34" ht="15" customHeight="1">
      <c r="B47" s="1324" t="s">
        <v>445</v>
      </c>
      <c r="C47" s="1325"/>
      <c r="D47" s="1325"/>
      <c r="E47" s="1326"/>
      <c r="F47" s="1324" t="s">
        <v>446</v>
      </c>
      <c r="G47" s="1325"/>
      <c r="H47" s="1325"/>
      <c r="I47" s="1326"/>
      <c r="J47" s="1324" t="s">
        <v>447</v>
      </c>
      <c r="K47" s="1325"/>
      <c r="L47" s="1325"/>
      <c r="M47" s="1325"/>
      <c r="N47" s="1326"/>
      <c r="O47" s="787"/>
      <c r="P47" s="609"/>
      <c r="Q47" s="609"/>
      <c r="R47" s="609"/>
      <c r="S47" s="609"/>
      <c r="T47" s="609"/>
      <c r="U47" s="609"/>
      <c r="V47" s="609"/>
      <c r="W47" s="609"/>
      <c r="X47" s="609"/>
      <c r="Y47" s="609"/>
    </row>
    <row r="48" spans="1:34" ht="15" customHeight="1">
      <c r="B48" s="1315"/>
      <c r="C48" s="1316"/>
      <c r="D48" s="1316"/>
      <c r="E48" s="788" t="s">
        <v>449</v>
      </c>
      <c r="F48" s="1315"/>
      <c r="G48" s="1316"/>
      <c r="H48" s="1316"/>
      <c r="I48" s="789" t="s">
        <v>449</v>
      </c>
      <c r="J48" s="790" t="s">
        <v>481</v>
      </c>
      <c r="K48" s="1317">
        <f>B48+F48</f>
        <v>0</v>
      </c>
      <c r="L48" s="1317"/>
      <c r="M48" s="1317"/>
      <c r="N48" s="789" t="s">
        <v>449</v>
      </c>
      <c r="O48" s="787"/>
      <c r="P48" s="609"/>
      <c r="Q48" s="609"/>
      <c r="R48" s="609"/>
      <c r="S48" s="609"/>
      <c r="T48" s="609"/>
      <c r="U48" s="609"/>
      <c r="V48" s="609"/>
      <c r="W48" s="609"/>
      <c r="X48" s="609"/>
      <c r="Y48" s="609"/>
    </row>
    <row r="49" spans="1:40" ht="12" customHeight="1">
      <c r="B49" s="101" t="s">
        <v>591</v>
      </c>
      <c r="C49" s="120"/>
      <c r="D49" s="120" t="s">
        <v>592</v>
      </c>
      <c r="E49" s="120"/>
      <c r="F49" s="120"/>
      <c r="G49" s="120"/>
      <c r="H49" s="120"/>
      <c r="I49" s="120"/>
      <c r="J49" s="120"/>
      <c r="K49" s="120"/>
      <c r="L49" s="120"/>
      <c r="M49" s="120"/>
      <c r="N49" s="76"/>
      <c r="O49" s="76"/>
      <c r="P49" s="76"/>
      <c r="Q49" s="76"/>
      <c r="R49" s="76"/>
      <c r="S49" s="76"/>
      <c r="T49" s="76"/>
      <c r="U49" s="76"/>
      <c r="V49" s="76"/>
      <c r="W49" s="76"/>
      <c r="X49" s="76"/>
      <c r="Y49" s="76"/>
    </row>
    <row r="50" spans="1:40" ht="24" customHeight="1">
      <c r="B50" s="841" t="s">
        <v>593</v>
      </c>
      <c r="C50" s="842"/>
      <c r="D50" s="1318" t="s">
        <v>594</v>
      </c>
      <c r="E50" s="1318"/>
      <c r="F50" s="1318"/>
      <c r="G50" s="1318"/>
      <c r="H50" s="1318"/>
      <c r="I50" s="1318"/>
      <c r="J50" s="1318"/>
      <c r="K50" s="1318"/>
      <c r="L50" s="1318"/>
      <c r="M50" s="1318"/>
      <c r="N50" s="1318"/>
      <c r="O50" s="1318"/>
      <c r="P50" s="1318"/>
      <c r="Q50" s="1318"/>
      <c r="R50" s="1318"/>
      <c r="S50" s="1318"/>
      <c r="T50" s="1318"/>
      <c r="U50" s="1318"/>
      <c r="V50" s="1318"/>
      <c r="W50" s="1318"/>
      <c r="X50" s="1318"/>
      <c r="Y50" s="1318"/>
    </row>
    <row r="51" spans="1:40" ht="23.25" customHeight="1">
      <c r="B51" s="840" t="s">
        <v>595</v>
      </c>
      <c r="C51"/>
      <c r="D51" s="1319" t="s">
        <v>596</v>
      </c>
      <c r="E51" s="1319"/>
      <c r="F51" s="1319"/>
      <c r="G51" s="1319"/>
      <c r="H51" s="1319"/>
      <c r="I51" s="1319"/>
      <c r="J51" s="1319"/>
      <c r="K51" s="1319"/>
      <c r="L51" s="1319"/>
      <c r="M51" s="1319"/>
      <c r="N51" s="1319"/>
      <c r="O51" s="1319"/>
      <c r="P51" s="1319"/>
      <c r="Q51" s="1319"/>
      <c r="R51" s="1319"/>
      <c r="S51" s="1319"/>
      <c r="T51" s="1319"/>
      <c r="U51" s="1319"/>
      <c r="V51" s="1319"/>
      <c r="W51" s="1319"/>
      <c r="X51" s="1319"/>
      <c r="Y51" s="1319"/>
    </row>
    <row r="52" spans="1:40" ht="12" customHeight="1">
      <c r="B52" s="609"/>
      <c r="C52" s="786"/>
      <c r="D52" s="609"/>
      <c r="E52" s="609"/>
      <c r="F52" s="609"/>
      <c r="G52" s="609"/>
      <c r="H52" s="609"/>
      <c r="I52" s="609"/>
      <c r="J52" s="609"/>
      <c r="K52" s="609"/>
      <c r="L52" s="609"/>
      <c r="M52" s="609"/>
      <c r="N52" s="609"/>
      <c r="O52" s="609"/>
      <c r="P52" s="609"/>
      <c r="Q52" s="609"/>
      <c r="R52" s="609"/>
      <c r="S52" s="609"/>
      <c r="T52" s="609"/>
      <c r="U52" s="609"/>
      <c r="V52" s="609"/>
      <c r="W52" s="609"/>
      <c r="X52" s="609"/>
      <c r="Y52" s="609"/>
    </row>
    <row r="53" spans="1:40" ht="12" customHeight="1">
      <c r="C53" s="101"/>
    </row>
    <row r="54" spans="1:40" ht="15" customHeight="1">
      <c r="A54" s="1" t="s">
        <v>597</v>
      </c>
    </row>
    <row r="55" spans="1:40" ht="15" customHeight="1">
      <c r="P55" s="121"/>
      <c r="Q55" s="1197" t="s">
        <v>483</v>
      </c>
      <c r="R55" s="1198"/>
      <c r="S55" s="1199"/>
      <c r="T55" s="122" t="s">
        <v>484</v>
      </c>
      <c r="U55" s="1457"/>
      <c r="V55" s="1457"/>
      <c r="W55" s="1457"/>
      <c r="X55" s="1457"/>
      <c r="Y55" s="71" t="s">
        <v>485</v>
      </c>
    </row>
    <row r="56" spans="1:40" ht="15" customHeight="1">
      <c r="Q56" s="35"/>
      <c r="R56" s="35"/>
      <c r="S56" s="35"/>
      <c r="T56" s="35"/>
    </row>
    <row r="57" spans="1:40" ht="15" customHeight="1">
      <c r="A57" s="1" t="s">
        <v>486</v>
      </c>
      <c r="V57" s="1200" t="s">
        <v>487</v>
      </c>
      <c r="W57" s="1200"/>
      <c r="X57" s="1200" t="s">
        <v>488</v>
      </c>
      <c r="Y57" s="1200"/>
    </row>
    <row r="58" spans="1:40" ht="15" customHeight="1">
      <c r="V58" s="1200"/>
      <c r="W58" s="1200"/>
      <c r="X58" s="1200"/>
      <c r="Y58" s="1200"/>
    </row>
    <row r="59" spans="1:40" ht="12" customHeight="1">
      <c r="B59" s="1201" t="s">
        <v>489</v>
      </c>
      <c r="C59" s="1202" t="s">
        <v>490</v>
      </c>
      <c r="D59" s="1202"/>
      <c r="E59" s="1202"/>
      <c r="F59" s="1202"/>
      <c r="G59" s="1202"/>
      <c r="H59" s="1202"/>
      <c r="I59" s="1202"/>
      <c r="J59" s="1202"/>
      <c r="K59" s="1202"/>
      <c r="L59" s="1202"/>
      <c r="M59" s="1202"/>
      <c r="N59" s="1202"/>
      <c r="O59" s="1202"/>
      <c r="P59" s="1202"/>
      <c r="Q59" s="1202"/>
      <c r="R59" s="1202"/>
      <c r="S59" s="1202"/>
      <c r="T59" s="1202"/>
      <c r="U59" s="1202"/>
      <c r="V59" s="1203"/>
      <c r="W59" s="1204"/>
      <c r="X59" s="1203"/>
      <c r="Y59" s="1204"/>
    </row>
    <row r="60" spans="1:40" ht="12" customHeight="1">
      <c r="B60" s="1201"/>
      <c r="C60" s="1202"/>
      <c r="D60" s="1202"/>
      <c r="E60" s="1202"/>
      <c r="F60" s="1202"/>
      <c r="G60" s="1202"/>
      <c r="H60" s="1202"/>
      <c r="I60" s="1202"/>
      <c r="J60" s="1202"/>
      <c r="K60" s="1202"/>
      <c r="L60" s="1202"/>
      <c r="M60" s="1202"/>
      <c r="N60" s="1202"/>
      <c r="O60" s="1202"/>
      <c r="P60" s="1202"/>
      <c r="Q60" s="1202"/>
      <c r="R60" s="1202"/>
      <c r="S60" s="1202"/>
      <c r="T60" s="1202"/>
      <c r="U60" s="1202"/>
      <c r="V60" s="1205"/>
      <c r="W60" s="1206"/>
      <c r="X60" s="1205"/>
      <c r="Y60" s="1206"/>
    </row>
    <row r="61" spans="1:40" ht="12" customHeight="1">
      <c r="B61" s="1201" t="s">
        <v>491</v>
      </c>
      <c r="C61" s="950" t="s">
        <v>492</v>
      </c>
      <c r="D61" s="950"/>
      <c r="E61" s="950"/>
      <c r="F61" s="950"/>
      <c r="G61" s="950"/>
      <c r="H61" s="950"/>
      <c r="I61" s="950"/>
      <c r="J61" s="950"/>
      <c r="K61" s="950"/>
      <c r="L61" s="950"/>
      <c r="M61" s="950"/>
      <c r="N61" s="950"/>
      <c r="O61" s="950"/>
      <c r="P61" s="950"/>
      <c r="Q61" s="950"/>
      <c r="R61" s="950"/>
      <c r="S61" s="950"/>
      <c r="T61" s="950"/>
      <c r="U61" s="1213"/>
      <c r="V61" s="1203"/>
      <c r="W61" s="1204"/>
      <c r="X61" s="1203"/>
      <c r="Y61" s="1204"/>
    </row>
    <row r="62" spans="1:40" ht="12" customHeight="1">
      <c r="B62" s="1201"/>
      <c r="C62" s="950"/>
      <c r="D62" s="950"/>
      <c r="E62" s="950"/>
      <c r="F62" s="950"/>
      <c r="G62" s="950"/>
      <c r="H62" s="950"/>
      <c r="I62" s="950"/>
      <c r="J62" s="950"/>
      <c r="K62" s="950"/>
      <c r="L62" s="950"/>
      <c r="M62" s="950"/>
      <c r="N62" s="950"/>
      <c r="O62" s="950"/>
      <c r="P62" s="950"/>
      <c r="Q62" s="950"/>
      <c r="R62" s="950"/>
      <c r="S62" s="950"/>
      <c r="T62" s="950"/>
      <c r="U62" s="1213"/>
      <c r="V62" s="1205"/>
      <c r="W62" s="1206"/>
      <c r="X62" s="1205"/>
      <c r="Y62" s="1206"/>
    </row>
    <row r="63" spans="1:40" ht="24.95" customHeight="1">
      <c r="A63" s="1207" t="s">
        <v>598</v>
      </c>
      <c r="B63" s="1207"/>
      <c r="C63" s="1207"/>
      <c r="D63" s="1207"/>
      <c r="E63" s="1207"/>
      <c r="F63" s="1207"/>
      <c r="G63" s="1207"/>
      <c r="H63" s="1207"/>
      <c r="I63" s="1207"/>
      <c r="J63" s="1207"/>
      <c r="K63" s="1207"/>
      <c r="L63" s="1207"/>
      <c r="M63" s="1207"/>
      <c r="N63" s="1012" t="s">
        <v>494</v>
      </c>
      <c r="O63" s="970"/>
      <c r="P63" s="1210" t="s">
        <v>495</v>
      </c>
      <c r="Q63" s="1211"/>
      <c r="R63" s="1211"/>
      <c r="S63" s="1212"/>
      <c r="T63" s="174" t="s">
        <v>496</v>
      </c>
      <c r="U63" s="1472">
        <f>'第2号様式別紙2-1（臨床研修（医師）事業計画書）附表A1'!AI21+'第2号様式別紙2-1（臨床研修（医師）事業計画書）附表A2'!AH37</f>
        <v>0</v>
      </c>
      <c r="V63" s="1473"/>
      <c r="W63" s="1473"/>
      <c r="X63" s="1474"/>
      <c r="Y63" s="71" t="s">
        <v>497</v>
      </c>
    </row>
    <row r="64" spans="1:40" ht="24.95" customHeight="1">
      <c r="A64" s="1207"/>
      <c r="B64" s="1207"/>
      <c r="C64" s="1207"/>
      <c r="D64" s="1207"/>
      <c r="E64" s="1207"/>
      <c r="F64" s="1207"/>
      <c r="G64" s="1207"/>
      <c r="H64" s="1207"/>
      <c r="I64" s="1207"/>
      <c r="J64" s="1207"/>
      <c r="K64" s="1207"/>
      <c r="L64" s="1207"/>
      <c r="M64" s="1207"/>
      <c r="N64" s="1214"/>
      <c r="O64" s="1215"/>
      <c r="P64" s="1210" t="s">
        <v>498</v>
      </c>
      <c r="Q64" s="1211"/>
      <c r="R64" s="1211"/>
      <c r="S64" s="1212"/>
      <c r="T64" s="174" t="s">
        <v>499</v>
      </c>
      <c r="U64" s="1472">
        <f>'第2号様式別紙2-1（臨床研修（医師）事業計画書）附表A1'!AI23+'第2号様式別紙2-1（臨床研修（医師）事業計画書）附表A2'!AH39</f>
        <v>0</v>
      </c>
      <c r="V64" s="1473"/>
      <c r="W64" s="1473"/>
      <c r="X64" s="1474"/>
      <c r="Y64" s="71" t="s">
        <v>485</v>
      </c>
      <c r="AM64" s="180"/>
      <c r="AN64" s="180"/>
    </row>
    <row r="65" spans="1:40" ht="24.95" customHeight="1">
      <c r="A65" s="1207" t="s">
        <v>500</v>
      </c>
      <c r="B65" s="1207"/>
      <c r="C65" s="1207"/>
      <c r="D65" s="1207"/>
      <c r="E65" s="1207"/>
      <c r="F65" s="1207"/>
      <c r="G65" s="1207"/>
      <c r="H65" s="1207"/>
      <c r="I65" s="1207"/>
      <c r="J65" s="1207"/>
      <c r="K65" s="1207"/>
      <c r="L65" s="1207"/>
      <c r="M65" s="1207"/>
      <c r="N65" s="1208" t="s">
        <v>501</v>
      </c>
      <c r="O65" s="1209"/>
      <c r="P65" s="1210" t="s">
        <v>495</v>
      </c>
      <c r="Q65" s="1211"/>
      <c r="R65" s="1211"/>
      <c r="S65" s="1212"/>
      <c r="T65" s="174" t="s">
        <v>502</v>
      </c>
      <c r="U65" s="1472">
        <f>'第2号様式別紙2-1（臨床研修（医師）事業計画書）附表A2'!AH44</f>
        <v>0</v>
      </c>
      <c r="V65" s="1473"/>
      <c r="W65" s="1473"/>
      <c r="X65" s="1474"/>
      <c r="Y65" s="71" t="s">
        <v>497</v>
      </c>
      <c r="AM65" s="180">
        <v>1</v>
      </c>
      <c r="AN65" s="180">
        <v>2</v>
      </c>
    </row>
    <row r="66" spans="1:40" ht="24.95" customHeight="1">
      <c r="A66" s="1207"/>
      <c r="B66" s="1207"/>
      <c r="C66" s="1207"/>
      <c r="D66" s="1207"/>
      <c r="E66" s="1207"/>
      <c r="F66" s="1207"/>
      <c r="G66" s="1207"/>
      <c r="H66" s="1207"/>
      <c r="I66" s="1207"/>
      <c r="J66" s="1207"/>
      <c r="K66" s="1207"/>
      <c r="L66" s="1207"/>
      <c r="M66" s="1207"/>
      <c r="N66" s="1013"/>
      <c r="O66" s="971"/>
      <c r="P66" s="1210" t="s">
        <v>498</v>
      </c>
      <c r="Q66" s="1211"/>
      <c r="R66" s="1211"/>
      <c r="S66" s="1212"/>
      <c r="T66" s="174" t="s">
        <v>503</v>
      </c>
      <c r="U66" s="1472">
        <f>'第2号様式別紙2-1（臨床研修（医師）事業計画書）附表A2'!AH46</f>
        <v>0</v>
      </c>
      <c r="V66" s="1473"/>
      <c r="W66" s="1473"/>
      <c r="X66" s="1474"/>
      <c r="Y66" s="71" t="s">
        <v>485</v>
      </c>
      <c r="AM66" s="180">
        <v>2</v>
      </c>
      <c r="AN66" s="180">
        <v>3</v>
      </c>
    </row>
    <row r="67" spans="1:40" ht="13.5" customHeight="1">
      <c r="A67" s="74"/>
      <c r="B67" s="74"/>
      <c r="C67" s="74"/>
      <c r="D67" s="74"/>
      <c r="E67" s="74"/>
      <c r="F67" s="74"/>
      <c r="G67" s="74"/>
      <c r="H67" s="74"/>
      <c r="I67" s="74"/>
      <c r="J67" s="74"/>
      <c r="K67" s="74"/>
      <c r="L67" s="74"/>
      <c r="M67" s="74"/>
      <c r="N67" s="179"/>
      <c r="O67" s="179"/>
      <c r="P67" s="179"/>
      <c r="Q67" s="179"/>
      <c r="R67" s="179"/>
      <c r="S67" s="179"/>
      <c r="T67" s="34"/>
      <c r="AM67" s="180">
        <v>3</v>
      </c>
    </row>
    <row r="68" spans="1:40" ht="24.95" customHeight="1">
      <c r="A68" s="1207" t="s">
        <v>599</v>
      </c>
      <c r="B68" s="1207"/>
      <c r="C68" s="1207"/>
      <c r="D68" s="1207"/>
      <c r="E68" s="1207"/>
      <c r="F68" s="1207"/>
      <c r="G68" s="1207"/>
      <c r="H68" s="1207"/>
      <c r="I68" s="1207"/>
      <c r="J68" s="1207"/>
      <c r="K68" s="1207"/>
      <c r="L68" s="1207"/>
      <c r="M68" s="1207"/>
      <c r="N68" s="1222" t="s">
        <v>494</v>
      </c>
      <c r="O68" s="1223"/>
      <c r="P68" s="1226" t="s">
        <v>495</v>
      </c>
      <c r="Q68" s="1227"/>
      <c r="R68" s="1227"/>
      <c r="S68" s="1228"/>
      <c r="T68" s="181" t="s">
        <v>505</v>
      </c>
      <c r="U68" s="1475">
        <f>'第2号様式別紙2-1（臨床研修（医師）事業計画書）附表A1'!AJ21+'第2号様式別紙2-1（臨床研修（医師）事業計画書）附表A2'!AI37</f>
        <v>0</v>
      </c>
      <c r="V68" s="1476"/>
      <c r="W68" s="1476"/>
      <c r="X68" s="1477"/>
      <c r="Y68" s="182" t="s">
        <v>497</v>
      </c>
      <c r="AM68" s="180">
        <v>4</v>
      </c>
    </row>
    <row r="69" spans="1:40" ht="24.95" customHeight="1">
      <c r="A69" s="1207"/>
      <c r="B69" s="1207"/>
      <c r="C69" s="1207"/>
      <c r="D69" s="1207"/>
      <c r="E69" s="1207"/>
      <c r="F69" s="1207"/>
      <c r="G69" s="1207"/>
      <c r="H69" s="1207"/>
      <c r="I69" s="1207"/>
      <c r="J69" s="1207"/>
      <c r="K69" s="1207"/>
      <c r="L69" s="1207"/>
      <c r="M69" s="1207"/>
      <c r="N69" s="1224"/>
      <c r="O69" s="1225"/>
      <c r="P69" s="1210" t="s">
        <v>498</v>
      </c>
      <c r="Q69" s="1211"/>
      <c r="R69" s="1211"/>
      <c r="S69" s="1212"/>
      <c r="T69" s="174" t="s">
        <v>506</v>
      </c>
      <c r="U69" s="1472">
        <f>'第2号様式別紙2-1（臨床研修（医師）事業計画書）附表A1'!AJ23+'第2号様式別紙2-1（臨床研修（医師）事業計画書）附表A2'!AI39</f>
        <v>0</v>
      </c>
      <c r="V69" s="1473"/>
      <c r="W69" s="1473"/>
      <c r="X69" s="1474"/>
      <c r="Y69" s="183" t="s">
        <v>485</v>
      </c>
      <c r="AM69" s="180">
        <v>5</v>
      </c>
    </row>
    <row r="70" spans="1:40" ht="24.95" customHeight="1">
      <c r="A70" s="1207" t="s">
        <v>507</v>
      </c>
      <c r="B70" s="1207"/>
      <c r="C70" s="1207"/>
      <c r="D70" s="1207"/>
      <c r="E70" s="1207"/>
      <c r="F70" s="1207"/>
      <c r="G70" s="1207"/>
      <c r="H70" s="1207"/>
      <c r="I70" s="1207"/>
      <c r="J70" s="1207"/>
      <c r="K70" s="1207"/>
      <c r="L70" s="1207"/>
      <c r="M70" s="1207"/>
      <c r="N70" s="1216" t="s">
        <v>501</v>
      </c>
      <c r="O70" s="1209"/>
      <c r="P70" s="1210" t="s">
        <v>495</v>
      </c>
      <c r="Q70" s="1211"/>
      <c r="R70" s="1211"/>
      <c r="S70" s="1212"/>
      <c r="T70" s="174" t="s">
        <v>508</v>
      </c>
      <c r="U70" s="1472">
        <f>'第2号様式別紙2-1（臨床研修（医師）事業計画書）附表A2'!AI44</f>
        <v>0</v>
      </c>
      <c r="V70" s="1473"/>
      <c r="W70" s="1473"/>
      <c r="X70" s="1474"/>
      <c r="Y70" s="183" t="s">
        <v>497</v>
      </c>
    </row>
    <row r="71" spans="1:40" ht="24.95" customHeight="1">
      <c r="A71" s="1207"/>
      <c r="B71" s="1207"/>
      <c r="C71" s="1207"/>
      <c r="D71" s="1207"/>
      <c r="E71" s="1207"/>
      <c r="F71" s="1207"/>
      <c r="G71" s="1207"/>
      <c r="H71" s="1207"/>
      <c r="I71" s="1207"/>
      <c r="J71" s="1207"/>
      <c r="K71" s="1207"/>
      <c r="L71" s="1207"/>
      <c r="M71" s="1207"/>
      <c r="N71" s="1217"/>
      <c r="O71" s="1218"/>
      <c r="P71" s="1219" t="s">
        <v>498</v>
      </c>
      <c r="Q71" s="1220"/>
      <c r="R71" s="1220"/>
      <c r="S71" s="1221"/>
      <c r="T71" s="184" t="s">
        <v>509</v>
      </c>
      <c r="U71" s="1478">
        <f>'第2号様式別紙2-1（臨床研修（医師）事業計画書）附表A2'!AI46</f>
        <v>0</v>
      </c>
      <c r="V71" s="1479"/>
      <c r="W71" s="1479"/>
      <c r="X71" s="1480"/>
      <c r="Y71" s="185" t="s">
        <v>485</v>
      </c>
    </row>
    <row r="72" spans="1:40" ht="15" customHeight="1">
      <c r="A72" s="1" t="s">
        <v>510</v>
      </c>
    </row>
    <row r="73" spans="1:40" ht="9" customHeight="1"/>
    <row r="74" spans="1:40" ht="8.25" customHeight="1">
      <c r="B74" s="75"/>
      <c r="C74" s="76"/>
      <c r="D74" s="76"/>
      <c r="E74" s="76"/>
      <c r="F74" s="76"/>
      <c r="G74" s="76"/>
      <c r="H74" s="76"/>
      <c r="I74" s="76"/>
      <c r="J74" s="76"/>
      <c r="K74" s="76"/>
      <c r="L74" s="76"/>
      <c r="M74" s="76"/>
      <c r="N74" s="76"/>
      <c r="O74" s="76"/>
      <c r="P74" s="76"/>
      <c r="Q74" s="76"/>
      <c r="R74" s="76"/>
      <c r="S74" s="77"/>
      <c r="T74" s="75"/>
      <c r="U74" s="76"/>
      <c r="V74" s="76"/>
      <c r="W74" s="76"/>
      <c r="X74" s="76"/>
      <c r="Y74" s="77"/>
    </row>
    <row r="75" spans="1:40" ht="15" customHeight="1">
      <c r="B75" s="2"/>
      <c r="C75" s="1" t="s">
        <v>511</v>
      </c>
      <c r="H75" s="1450" t="s">
        <v>512</v>
      </c>
      <c r="I75" s="1450"/>
      <c r="J75" s="1450"/>
      <c r="K75" s="1450"/>
      <c r="L75" s="1450"/>
      <c r="M75" s="1450"/>
      <c r="N75" s="1450"/>
      <c r="O75" s="1450"/>
      <c r="P75" s="1450"/>
      <c r="Q75" s="1450"/>
      <c r="R75" s="1450"/>
      <c r="S75" s="1450"/>
      <c r="T75" s="1450"/>
      <c r="U75" s="1450"/>
      <c r="V75" s="1450"/>
      <c r="W75" s="1450"/>
      <c r="X75" s="1450"/>
      <c r="Y75" s="1467"/>
    </row>
    <row r="76" spans="1:40" ht="15" customHeight="1">
      <c r="B76" s="2"/>
      <c r="C76" s="1" t="s">
        <v>513</v>
      </c>
      <c r="I76" s="1229" t="s">
        <v>514</v>
      </c>
      <c r="J76" s="1230"/>
      <c r="K76" s="186"/>
      <c r="L76" s="1" t="s">
        <v>515</v>
      </c>
      <c r="N76" s="186"/>
      <c r="O76" s="1" t="s">
        <v>516</v>
      </c>
      <c r="T76" s="8" t="s">
        <v>517</v>
      </c>
      <c r="U76" s="1298" t="e">
        <f>U77+U101</f>
        <v>#VALUE!</v>
      </c>
      <c r="V76" s="1298"/>
      <c r="W76" s="1298"/>
      <c r="X76" s="1298"/>
      <c r="Y76" s="9" t="s">
        <v>518</v>
      </c>
      <c r="Z76" s="187"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519</v>
      </c>
      <c r="I77" s="35"/>
      <c r="J77" s="35"/>
      <c r="T77" s="8" t="s">
        <v>263</v>
      </c>
      <c r="U77" s="1298" t="e">
        <f>IF(OR(AB78="20人未満",$C$118=1),(E79*Q79)+(E81*Q81)+(E83*Q83)+(E85*Q85)+(E87*Q87),(E91*Q91)+(E93*Q93)+(E95*Q95)+(E97*Q97)+(E99*Q99))</f>
        <v>#VALUE!</v>
      </c>
      <c r="V77" s="1298"/>
      <c r="W77" s="1298"/>
      <c r="X77" s="1298"/>
      <c r="Y77" s="9" t="s">
        <v>264</v>
      </c>
    </row>
    <row r="78" spans="1:40" ht="30" customHeight="1">
      <c r="B78" s="1232" t="s">
        <v>520</v>
      </c>
      <c r="C78" s="951"/>
      <c r="D78" s="951"/>
      <c r="E78" s="951"/>
      <c r="F78" s="951"/>
      <c r="G78" s="951"/>
      <c r="H78" s="951"/>
      <c r="I78" s="951"/>
      <c r="J78" s="951"/>
      <c r="K78" s="951"/>
      <c r="L78" s="951"/>
      <c r="M78" s="951"/>
      <c r="N78" s="951"/>
      <c r="O78" s="951"/>
      <c r="P78" s="951"/>
      <c r="Q78" s="951"/>
      <c r="R78" s="951"/>
      <c r="S78" s="1233"/>
      <c r="T78" s="8"/>
      <c r="U78" s="443"/>
      <c r="V78" s="443"/>
      <c r="W78" s="443"/>
      <c r="X78" s="443"/>
      <c r="Y78" s="9"/>
      <c r="AB78" s="187" t="str">
        <f>IF(N158="","未入力",IF(N158&gt;=20,"20人以上","20人未満"))</f>
        <v>未入力</v>
      </c>
    </row>
    <row r="79" spans="1:40" ht="32.25" customHeight="1">
      <c r="B79" s="1234" t="s">
        <v>521</v>
      </c>
      <c r="C79" s="945"/>
      <c r="D79" s="34" t="s">
        <v>522</v>
      </c>
      <c r="E79" s="1314">
        <v>63000</v>
      </c>
      <c r="F79" s="1302"/>
      <c r="G79" s="1302"/>
      <c r="H79" s="1" t="s">
        <v>523</v>
      </c>
      <c r="K79" s="35" t="s">
        <v>268</v>
      </c>
      <c r="M79" s="1468" t="s">
        <v>524</v>
      </c>
      <c r="N79" s="1468"/>
      <c r="O79" s="1468"/>
      <c r="P79" s="1468"/>
      <c r="Q79" s="1303" t="str">
        <f>IF(OR($AB$78="20人未満",$C$118=1),IF($K$76=1,$V$15,0)+IF($K$76=2,$V$15,0),"")</f>
        <v/>
      </c>
      <c r="R79" s="1303"/>
      <c r="S79" s="1" t="s">
        <v>451</v>
      </c>
      <c r="T79" s="8"/>
      <c r="U79" s="443"/>
      <c r="V79" s="443"/>
      <c r="W79" s="443"/>
      <c r="X79" s="443"/>
      <c r="Y79" s="9"/>
    </row>
    <row r="80" spans="1:40" ht="9" customHeight="1">
      <c r="B80" s="40"/>
      <c r="C80" s="29"/>
      <c r="D80" s="34"/>
      <c r="E80" s="593"/>
      <c r="F80" s="593"/>
      <c r="G80" s="593"/>
      <c r="K80" s="35"/>
      <c r="M80" s="36"/>
      <c r="N80" s="36"/>
      <c r="O80" s="36"/>
      <c r="P80" s="36"/>
      <c r="Q80" s="594"/>
      <c r="R80" s="594"/>
      <c r="T80" s="8"/>
      <c r="U80" s="443"/>
      <c r="V80" s="443"/>
      <c r="W80" s="443"/>
      <c r="X80" s="443"/>
      <c r="Y80" s="9"/>
    </row>
    <row r="81" spans="2:25" ht="27.75" customHeight="1">
      <c r="B81" s="1238" t="s">
        <v>525</v>
      </c>
      <c r="C81" s="945"/>
      <c r="D81" s="34" t="s">
        <v>522</v>
      </c>
      <c r="E81" s="1314">
        <v>52000</v>
      </c>
      <c r="F81" s="1302"/>
      <c r="G81" s="1302"/>
      <c r="H81" s="1" t="s">
        <v>523</v>
      </c>
      <c r="K81" s="35" t="s">
        <v>268</v>
      </c>
      <c r="M81" s="1468" t="s">
        <v>524</v>
      </c>
      <c r="N81" s="1468"/>
      <c r="O81" s="1468"/>
      <c r="P81" s="1468"/>
      <c r="Q81" s="1303" t="str">
        <f>IF(OR($AB$78="20人未満",$C$118=1),IF($K$76=3,$V$15,0),"")</f>
        <v/>
      </c>
      <c r="R81" s="1303"/>
      <c r="S81" s="1" t="s">
        <v>451</v>
      </c>
      <c r="T81" s="8"/>
      <c r="U81" s="443"/>
      <c r="V81" s="443"/>
      <c r="W81" s="443"/>
      <c r="X81" s="443"/>
      <c r="Y81" s="9"/>
    </row>
    <row r="82" spans="2:25" ht="18" customHeight="1">
      <c r="B82" s="41"/>
      <c r="C82" s="42"/>
      <c r="D82" s="34"/>
      <c r="E82" s="596"/>
      <c r="F82" s="593"/>
      <c r="G82" s="593"/>
      <c r="K82" s="35"/>
      <c r="Q82" s="594"/>
      <c r="R82" s="594"/>
      <c r="T82" s="8"/>
      <c r="U82" s="443"/>
      <c r="V82" s="443"/>
      <c r="W82" s="443"/>
      <c r="X82" s="443"/>
      <c r="Y82" s="9"/>
    </row>
    <row r="83" spans="2:25" ht="18" customHeight="1">
      <c r="B83" s="1238" t="s">
        <v>526</v>
      </c>
      <c r="C83" s="945"/>
      <c r="D83" s="34" t="s">
        <v>522</v>
      </c>
      <c r="E83" s="1302">
        <v>47000</v>
      </c>
      <c r="F83" s="1302"/>
      <c r="G83" s="1302"/>
      <c r="H83" s="1" t="s">
        <v>523</v>
      </c>
      <c r="K83" s="35" t="s">
        <v>268</v>
      </c>
      <c r="M83" s="1468" t="s">
        <v>524</v>
      </c>
      <c r="N83" s="1468"/>
      <c r="O83" s="1468"/>
      <c r="P83" s="1468"/>
      <c r="Q83" s="1303" t="str">
        <f>IF(OR($AB$78="20人未満",$C$118=1),IF($K$76=4,$V$15,0),"")</f>
        <v/>
      </c>
      <c r="R83" s="1303"/>
      <c r="S83" s="1" t="s">
        <v>451</v>
      </c>
      <c r="T83" s="8"/>
      <c r="U83" s="443"/>
      <c r="V83" s="443"/>
      <c r="W83" s="443"/>
      <c r="X83" s="443"/>
      <c r="Y83" s="9"/>
    </row>
    <row r="84" spans="2:25" ht="18" customHeight="1">
      <c r="B84" s="41"/>
      <c r="C84" s="42"/>
      <c r="D84" s="34"/>
      <c r="E84" s="1299"/>
      <c r="F84" s="1299"/>
      <c r="G84" s="1299"/>
      <c r="K84" s="35"/>
      <c r="Q84" s="594"/>
      <c r="R84" s="594"/>
      <c r="T84" s="8"/>
      <c r="U84" s="443"/>
      <c r="V84" s="443"/>
      <c r="W84" s="443"/>
      <c r="X84" s="443"/>
      <c r="Y84" s="9"/>
    </row>
    <row r="85" spans="2:25" ht="18" customHeight="1">
      <c r="B85" s="1238" t="s">
        <v>527</v>
      </c>
      <c r="C85" s="945"/>
      <c r="D85" s="34" t="s">
        <v>522</v>
      </c>
      <c r="E85" s="1302">
        <v>42000</v>
      </c>
      <c r="F85" s="1302"/>
      <c r="G85" s="1302"/>
      <c r="H85" s="1" t="s">
        <v>523</v>
      </c>
      <c r="K85" s="35" t="s">
        <v>268</v>
      </c>
      <c r="M85" s="1468" t="s">
        <v>524</v>
      </c>
      <c r="N85" s="1468"/>
      <c r="O85" s="1468"/>
      <c r="P85" s="1468"/>
      <c r="Q85" s="1303" t="str">
        <f>IF(OR($AB$78="20人未満",$C118=1),IF($K$76=5,$V$15,0),"")</f>
        <v/>
      </c>
      <c r="R85" s="1303"/>
      <c r="S85" s="1" t="s">
        <v>451</v>
      </c>
      <c r="T85" s="8"/>
      <c r="U85" s="443"/>
      <c r="V85" s="443"/>
      <c r="W85" s="443"/>
      <c r="X85" s="443"/>
      <c r="Y85" s="9"/>
    </row>
    <row r="86" spans="2:25" ht="18" customHeight="1">
      <c r="B86" s="41"/>
      <c r="C86" s="42"/>
      <c r="D86" s="34"/>
      <c r="E86" s="1299"/>
      <c r="F86" s="1299"/>
      <c r="G86" s="1299"/>
      <c r="K86" s="35"/>
      <c r="Q86" s="594"/>
      <c r="R86" s="594"/>
      <c r="T86" s="8"/>
      <c r="U86" s="443"/>
      <c r="V86" s="443"/>
      <c r="W86" s="443"/>
      <c r="X86" s="443"/>
      <c r="Y86" s="9"/>
    </row>
    <row r="87" spans="2:25" ht="33.75" customHeight="1">
      <c r="B87" s="1239" t="s">
        <v>528</v>
      </c>
      <c r="C87" s="1240"/>
      <c r="D87" s="43" t="s">
        <v>522</v>
      </c>
      <c r="E87" s="1311">
        <v>500</v>
      </c>
      <c r="F87" s="1311"/>
      <c r="G87" s="1311"/>
      <c r="H87" s="11" t="s">
        <v>523</v>
      </c>
      <c r="I87" s="11"/>
      <c r="J87" s="11"/>
      <c r="K87" s="44" t="s">
        <v>268</v>
      </c>
      <c r="L87" s="11"/>
      <c r="M87" s="1242" t="s">
        <v>524</v>
      </c>
      <c r="N87" s="1242"/>
      <c r="O87" s="1242"/>
      <c r="P87" s="1242"/>
      <c r="Q87" s="1300" t="str">
        <f>IF(OR($AB$78="20人未満",$C118=1),IF($N$76=2,$V$15,0)+IF($N$76=3,$V$15,0),"")</f>
        <v/>
      </c>
      <c r="R87" s="1300"/>
      <c r="S87" s="11" t="s">
        <v>451</v>
      </c>
      <c r="T87" s="8"/>
      <c r="U87" s="443"/>
      <c r="V87" s="443"/>
      <c r="W87" s="443"/>
      <c r="X87" s="443"/>
      <c r="Y87" s="9"/>
    </row>
    <row r="88" spans="2:25" ht="9" customHeight="1">
      <c r="B88" s="160"/>
      <c r="C88" s="161"/>
      <c r="D88" s="43"/>
      <c r="E88" s="595"/>
      <c r="F88" s="595"/>
      <c r="G88" s="595"/>
      <c r="H88" s="11"/>
      <c r="I88" s="11"/>
      <c r="J88" s="11"/>
      <c r="K88" s="44"/>
      <c r="L88" s="11"/>
      <c r="M88" s="11"/>
      <c r="N88" s="11"/>
      <c r="O88" s="11"/>
      <c r="P88" s="11"/>
      <c r="Q88" s="593"/>
      <c r="R88" s="593"/>
      <c r="S88" s="11"/>
      <c r="T88" s="8"/>
      <c r="U88" s="443"/>
      <c r="V88" s="443"/>
      <c r="W88" s="443"/>
      <c r="X88" s="443"/>
      <c r="Y88" s="9"/>
    </row>
    <row r="89" spans="2:25" ht="9" customHeight="1">
      <c r="B89" s="160"/>
      <c r="C89" s="161"/>
      <c r="D89" s="43"/>
      <c r="E89" s="449"/>
      <c r="F89" s="449"/>
      <c r="G89" s="449"/>
      <c r="H89" s="124"/>
      <c r="I89" s="11"/>
      <c r="J89" s="11"/>
      <c r="K89" s="44"/>
      <c r="L89" s="11"/>
      <c r="M89" s="132"/>
      <c r="N89" s="132"/>
      <c r="O89" s="132"/>
      <c r="P89" s="132"/>
      <c r="Q89" s="449"/>
      <c r="R89" s="449"/>
      <c r="S89" s="11"/>
      <c r="T89" s="8"/>
      <c r="U89" s="62"/>
      <c r="V89" s="62"/>
      <c r="W89" s="62"/>
      <c r="X89" s="62"/>
      <c r="Y89" s="9"/>
    </row>
    <row r="90" spans="2:25" ht="30" customHeight="1">
      <c r="B90" s="1232" t="s">
        <v>534</v>
      </c>
      <c r="C90" s="951"/>
      <c r="D90" s="951"/>
      <c r="E90" s="951"/>
      <c r="F90" s="951"/>
      <c r="G90" s="951"/>
      <c r="H90" s="951"/>
      <c r="I90" s="951"/>
      <c r="J90" s="951"/>
      <c r="K90" s="951"/>
      <c r="L90" s="951"/>
      <c r="M90" s="951"/>
      <c r="N90" s="951"/>
      <c r="O90" s="951"/>
      <c r="P90" s="951"/>
      <c r="Q90" s="951"/>
      <c r="R90" s="951"/>
      <c r="S90" s="1233"/>
      <c r="T90" s="8"/>
      <c r="U90" s="443"/>
      <c r="V90" s="443"/>
      <c r="W90" s="443"/>
      <c r="X90" s="443"/>
      <c r="Y90" s="9"/>
    </row>
    <row r="91" spans="2:25" ht="32.25" customHeight="1">
      <c r="B91" s="1234" t="s">
        <v>521</v>
      </c>
      <c r="C91" s="945"/>
      <c r="D91" s="34" t="s">
        <v>522</v>
      </c>
      <c r="E91" s="1314">
        <v>46000</v>
      </c>
      <c r="F91" s="1302"/>
      <c r="G91" s="1302"/>
      <c r="H91" s="1" t="s">
        <v>523</v>
      </c>
      <c r="K91" s="35" t="s">
        <v>268</v>
      </c>
      <c r="M91" s="1468" t="s">
        <v>524</v>
      </c>
      <c r="N91" s="1468"/>
      <c r="O91" s="1468"/>
      <c r="P91" s="1468"/>
      <c r="Q91" s="1313" t="str">
        <f>IF(AND($AB$78="20人以上",$C$118=""),IF($K$76=1,$V$15,0)+IF($K$76=2,$V$15,0),"")</f>
        <v/>
      </c>
      <c r="R91" s="1313"/>
      <c r="S91" s="1" t="s">
        <v>451</v>
      </c>
      <c r="T91" s="8"/>
      <c r="U91" s="443"/>
      <c r="V91" s="443"/>
      <c r="W91" s="443"/>
      <c r="X91" s="443"/>
      <c r="Y91" s="9"/>
    </row>
    <row r="92" spans="2:25" ht="9" customHeight="1">
      <c r="B92" s="40"/>
      <c r="C92" s="29"/>
      <c r="D92" s="34"/>
      <c r="E92" s="593"/>
      <c r="F92" s="593"/>
      <c r="G92" s="593"/>
      <c r="K92" s="35"/>
      <c r="M92" s="36"/>
      <c r="N92" s="36"/>
      <c r="O92" s="36"/>
      <c r="P92" s="36"/>
      <c r="Q92" s="594"/>
      <c r="R92" s="594"/>
      <c r="T92" s="8"/>
      <c r="U92" s="443"/>
      <c r="V92" s="443"/>
      <c r="W92" s="443"/>
      <c r="X92" s="443"/>
      <c r="Y92" s="9"/>
    </row>
    <row r="93" spans="2:25" ht="27.75" customHeight="1">
      <c r="B93" s="1238" t="s">
        <v>525</v>
      </c>
      <c r="C93" s="945"/>
      <c r="D93" s="34" t="s">
        <v>522</v>
      </c>
      <c r="E93" s="1314">
        <v>39000</v>
      </c>
      <c r="F93" s="1302"/>
      <c r="G93" s="1302"/>
      <c r="H93" s="1" t="s">
        <v>523</v>
      </c>
      <c r="K93" s="35" t="s">
        <v>268</v>
      </c>
      <c r="M93" s="1468" t="s">
        <v>524</v>
      </c>
      <c r="N93" s="1468"/>
      <c r="O93" s="1468"/>
      <c r="P93" s="1468"/>
      <c r="Q93" s="1313" t="str">
        <f>IF(AND($AB$78="20人以上",$C$118=""),IF($K$76=3,$V$15,0),"")</f>
        <v/>
      </c>
      <c r="R93" s="1313"/>
      <c r="S93" s="1" t="s">
        <v>451</v>
      </c>
      <c r="T93" s="8"/>
      <c r="U93" s="443"/>
      <c r="V93" s="443"/>
      <c r="W93" s="443"/>
      <c r="X93" s="443"/>
      <c r="Y93" s="9"/>
    </row>
    <row r="94" spans="2:25" ht="18" customHeight="1">
      <c r="B94" s="41"/>
      <c r="C94" s="42"/>
      <c r="D94" s="34"/>
      <c r="E94" s="596"/>
      <c r="F94" s="593"/>
      <c r="G94" s="593"/>
      <c r="K94" s="35"/>
      <c r="Q94" s="594"/>
      <c r="R94" s="594"/>
      <c r="T94" s="8"/>
      <c r="U94" s="443"/>
      <c r="V94" s="443"/>
      <c r="W94" s="443"/>
      <c r="X94" s="443"/>
      <c r="Y94" s="9"/>
    </row>
    <row r="95" spans="2:25" ht="18" customHeight="1">
      <c r="B95" s="1238" t="s">
        <v>526</v>
      </c>
      <c r="C95" s="945"/>
      <c r="D95" s="34" t="s">
        <v>522</v>
      </c>
      <c r="E95" s="1302">
        <v>35000</v>
      </c>
      <c r="F95" s="1302"/>
      <c r="G95" s="1302"/>
      <c r="H95" s="1" t="s">
        <v>523</v>
      </c>
      <c r="K95" s="35" t="s">
        <v>268</v>
      </c>
      <c r="M95" s="1468" t="s">
        <v>524</v>
      </c>
      <c r="N95" s="1468"/>
      <c r="O95" s="1468"/>
      <c r="P95" s="1468"/>
      <c r="Q95" s="1313" t="str">
        <f>IF(AND($AB$78="20人以上",$C$118=""),IF($K$76=4,$V$15,0),"")</f>
        <v/>
      </c>
      <c r="R95" s="1313"/>
      <c r="S95" s="1" t="s">
        <v>451</v>
      </c>
      <c r="T95" s="8"/>
      <c r="U95" s="443"/>
      <c r="V95" s="443"/>
      <c r="W95" s="443"/>
      <c r="X95" s="443"/>
      <c r="Y95" s="9"/>
    </row>
    <row r="96" spans="2:25" ht="18" customHeight="1">
      <c r="B96" s="41"/>
      <c r="C96" s="42"/>
      <c r="D96" s="34"/>
      <c r="E96" s="1299"/>
      <c r="F96" s="1299"/>
      <c r="G96" s="1299"/>
      <c r="K96" s="35"/>
      <c r="Q96" s="594"/>
      <c r="R96" s="594"/>
      <c r="T96" s="8"/>
      <c r="U96" s="443"/>
      <c r="V96" s="443"/>
      <c r="W96" s="443"/>
      <c r="X96" s="443"/>
      <c r="Y96" s="9"/>
    </row>
    <row r="97" spans="2:33" ht="18" customHeight="1">
      <c r="B97" s="1238" t="s">
        <v>527</v>
      </c>
      <c r="C97" s="945"/>
      <c r="D97" s="34" t="s">
        <v>522</v>
      </c>
      <c r="E97" s="1302">
        <v>31000</v>
      </c>
      <c r="F97" s="1302"/>
      <c r="G97" s="1302"/>
      <c r="H97" s="1" t="s">
        <v>523</v>
      </c>
      <c r="K97" s="35" t="s">
        <v>268</v>
      </c>
      <c r="M97" s="1468" t="s">
        <v>524</v>
      </c>
      <c r="N97" s="1468"/>
      <c r="O97" s="1468"/>
      <c r="P97" s="1468"/>
      <c r="Q97" s="1313" t="str">
        <f>IF(AND($AB$78="20人以上",$C$118=""),IF($K$76=5,$V$15,0),"")</f>
        <v/>
      </c>
      <c r="R97" s="1313"/>
      <c r="S97" s="1" t="s">
        <v>451</v>
      </c>
      <c r="T97" s="8"/>
      <c r="U97" s="443"/>
      <c r="V97" s="443"/>
      <c r="W97" s="443"/>
      <c r="X97" s="443"/>
      <c r="Y97" s="9"/>
    </row>
    <row r="98" spans="2:33" ht="18" customHeight="1">
      <c r="B98" s="41"/>
      <c r="C98" s="42"/>
      <c r="D98" s="34"/>
      <c r="E98" s="1299"/>
      <c r="F98" s="1299"/>
      <c r="G98" s="1299"/>
      <c r="K98" s="35"/>
      <c r="Q98" s="594"/>
      <c r="R98" s="594"/>
      <c r="T98" s="8"/>
      <c r="U98" s="443"/>
      <c r="V98" s="443"/>
      <c r="W98" s="443"/>
      <c r="X98" s="443"/>
      <c r="Y98" s="9"/>
    </row>
    <row r="99" spans="2:33" ht="33.75" customHeight="1">
      <c r="B99" s="1239" t="s">
        <v>528</v>
      </c>
      <c r="C99" s="1240"/>
      <c r="D99" s="43" t="s">
        <v>522</v>
      </c>
      <c r="E99" s="1311">
        <v>300</v>
      </c>
      <c r="F99" s="1311"/>
      <c r="G99" s="1311"/>
      <c r="H99" s="11" t="s">
        <v>523</v>
      </c>
      <c r="I99" s="11"/>
      <c r="J99" s="11"/>
      <c r="K99" s="44" t="s">
        <v>268</v>
      </c>
      <c r="L99" s="11"/>
      <c r="M99" s="1242" t="s">
        <v>524</v>
      </c>
      <c r="N99" s="1242"/>
      <c r="O99" s="1242"/>
      <c r="P99" s="1242"/>
      <c r="Q99" s="1312" t="str">
        <f>IF(AND($AB$78="20人以上",$C$118=""),IF($N$76=2,$V$15,0)+IF($N$76=3,$V$15,0),"")</f>
        <v/>
      </c>
      <c r="R99" s="1312"/>
      <c r="S99" s="11" t="s">
        <v>451</v>
      </c>
      <c r="T99" s="8"/>
      <c r="U99" s="592"/>
      <c r="V99" s="592"/>
      <c r="W99" s="592"/>
      <c r="X99" s="592"/>
      <c r="Y99" s="9"/>
    </row>
    <row r="100" spans="2:33" ht="9" customHeight="1">
      <c r="B100" s="160"/>
      <c r="C100" s="161"/>
      <c r="D100" s="43"/>
      <c r="E100" s="449"/>
      <c r="F100" s="449"/>
      <c r="G100" s="449"/>
      <c r="H100" s="124"/>
      <c r="I100" s="11"/>
      <c r="J100" s="11"/>
      <c r="K100" s="44"/>
      <c r="L100" s="11"/>
      <c r="M100" s="132"/>
      <c r="N100" s="132"/>
      <c r="O100" s="132"/>
      <c r="P100" s="132"/>
      <c r="Q100" s="449"/>
      <c r="R100" s="449"/>
      <c r="S100" s="11"/>
      <c r="T100" s="8"/>
      <c r="U100" s="62"/>
      <c r="V100" s="62"/>
      <c r="W100" s="62"/>
      <c r="X100" s="62"/>
      <c r="Y100" s="9"/>
    </row>
    <row r="101" spans="2:33" s="11" customFormat="1" ht="19.5" customHeight="1">
      <c r="B101" s="46" t="s">
        <v>535</v>
      </c>
      <c r="C101" s="30"/>
      <c r="D101" s="43" t="s">
        <v>263</v>
      </c>
      <c r="E101" s="1311">
        <v>15000</v>
      </c>
      <c r="F101" s="1311"/>
      <c r="G101" s="1311"/>
      <c r="H101" s="11" t="s">
        <v>523</v>
      </c>
      <c r="K101" s="44" t="s">
        <v>268</v>
      </c>
      <c r="M101" s="1242" t="s">
        <v>524</v>
      </c>
      <c r="N101" s="1242"/>
      <c r="O101" s="1242"/>
      <c r="P101" s="1242"/>
      <c r="Q101" s="1303">
        <f>V15</f>
        <v>0</v>
      </c>
      <c r="R101" s="1303"/>
      <c r="S101" s="11" t="s">
        <v>449</v>
      </c>
      <c r="T101" s="192" t="s">
        <v>263</v>
      </c>
      <c r="U101" s="1297">
        <f>E101*Q101</f>
        <v>0</v>
      </c>
      <c r="V101" s="1297"/>
      <c r="W101" s="1297"/>
      <c r="X101" s="1297"/>
      <c r="Y101" s="193" t="s">
        <v>264</v>
      </c>
    </row>
    <row r="102" spans="2:33" ht="6" customHeight="1">
      <c r="B102" s="194"/>
      <c r="C102" s="195"/>
      <c r="D102" s="34"/>
      <c r="E102" s="593"/>
      <c r="F102" s="593"/>
      <c r="G102" s="593"/>
      <c r="K102" s="35"/>
      <c r="Q102" s="593"/>
      <c r="R102" s="593"/>
      <c r="T102" s="8"/>
      <c r="U102" s="592"/>
      <c r="V102" s="592"/>
      <c r="W102" s="592"/>
      <c r="X102" s="592"/>
      <c r="Y102" s="9"/>
    </row>
    <row r="103" spans="2:33" s="791" customFormat="1" ht="14.25" customHeight="1">
      <c r="B103" s="792"/>
      <c r="C103" s="609" t="s">
        <v>600</v>
      </c>
      <c r="D103" s="793"/>
      <c r="E103" s="794"/>
      <c r="F103" s="794"/>
      <c r="G103" s="794"/>
      <c r="H103" s="609"/>
      <c r="I103" s="609"/>
      <c r="J103" s="609"/>
      <c r="K103" s="683"/>
      <c r="L103" s="609"/>
      <c r="M103" s="609"/>
      <c r="N103" s="609"/>
      <c r="O103" s="609"/>
      <c r="P103" s="609"/>
      <c r="Q103" s="794"/>
      <c r="R103" s="794"/>
      <c r="S103" s="609"/>
      <c r="T103" s="795"/>
      <c r="U103" s="796"/>
      <c r="V103" s="796"/>
      <c r="W103" s="796"/>
      <c r="X103" s="796"/>
      <c r="Y103" s="797"/>
      <c r="Z103" s="609"/>
      <c r="AA103" s="609" t="s">
        <v>601</v>
      </c>
      <c r="AB103" s="609"/>
      <c r="AC103" s="609"/>
      <c r="AD103" s="609"/>
      <c r="AE103" s="609"/>
      <c r="AF103" s="609"/>
      <c r="AG103" s="609"/>
    </row>
    <row r="104" spans="2:33" s="791" customFormat="1" ht="14.25" customHeight="1">
      <c r="B104" s="792"/>
      <c r="C104" s="1308" t="s">
        <v>602</v>
      </c>
      <c r="D104" s="1308"/>
      <c r="E104" s="1308"/>
      <c r="F104" s="1308"/>
      <c r="G104" s="1308"/>
      <c r="H104" s="1308"/>
      <c r="I104" s="1308"/>
      <c r="J104" s="1308"/>
      <c r="K104" s="1308"/>
      <c r="L104" s="1308"/>
      <c r="M104" s="1308"/>
      <c r="N104" s="1308"/>
      <c r="O104" s="1308"/>
      <c r="P104" s="1308"/>
      <c r="Q104" s="1308"/>
      <c r="R104" s="1308"/>
      <c r="S104" s="1309"/>
      <c r="T104" s="795"/>
      <c r="U104" s="796"/>
      <c r="V104" s="796"/>
      <c r="W104" s="796"/>
      <c r="X104" s="796"/>
      <c r="Y104" s="797"/>
      <c r="Z104" s="609"/>
      <c r="AA104" s="609"/>
      <c r="AB104" s="609"/>
      <c r="AC104" s="609"/>
      <c r="AD104" s="609"/>
      <c r="AE104" s="609"/>
      <c r="AF104" s="609"/>
      <c r="AG104" s="609"/>
    </row>
    <row r="105" spans="2:33" s="791" customFormat="1" ht="14.25" customHeight="1">
      <c r="B105" s="792"/>
      <c r="C105" s="798"/>
      <c r="D105" s="799" t="s">
        <v>263</v>
      </c>
      <c r="E105" s="1304">
        <v>15000</v>
      </c>
      <c r="F105" s="1304"/>
      <c r="G105" s="1304"/>
      <c r="H105" s="633" t="s">
        <v>523</v>
      </c>
      <c r="I105" s="633"/>
      <c r="J105" s="633"/>
      <c r="K105" s="800" t="s">
        <v>268</v>
      </c>
      <c r="L105" s="633"/>
      <c r="M105" s="1310" t="s">
        <v>603</v>
      </c>
      <c r="N105" s="1310"/>
      <c r="O105" s="1310"/>
      <c r="P105" s="1310"/>
      <c r="Q105" s="1306" t="e">
        <f>IF($U$42&gt;0.4999,K48,"0")</f>
        <v>#DIV/0!</v>
      </c>
      <c r="R105" s="1306"/>
      <c r="S105" s="633" t="s">
        <v>449</v>
      </c>
      <c r="T105" s="801" t="s">
        <v>517</v>
      </c>
      <c r="U105" s="1307" t="e">
        <f>IF(Q105&gt;0,E105*Q105,"")</f>
        <v>#DIV/0!</v>
      </c>
      <c r="V105" s="1307"/>
      <c r="W105" s="1307"/>
      <c r="X105" s="1307"/>
      <c r="Y105" s="802" t="s">
        <v>518</v>
      </c>
      <c r="Z105" s="609"/>
      <c r="AA105" s="609"/>
      <c r="AB105" s="609" t="e">
        <f>IF($U$42&gt;=0.5,"50％以上","50％未満")</f>
        <v>#DIV/0!</v>
      </c>
      <c r="AC105" s="609"/>
      <c r="AD105" s="609"/>
      <c r="AE105" s="609"/>
      <c r="AF105" s="609"/>
      <c r="AG105" s="609"/>
    </row>
    <row r="106" spans="2:33" ht="14.25" customHeight="1">
      <c r="B106" s="194"/>
      <c r="C106" s="798"/>
      <c r="D106" s="799"/>
      <c r="E106" s="1304"/>
      <c r="F106" s="1304"/>
      <c r="G106" s="1304"/>
      <c r="H106" s="633"/>
      <c r="I106" s="633"/>
      <c r="J106" s="633"/>
      <c r="K106" s="800"/>
      <c r="L106" s="633"/>
      <c r="M106" s="1305"/>
      <c r="N106" s="1305"/>
      <c r="O106" s="1305"/>
      <c r="P106" s="1305"/>
      <c r="Q106" s="1306"/>
      <c r="R106" s="1306"/>
      <c r="S106" s="633"/>
      <c r="T106" s="803"/>
      <c r="U106" s="1307"/>
      <c r="V106" s="1307"/>
      <c r="W106" s="1307"/>
      <c r="X106" s="1307"/>
      <c r="Y106" s="804"/>
      <c r="Z106" s="609"/>
      <c r="AA106" s="609"/>
      <c r="AB106" s="609"/>
      <c r="AC106" s="609"/>
      <c r="AD106" s="609"/>
      <c r="AE106" s="609"/>
      <c r="AF106" s="609"/>
      <c r="AG106" s="609"/>
    </row>
    <row r="107" spans="2:33" s="791" customFormat="1" ht="14.25" customHeight="1">
      <c r="B107" s="792"/>
      <c r="C107" s="609" t="s">
        <v>604</v>
      </c>
      <c r="D107" s="793"/>
      <c r="E107" s="794"/>
      <c r="F107" s="794"/>
      <c r="G107" s="794"/>
      <c r="H107" s="609"/>
      <c r="I107" s="609"/>
      <c r="J107" s="609"/>
      <c r="K107" s="683"/>
      <c r="L107" s="609"/>
      <c r="M107" s="609"/>
      <c r="N107" s="609"/>
      <c r="O107" s="609"/>
      <c r="P107" s="609"/>
      <c r="Q107" s="794"/>
      <c r="R107" s="794"/>
      <c r="S107" s="609"/>
      <c r="T107" s="795"/>
      <c r="U107" s="796"/>
      <c r="V107" s="796"/>
      <c r="W107" s="796"/>
      <c r="X107" s="796"/>
      <c r="Y107" s="797"/>
      <c r="Z107" s="609"/>
      <c r="AA107" s="609" t="s">
        <v>601</v>
      </c>
      <c r="AB107" s="609"/>
      <c r="AC107" s="609"/>
      <c r="AD107" s="609"/>
      <c r="AE107" s="609"/>
      <c r="AF107" s="609"/>
      <c r="AG107" s="609"/>
    </row>
    <row r="108" spans="2:33" s="791" customFormat="1" ht="14.25" customHeight="1">
      <c r="B108" s="792"/>
      <c r="C108" s="1308" t="s">
        <v>605</v>
      </c>
      <c r="D108" s="1308"/>
      <c r="E108" s="1308"/>
      <c r="F108" s="1308"/>
      <c r="G108" s="1308"/>
      <c r="H108" s="1308"/>
      <c r="I108" s="1308"/>
      <c r="J108" s="1308"/>
      <c r="K108" s="1308"/>
      <c r="L108" s="1308"/>
      <c r="M108" s="1308"/>
      <c r="N108" s="1308"/>
      <c r="O108" s="1308"/>
      <c r="P108" s="1308"/>
      <c r="Q108" s="1308"/>
      <c r="R108" s="1308"/>
      <c r="S108" s="1309"/>
      <c r="T108" s="795"/>
      <c r="U108" s="796"/>
      <c r="V108" s="796"/>
      <c r="W108" s="796"/>
      <c r="X108" s="796"/>
      <c r="Y108" s="797"/>
      <c r="Z108" s="609"/>
      <c r="AA108" s="609"/>
      <c r="AB108" s="609"/>
      <c r="AC108" s="609"/>
      <c r="AD108" s="609"/>
      <c r="AE108" s="609"/>
      <c r="AF108" s="609"/>
      <c r="AG108" s="609"/>
    </row>
    <row r="109" spans="2:33" s="791" customFormat="1" ht="14.25" customHeight="1">
      <c r="B109" s="792"/>
      <c r="C109" s="798"/>
      <c r="D109" s="799" t="s">
        <v>263</v>
      </c>
      <c r="E109" s="1304">
        <v>15000</v>
      </c>
      <c r="F109" s="1304"/>
      <c r="G109" s="1304"/>
      <c r="H109" s="805" t="s">
        <v>533</v>
      </c>
      <c r="I109" s="633"/>
      <c r="J109" s="633"/>
      <c r="K109" s="800" t="s">
        <v>268</v>
      </c>
      <c r="L109" s="633"/>
      <c r="M109" s="1310" t="s">
        <v>606</v>
      </c>
      <c r="N109" s="1310"/>
      <c r="O109" s="1310"/>
      <c r="P109" s="1310"/>
      <c r="Q109" s="1306" t="e">
        <f>IF($U$42&lt;0.5,K48,"0")</f>
        <v>#DIV/0!</v>
      </c>
      <c r="R109" s="1306"/>
      <c r="S109" s="633" t="s">
        <v>449</v>
      </c>
      <c r="T109" s="801" t="s">
        <v>517</v>
      </c>
      <c r="U109" s="1307" t="e">
        <f>IF(Q109&gt;0,E109*Q109*0.5,"")</f>
        <v>#DIV/0!</v>
      </c>
      <c r="V109" s="1307"/>
      <c r="W109" s="1307"/>
      <c r="X109" s="1307"/>
      <c r="Y109" s="802" t="s">
        <v>518</v>
      </c>
      <c r="Z109" s="609"/>
      <c r="AA109" s="609"/>
      <c r="AB109" s="609" t="e">
        <f>IF($U$42&gt;=0.5,"50％以上","50％未満")</f>
        <v>#DIV/0!</v>
      </c>
      <c r="AC109" s="609"/>
      <c r="AD109" s="609"/>
      <c r="AE109" s="609"/>
      <c r="AF109" s="609"/>
      <c r="AG109" s="609"/>
    </row>
    <row r="110" spans="2:33" ht="14.25" customHeight="1">
      <c r="B110" s="194"/>
      <c r="C110" s="195"/>
      <c r="D110" s="43"/>
      <c r="E110" s="595"/>
      <c r="F110" s="595"/>
      <c r="G110" s="595"/>
      <c r="H110" s="11"/>
      <c r="I110" s="11"/>
      <c r="J110" s="11"/>
      <c r="K110" s="44"/>
      <c r="L110" s="11"/>
      <c r="M110" s="11"/>
      <c r="N110" s="11"/>
      <c r="O110" s="11"/>
      <c r="P110" s="11"/>
      <c r="Q110" s="594"/>
      <c r="R110" s="594"/>
      <c r="S110" s="11"/>
      <c r="T110" s="192"/>
      <c r="U110" s="591"/>
      <c r="V110" s="591"/>
      <c r="W110" s="591"/>
      <c r="X110" s="591"/>
      <c r="Y110" s="193"/>
    </row>
    <row r="111" spans="2:33" ht="15" customHeight="1" thickBot="1">
      <c r="B111" s="2"/>
      <c r="C111" s="609" t="s">
        <v>607</v>
      </c>
      <c r="H111" s="101" t="s">
        <v>537</v>
      </c>
      <c r="T111" s="192"/>
      <c r="U111" s="1255"/>
      <c r="V111" s="1255"/>
      <c r="W111" s="1255"/>
      <c r="X111" s="1255"/>
      <c r="Y111" s="193"/>
    </row>
    <row r="112" spans="2:33" ht="15" customHeight="1" thickBot="1">
      <c r="B112" s="2"/>
      <c r="C112" s="196"/>
      <c r="D112" s="11" t="s">
        <v>619</v>
      </c>
      <c r="K112" s="35" t="s">
        <v>539</v>
      </c>
      <c r="L112" s="101" t="s">
        <v>540</v>
      </c>
      <c r="Q112" s="1252">
        <f>U28</f>
        <v>0</v>
      </c>
      <c r="R112" s="1253"/>
      <c r="S112" s="1" t="s">
        <v>449</v>
      </c>
      <c r="T112" s="8"/>
      <c r="U112" s="1256"/>
      <c r="V112" s="1256"/>
      <c r="W112" s="1256"/>
      <c r="X112" s="1256"/>
      <c r="Y112" s="9"/>
      <c r="AB112" s="197"/>
      <c r="AC112" s="197"/>
      <c r="AF112" s="197"/>
    </row>
    <row r="113" spans="1:39" ht="15" customHeight="1" thickBot="1">
      <c r="B113" s="2"/>
      <c r="D113" s="34" t="s">
        <v>522</v>
      </c>
      <c r="E113" s="1302">
        <v>40000</v>
      </c>
      <c r="F113" s="1302"/>
      <c r="G113" s="1302"/>
      <c r="H113" s="1" t="s">
        <v>541</v>
      </c>
      <c r="K113" s="1260"/>
      <c r="L113" s="1260"/>
      <c r="M113" s="1260"/>
      <c r="N113" s="1260"/>
      <c r="O113" s="1260"/>
      <c r="P113" s="1260"/>
      <c r="Q113" s="1260"/>
      <c r="R113" s="1260"/>
      <c r="S113" s="1261"/>
      <c r="T113" s="2"/>
      <c r="U113" s="187"/>
      <c r="V113" s="187"/>
      <c r="W113" s="187"/>
      <c r="X113" s="187"/>
      <c r="Y113" s="9"/>
      <c r="AE113" s="197"/>
      <c r="AF113" s="197"/>
    </row>
    <row r="114" spans="1:39" ht="15" customHeight="1" thickBot="1">
      <c r="B114" s="2"/>
      <c r="C114" s="198"/>
      <c r="D114" s="1" t="s">
        <v>542</v>
      </c>
      <c r="K114" s="35" t="s">
        <v>268</v>
      </c>
      <c r="L114" s="101" t="s">
        <v>540</v>
      </c>
      <c r="M114" s="199"/>
      <c r="N114" s="199"/>
      <c r="O114" s="199"/>
      <c r="P114" s="199"/>
      <c r="Q114" s="1303">
        <f>U28</f>
        <v>0</v>
      </c>
      <c r="R114" s="1303"/>
      <c r="S114" s="1" t="s">
        <v>451</v>
      </c>
      <c r="T114" s="8" t="s">
        <v>543</v>
      </c>
      <c r="U114" s="1350">
        <f>IF(C114="○",AA115,IF(C112="○",AA114,0))</f>
        <v>0</v>
      </c>
      <c r="V114" s="1350"/>
      <c r="W114" s="1350"/>
      <c r="X114" s="1350"/>
      <c r="Y114" s="9" t="s">
        <v>544</v>
      </c>
      <c r="AA114" s="1251">
        <f>IF(Q114=0,0,ROUNDDOWN((40000*M115/Q115*Q114),0))</f>
        <v>0</v>
      </c>
      <c r="AB114" s="1251"/>
      <c r="AC114" s="1251"/>
      <c r="AD114" s="1251"/>
      <c r="AE114" s="1251"/>
    </row>
    <row r="115" spans="1:39" ht="15" customHeight="1">
      <c r="B115" s="2"/>
      <c r="D115" s="34" t="s">
        <v>522</v>
      </c>
      <c r="E115" s="1302">
        <v>97000</v>
      </c>
      <c r="F115" s="1302"/>
      <c r="G115" s="1302"/>
      <c r="H115" s="1" t="s">
        <v>541</v>
      </c>
      <c r="K115" s="34" t="s">
        <v>522</v>
      </c>
      <c r="L115" s="35" t="s">
        <v>545</v>
      </c>
      <c r="M115" s="1252">
        <f>+V15</f>
        <v>0</v>
      </c>
      <c r="N115" s="1253"/>
      <c r="O115" s="35" t="s">
        <v>546</v>
      </c>
      <c r="P115" s="35" t="s">
        <v>547</v>
      </c>
      <c r="Q115" s="1252">
        <f>+V17</f>
        <v>0</v>
      </c>
      <c r="R115" s="1253"/>
      <c r="S115" s="1" t="s">
        <v>548</v>
      </c>
      <c r="T115" s="8"/>
      <c r="U115" s="592"/>
      <c r="V115" s="592"/>
      <c r="W115" s="592"/>
      <c r="X115" s="592"/>
      <c r="Y115" s="9"/>
      <c r="AA115" s="1251" t="e">
        <f>IF(C112="○","0",ROUNDDOWN((97000*M115/Q115*Q114),0))</f>
        <v>#DIV/0!</v>
      </c>
      <c r="AB115" s="1251"/>
      <c r="AC115" s="1251"/>
      <c r="AD115" s="1251"/>
      <c r="AE115" s="1251"/>
    </row>
    <row r="116" spans="1:39" ht="8.25" customHeight="1">
      <c r="B116" s="2"/>
      <c r="M116" s="34"/>
      <c r="P116" s="35"/>
      <c r="T116" s="2"/>
      <c r="U116" s="187"/>
      <c r="V116" s="187"/>
      <c r="W116" s="187"/>
      <c r="X116" s="187"/>
      <c r="Y116" s="9"/>
    </row>
    <row r="117" spans="1:39" ht="13.5" hidden="1" customHeight="1" thickBot="1">
      <c r="A117" s="807"/>
      <c r="B117" s="808"/>
      <c r="C117" s="809"/>
      <c r="D117" s="810" t="s">
        <v>608</v>
      </c>
      <c r="E117" s="807"/>
      <c r="F117" s="807"/>
      <c r="G117" s="807"/>
      <c r="H117" s="807"/>
      <c r="I117" s="807"/>
      <c r="J117" s="807"/>
      <c r="K117" s="807"/>
      <c r="L117" s="807"/>
      <c r="M117" s="811"/>
      <c r="N117" s="807"/>
      <c r="O117" s="807"/>
      <c r="P117" s="812"/>
      <c r="Q117" s="807"/>
      <c r="R117" s="807"/>
      <c r="S117" s="807"/>
      <c r="T117" s="808"/>
      <c r="U117" s="813"/>
      <c r="V117" s="813"/>
      <c r="W117" s="813"/>
      <c r="X117" s="813"/>
      <c r="Y117" s="814"/>
    </row>
    <row r="118" spans="1:39" ht="15" hidden="1" customHeight="1" thickBot="1">
      <c r="A118" s="807"/>
      <c r="B118" s="808"/>
      <c r="C118" s="815"/>
      <c r="D118" s="809" t="s">
        <v>550</v>
      </c>
      <c r="E118" s="807"/>
      <c r="F118" s="807"/>
      <c r="G118" s="807"/>
      <c r="H118" s="807"/>
      <c r="I118" s="807"/>
      <c r="J118" s="807"/>
      <c r="K118" s="807"/>
      <c r="L118" s="807"/>
      <c r="M118" s="811"/>
      <c r="N118" s="807"/>
      <c r="O118" s="807"/>
      <c r="P118" s="812"/>
      <c r="Q118" s="807"/>
      <c r="R118" s="807"/>
      <c r="S118" s="807"/>
      <c r="T118" s="808"/>
      <c r="U118" s="813"/>
      <c r="V118" s="813"/>
      <c r="W118" s="813"/>
      <c r="X118" s="813"/>
      <c r="Y118" s="814"/>
    </row>
    <row r="119" spans="1:39" ht="15" hidden="1" customHeight="1">
      <c r="A119" s="807"/>
      <c r="B119" s="808"/>
      <c r="C119" s="816" t="s">
        <v>609</v>
      </c>
      <c r="D119" s="807"/>
      <c r="E119" s="807"/>
      <c r="F119" s="807"/>
      <c r="G119" s="807"/>
      <c r="H119" s="807"/>
      <c r="I119" s="807"/>
      <c r="J119" s="807"/>
      <c r="K119" s="807"/>
      <c r="L119" s="817"/>
      <c r="M119" s="817"/>
      <c r="N119" s="817"/>
      <c r="O119" s="817"/>
      <c r="P119" s="817"/>
      <c r="Q119" s="807"/>
      <c r="R119" s="807"/>
      <c r="S119" s="807"/>
      <c r="T119" s="808"/>
      <c r="U119" s="813"/>
      <c r="V119" s="813"/>
      <c r="W119" s="813"/>
      <c r="X119" s="813"/>
      <c r="Y119" s="814"/>
    </row>
    <row r="120" spans="1:39" ht="15" hidden="1" customHeight="1" thickBot="1">
      <c r="A120" s="807"/>
      <c r="B120" s="808"/>
      <c r="C120" s="807"/>
      <c r="D120" s="817"/>
      <c r="E120" s="1347"/>
      <c r="F120" s="1347"/>
      <c r="G120" s="1347"/>
      <c r="H120" s="1347"/>
      <c r="I120" s="807"/>
      <c r="J120" s="807"/>
      <c r="K120" s="1348" t="s">
        <v>552</v>
      </c>
      <c r="L120" s="1348"/>
      <c r="M120" s="1348"/>
      <c r="N120" s="1348"/>
      <c r="O120" s="1348"/>
      <c r="P120" s="1348"/>
      <c r="Q120" s="1349">
        <v>0</v>
      </c>
      <c r="R120" s="1349"/>
      <c r="S120" s="807" t="s">
        <v>451</v>
      </c>
      <c r="T120" s="818" t="s">
        <v>543</v>
      </c>
      <c r="U120" s="1343">
        <f>IF($C118=1,0,IF(C121="○",0,IF($U28&gt;19,538000,IF($U28&gt;1,269000,IF($U28=0,0,179000)))))</f>
        <v>0</v>
      </c>
      <c r="V120" s="1343"/>
      <c r="W120" s="1343"/>
      <c r="X120" s="1343"/>
      <c r="Y120" s="814" t="s">
        <v>544</v>
      </c>
    </row>
    <row r="121" spans="1:39" ht="15" hidden="1" customHeight="1" thickBot="1">
      <c r="A121" s="807"/>
      <c r="B121" s="808"/>
      <c r="C121" s="819"/>
      <c r="D121" s="1341" t="s">
        <v>553</v>
      </c>
      <c r="E121" s="1341"/>
      <c r="F121" s="1341"/>
      <c r="G121" s="1341"/>
      <c r="H121" s="1341"/>
      <c r="I121" s="1341"/>
      <c r="J121" s="1341"/>
      <c r="K121" s="1341"/>
      <c r="L121" s="1341"/>
      <c r="M121" s="1341"/>
      <c r="N121" s="1341"/>
      <c r="O121" s="1341"/>
      <c r="P121" s="1341"/>
      <c r="Q121" s="1341"/>
      <c r="R121" s="1341"/>
      <c r="S121" s="1342"/>
      <c r="T121" s="818" t="s">
        <v>543</v>
      </c>
      <c r="U121" s="1343">
        <f>IF(C118=1,0,IF(C121="○",1076000,0))</f>
        <v>0</v>
      </c>
      <c r="V121" s="1343"/>
      <c r="W121" s="1343"/>
      <c r="X121" s="1343"/>
      <c r="Y121" s="814" t="s">
        <v>544</v>
      </c>
    </row>
    <row r="122" spans="1:39" ht="7.5" hidden="1" customHeight="1">
      <c r="A122" s="807"/>
      <c r="B122" s="808"/>
      <c r="C122" s="807"/>
      <c r="D122" s="1341"/>
      <c r="E122" s="1341"/>
      <c r="F122" s="1341"/>
      <c r="G122" s="1341"/>
      <c r="H122" s="1341"/>
      <c r="I122" s="1341"/>
      <c r="J122" s="1341"/>
      <c r="K122" s="1341"/>
      <c r="L122" s="1341"/>
      <c r="M122" s="1341"/>
      <c r="N122" s="1341"/>
      <c r="O122" s="1341"/>
      <c r="P122" s="1341"/>
      <c r="Q122" s="1341"/>
      <c r="R122" s="1341"/>
      <c r="S122" s="1342"/>
      <c r="T122" s="818"/>
      <c r="U122" s="820"/>
      <c r="V122" s="820"/>
      <c r="W122" s="820"/>
      <c r="X122" s="820"/>
      <c r="Y122" s="814"/>
    </row>
    <row r="123" spans="1:39" ht="15" hidden="1" customHeight="1">
      <c r="A123" s="807"/>
      <c r="B123" s="808"/>
      <c r="C123" s="807"/>
      <c r="D123" s="817"/>
      <c r="E123" s="817"/>
      <c r="F123" s="807"/>
      <c r="G123" s="807"/>
      <c r="H123" s="807"/>
      <c r="I123" s="807"/>
      <c r="J123" s="807"/>
      <c r="K123" s="807"/>
      <c r="L123" s="807"/>
      <c r="M123" s="807"/>
      <c r="N123" s="807"/>
      <c r="O123" s="807"/>
      <c r="P123" s="807"/>
      <c r="Q123" s="807"/>
      <c r="R123" s="807"/>
      <c r="S123" s="807"/>
      <c r="T123" s="808"/>
      <c r="U123" s="813"/>
      <c r="V123" s="813"/>
      <c r="W123" s="813"/>
      <c r="X123" s="813"/>
      <c r="Y123" s="814"/>
    </row>
    <row r="124" spans="1:39" ht="15" hidden="1" customHeight="1">
      <c r="A124" s="807"/>
      <c r="B124" s="808"/>
      <c r="C124" s="816" t="s">
        <v>610</v>
      </c>
      <c r="D124" s="807"/>
      <c r="E124" s="807"/>
      <c r="F124" s="807"/>
      <c r="G124" s="807"/>
      <c r="H124" s="807"/>
      <c r="I124" s="807"/>
      <c r="J124" s="807"/>
      <c r="K124" s="807"/>
      <c r="L124" s="807"/>
      <c r="M124" s="807"/>
      <c r="N124" s="807"/>
      <c r="O124" s="807"/>
      <c r="P124" s="807"/>
      <c r="Q124" s="807"/>
      <c r="R124" s="807"/>
      <c r="S124" s="807"/>
      <c r="T124" s="818" t="s">
        <v>543</v>
      </c>
      <c r="U124" s="1343">
        <f>U125+U127</f>
        <v>0</v>
      </c>
      <c r="V124" s="1343"/>
      <c r="W124" s="1343"/>
      <c r="X124" s="1343"/>
      <c r="Y124" s="814" t="s">
        <v>544</v>
      </c>
    </row>
    <row r="125" spans="1:39" ht="15" hidden="1" customHeight="1">
      <c r="A125" s="807"/>
      <c r="B125" s="808"/>
      <c r="C125" s="807"/>
      <c r="D125" s="807" t="s">
        <v>555</v>
      </c>
      <c r="E125" s="807"/>
      <c r="F125" s="807"/>
      <c r="G125" s="807"/>
      <c r="H125" s="807"/>
      <c r="I125" s="807"/>
      <c r="J125" s="807"/>
      <c r="K125" s="807"/>
      <c r="L125" s="807"/>
      <c r="M125" s="807"/>
      <c r="N125" s="807"/>
      <c r="O125" s="807"/>
      <c r="P125" s="807"/>
      <c r="Q125" s="807"/>
      <c r="R125" s="807"/>
      <c r="S125" s="807"/>
      <c r="T125" s="818" t="s">
        <v>263</v>
      </c>
      <c r="U125" s="1343">
        <f>IF($I$7="",0,IF(C118=1,0,240000))</f>
        <v>0</v>
      </c>
      <c r="V125" s="1343"/>
      <c r="W125" s="1343"/>
      <c r="X125" s="1343"/>
      <c r="Y125" s="814" t="s">
        <v>264</v>
      </c>
      <c r="AJ125" s="1">
        <v>0</v>
      </c>
    </row>
    <row r="126" spans="1:39" ht="15" hidden="1" customHeight="1">
      <c r="A126" s="807"/>
      <c r="B126" s="808"/>
      <c r="C126" s="807"/>
      <c r="D126" s="807" t="s">
        <v>556</v>
      </c>
      <c r="E126" s="807"/>
      <c r="F126" s="807"/>
      <c r="G126" s="807"/>
      <c r="H126" s="807"/>
      <c r="I126" s="807"/>
      <c r="J126" s="807"/>
      <c r="K126" s="807"/>
      <c r="L126" s="807"/>
      <c r="M126" s="807"/>
      <c r="N126" s="807"/>
      <c r="O126" s="807"/>
      <c r="P126" s="807"/>
      <c r="Q126" s="807"/>
      <c r="R126" s="807"/>
      <c r="S126" s="807"/>
      <c r="T126" s="818"/>
      <c r="U126" s="820"/>
      <c r="V126" s="820"/>
      <c r="W126" s="820"/>
      <c r="X126" s="820"/>
      <c r="Y126" s="814"/>
    </row>
    <row r="127" spans="1:39" ht="15" hidden="1" customHeight="1">
      <c r="A127" s="807"/>
      <c r="B127" s="808"/>
      <c r="C127" s="807"/>
      <c r="D127" s="807"/>
      <c r="E127" s="821"/>
      <c r="F127" s="821"/>
      <c r="G127" s="1344">
        <v>81000</v>
      </c>
      <c r="H127" s="1344"/>
      <c r="I127" s="1344"/>
      <c r="J127" s="807" t="s">
        <v>209</v>
      </c>
      <c r="K127" s="807" t="s">
        <v>539</v>
      </c>
      <c r="L127" s="1345" t="s">
        <v>557</v>
      </c>
      <c r="M127" s="1345"/>
      <c r="N127" s="1345"/>
      <c r="O127" s="1346">
        <v>0</v>
      </c>
      <c r="P127" s="1346"/>
      <c r="Q127" s="807" t="s">
        <v>558</v>
      </c>
      <c r="R127" s="807"/>
      <c r="S127" s="807"/>
      <c r="T127" s="818" t="s">
        <v>263</v>
      </c>
      <c r="U127" s="1343">
        <f>IF(C118=1,0,G127*O127)</f>
        <v>0</v>
      </c>
      <c r="V127" s="1343"/>
      <c r="W127" s="1343"/>
      <c r="X127" s="1343"/>
      <c r="Y127" s="814" t="s">
        <v>264</v>
      </c>
      <c r="AM127" s="180">
        <v>0</v>
      </c>
    </row>
    <row r="128" spans="1:39" ht="15" hidden="1" customHeight="1">
      <c r="A128" s="807"/>
      <c r="B128" s="808"/>
      <c r="C128" s="807"/>
      <c r="D128" s="807"/>
      <c r="E128" s="807"/>
      <c r="F128" s="807"/>
      <c r="G128" s="807"/>
      <c r="H128" s="807"/>
      <c r="I128" s="807"/>
      <c r="J128" s="807"/>
      <c r="K128" s="807"/>
      <c r="L128" s="807"/>
      <c r="M128" s="807"/>
      <c r="N128" s="822" t="s">
        <v>559</v>
      </c>
      <c r="O128" s="807"/>
      <c r="P128" s="807"/>
      <c r="Q128" s="807"/>
      <c r="R128" s="807"/>
      <c r="S128" s="807"/>
      <c r="T128" s="818"/>
      <c r="U128" s="820"/>
      <c r="V128" s="820"/>
      <c r="W128" s="820"/>
      <c r="X128" s="820"/>
      <c r="Y128" s="814"/>
      <c r="AM128" s="180">
        <v>1</v>
      </c>
    </row>
    <row r="129" spans="2:39" ht="15" customHeight="1">
      <c r="B129" s="2"/>
      <c r="C129" s="609" t="s">
        <v>620</v>
      </c>
      <c r="D129" s="609"/>
      <c r="E129" s="609"/>
      <c r="F129" s="609"/>
      <c r="G129" s="609"/>
      <c r="H129" s="609"/>
      <c r="I129" s="609"/>
      <c r="J129" s="609"/>
      <c r="K129" s="609"/>
      <c r="L129" s="609"/>
      <c r="M129" s="609"/>
      <c r="N129" s="609"/>
      <c r="O129" s="609"/>
      <c r="P129" s="609"/>
      <c r="T129" s="2"/>
      <c r="U129" s="187"/>
      <c r="V129" s="187"/>
      <c r="W129" s="187"/>
      <c r="X129" s="187"/>
      <c r="Y129" s="9"/>
      <c r="AM129" s="180">
        <v>2</v>
      </c>
    </row>
    <row r="130" spans="2:39" ht="15.75" customHeight="1">
      <c r="B130" s="2"/>
      <c r="C130" s="609"/>
      <c r="D130" s="793" t="s">
        <v>522</v>
      </c>
      <c r="E130" s="1340">
        <v>10000</v>
      </c>
      <c r="F130" s="1340"/>
      <c r="G130" s="1340"/>
      <c r="H130" s="609" t="s">
        <v>561</v>
      </c>
      <c r="I130" s="609"/>
      <c r="J130" s="609"/>
      <c r="K130" s="683" t="s">
        <v>268</v>
      </c>
      <c r="L130" s="609"/>
      <c r="M130" s="1336" t="s">
        <v>562</v>
      </c>
      <c r="N130" s="1336"/>
      <c r="O130" s="1336"/>
      <c r="P130" s="609" t="s">
        <v>563</v>
      </c>
      <c r="Q130" s="1303">
        <f>U55</f>
        <v>0</v>
      </c>
      <c r="R130" s="1303"/>
      <c r="S130" s="1" t="s">
        <v>485</v>
      </c>
      <c r="T130" s="8" t="s">
        <v>543</v>
      </c>
      <c r="U130" s="1298">
        <f>+IF(C118=1,0,E130*Q130)</f>
        <v>0</v>
      </c>
      <c r="V130" s="1298"/>
      <c r="W130" s="1298"/>
      <c r="X130" s="1298"/>
      <c r="Y130" s="9" t="s">
        <v>544</v>
      </c>
    </row>
    <row r="131" spans="2:39" ht="15.75" customHeight="1">
      <c r="B131" s="2"/>
      <c r="C131" s="609"/>
      <c r="D131" s="793"/>
      <c r="E131" s="794"/>
      <c r="F131" s="794"/>
      <c r="G131" s="794"/>
      <c r="H131" s="609"/>
      <c r="I131" s="609"/>
      <c r="J131" s="609"/>
      <c r="K131" s="683"/>
      <c r="L131" s="609"/>
      <c r="M131" s="823"/>
      <c r="N131" s="823"/>
      <c r="O131" s="823"/>
      <c r="P131" s="609"/>
      <c r="Q131" s="593"/>
      <c r="R131" s="593"/>
      <c r="T131" s="8"/>
      <c r="U131" s="592"/>
      <c r="V131" s="592"/>
      <c r="W131" s="592"/>
      <c r="X131" s="592"/>
      <c r="Y131" s="9"/>
    </row>
    <row r="132" spans="2:39">
      <c r="B132" s="2"/>
      <c r="C132" s="1100" t="s">
        <v>621</v>
      </c>
      <c r="D132" s="1100"/>
      <c r="E132" s="1100"/>
      <c r="F132" s="1100"/>
      <c r="G132" s="1100"/>
      <c r="H132" s="1100"/>
      <c r="I132" s="1100"/>
      <c r="J132" s="1100"/>
      <c r="K132" s="1100"/>
      <c r="L132" s="1100"/>
      <c r="M132" s="1100"/>
      <c r="N132" s="1100"/>
      <c r="O132" s="1100"/>
      <c r="P132" s="824"/>
      <c r="Q132" s="44"/>
      <c r="R132" s="44"/>
      <c r="S132" s="193"/>
      <c r="T132" s="8"/>
      <c r="U132" s="1298"/>
      <c r="V132" s="1298"/>
      <c r="W132" s="1298"/>
      <c r="X132" s="1298"/>
      <c r="Y132" s="9"/>
    </row>
    <row r="133" spans="2:39" ht="16.5" customHeight="1">
      <c r="B133" s="2"/>
      <c r="C133" s="825"/>
      <c r="D133" s="609" t="s">
        <v>565</v>
      </c>
      <c r="E133" s="609"/>
      <c r="F133" s="825"/>
      <c r="G133" s="825"/>
      <c r="H133" s="825"/>
      <c r="I133" s="825"/>
      <c r="J133" s="825"/>
      <c r="K133" s="825"/>
      <c r="L133" s="825"/>
      <c r="M133" s="825"/>
      <c r="N133" s="825"/>
      <c r="O133" s="825"/>
      <c r="P133" s="824"/>
      <c r="Q133" s="44"/>
      <c r="R133" s="44"/>
      <c r="S133" s="193"/>
      <c r="T133" s="8" t="s">
        <v>543</v>
      </c>
      <c r="U133" s="1298">
        <f>U134+U135</f>
        <v>0</v>
      </c>
      <c r="V133" s="1298"/>
      <c r="W133" s="1298"/>
      <c r="X133" s="1298"/>
      <c r="Y133" s="9" t="s">
        <v>544</v>
      </c>
    </row>
    <row r="134" spans="2:39" ht="25.5" customHeight="1">
      <c r="B134" s="2"/>
      <c r="C134" s="609"/>
      <c r="D134" s="609"/>
      <c r="E134" s="1336"/>
      <c r="F134" s="1336"/>
      <c r="G134" s="793" t="s">
        <v>522</v>
      </c>
      <c r="H134" s="1337">
        <v>120000</v>
      </c>
      <c r="I134" s="1337"/>
      <c r="J134" s="609" t="s">
        <v>566</v>
      </c>
      <c r="K134" s="609"/>
      <c r="L134" s="609"/>
      <c r="M134" s="800" t="s">
        <v>567</v>
      </c>
      <c r="N134" s="1338" t="s">
        <v>622</v>
      </c>
      <c r="O134" s="1339"/>
      <c r="P134" s="1339"/>
      <c r="Q134" s="1255">
        <f>U63</f>
        <v>0</v>
      </c>
      <c r="R134" s="1255"/>
      <c r="S134" s="193" t="s">
        <v>497</v>
      </c>
      <c r="T134" s="192" t="s">
        <v>263</v>
      </c>
      <c r="U134" s="1297">
        <f>H134*Q134</f>
        <v>0</v>
      </c>
      <c r="V134" s="1297"/>
      <c r="W134" s="1297"/>
      <c r="X134" s="1297"/>
      <c r="Y134" s="193" t="s">
        <v>264</v>
      </c>
    </row>
    <row r="135" spans="2:39" ht="25.5" customHeight="1">
      <c r="B135" s="2"/>
      <c r="C135" s="609"/>
      <c r="D135" s="609"/>
      <c r="E135" s="1336"/>
      <c r="F135" s="1336"/>
      <c r="G135" s="793" t="s">
        <v>522</v>
      </c>
      <c r="H135" s="1337">
        <v>30000</v>
      </c>
      <c r="I135" s="1337"/>
      <c r="J135" s="609" t="s">
        <v>561</v>
      </c>
      <c r="K135" s="609"/>
      <c r="L135" s="609"/>
      <c r="M135" s="800" t="s">
        <v>567</v>
      </c>
      <c r="N135" s="1338" t="s">
        <v>623</v>
      </c>
      <c r="O135" s="1339"/>
      <c r="P135" s="1339"/>
      <c r="Q135" s="1255">
        <f>U64</f>
        <v>0</v>
      </c>
      <c r="R135" s="1255"/>
      <c r="S135" s="193" t="s">
        <v>485</v>
      </c>
      <c r="T135" s="192" t="s">
        <v>263</v>
      </c>
      <c r="U135" s="1297">
        <f>H135*Q135</f>
        <v>0</v>
      </c>
      <c r="V135" s="1297"/>
      <c r="W135" s="1297"/>
      <c r="X135" s="1297"/>
      <c r="Y135" s="193" t="s">
        <v>264</v>
      </c>
    </row>
    <row r="136" spans="2:39" ht="12.75" customHeight="1">
      <c r="B136" s="2"/>
      <c r="C136" s="609"/>
      <c r="D136" s="609"/>
      <c r="E136" s="823"/>
      <c r="F136" s="823"/>
      <c r="G136" s="793"/>
      <c r="H136" s="826"/>
      <c r="I136" s="826"/>
      <c r="J136" s="609"/>
      <c r="K136" s="609"/>
      <c r="L136" s="609"/>
      <c r="M136" s="800"/>
      <c r="N136" s="827"/>
      <c r="O136" s="824"/>
      <c r="P136" s="824"/>
      <c r="Q136" s="206"/>
      <c r="R136" s="206"/>
      <c r="S136" s="193"/>
      <c r="T136" s="192"/>
      <c r="U136" s="591"/>
      <c r="V136" s="591"/>
      <c r="W136" s="591"/>
      <c r="X136" s="591"/>
      <c r="Y136" s="193"/>
    </row>
    <row r="137" spans="2:39" ht="15" customHeight="1">
      <c r="B137" s="2"/>
      <c r="C137" s="609"/>
      <c r="D137" s="609" t="s">
        <v>570</v>
      </c>
      <c r="E137" s="609"/>
      <c r="F137" s="825"/>
      <c r="G137" s="825"/>
      <c r="H137" s="825"/>
      <c r="I137" s="825"/>
      <c r="J137" s="825"/>
      <c r="K137" s="825"/>
      <c r="L137" s="825"/>
      <c r="M137" s="825"/>
      <c r="N137" s="825"/>
      <c r="O137" s="825"/>
      <c r="P137" s="824"/>
      <c r="Q137" s="206"/>
      <c r="R137" s="206"/>
      <c r="S137" s="193"/>
      <c r="T137" s="8" t="s">
        <v>543</v>
      </c>
      <c r="U137" s="1298">
        <f>U138+U139</f>
        <v>0</v>
      </c>
      <c r="V137" s="1298"/>
      <c r="W137" s="1298"/>
      <c r="X137" s="1298"/>
      <c r="Y137" s="9" t="s">
        <v>544</v>
      </c>
    </row>
    <row r="138" spans="2:39" ht="27.75" customHeight="1">
      <c r="B138" s="2"/>
      <c r="C138" s="609"/>
      <c r="D138" s="609"/>
      <c r="E138" s="1336"/>
      <c r="F138" s="1336"/>
      <c r="G138" s="793" t="s">
        <v>522</v>
      </c>
      <c r="H138" s="1337">
        <v>20000</v>
      </c>
      <c r="I138" s="1337"/>
      <c r="J138" s="609" t="s">
        <v>566</v>
      </c>
      <c r="K138" s="609"/>
      <c r="L138" s="609"/>
      <c r="M138" s="800" t="s">
        <v>567</v>
      </c>
      <c r="N138" s="1338" t="s">
        <v>624</v>
      </c>
      <c r="O138" s="1339"/>
      <c r="P138" s="1339"/>
      <c r="Q138" s="1255">
        <f>U65</f>
        <v>0</v>
      </c>
      <c r="R138" s="1255"/>
      <c r="S138" s="193" t="s">
        <v>497</v>
      </c>
      <c r="T138" s="192" t="s">
        <v>263</v>
      </c>
      <c r="U138" s="1297">
        <f>H138*Q138</f>
        <v>0</v>
      </c>
      <c r="V138" s="1297"/>
      <c r="W138" s="1297"/>
      <c r="X138" s="1297"/>
      <c r="Y138" s="193" t="s">
        <v>264</v>
      </c>
    </row>
    <row r="139" spans="2:39" ht="27.75" customHeight="1">
      <c r="B139" s="2"/>
      <c r="C139" s="609"/>
      <c r="D139" s="609"/>
      <c r="E139" s="1336"/>
      <c r="F139" s="1336"/>
      <c r="G139" s="793" t="s">
        <v>522</v>
      </c>
      <c r="H139" s="1337">
        <v>5000</v>
      </c>
      <c r="I139" s="1337"/>
      <c r="J139" s="609" t="s">
        <v>561</v>
      </c>
      <c r="K139" s="609"/>
      <c r="L139" s="609"/>
      <c r="M139" s="800" t="s">
        <v>567</v>
      </c>
      <c r="N139" s="1338" t="s">
        <v>625</v>
      </c>
      <c r="O139" s="1339"/>
      <c r="P139" s="1339"/>
      <c r="Q139" s="1255">
        <f>U66</f>
        <v>0</v>
      </c>
      <c r="R139" s="1255"/>
      <c r="S139" s="193" t="s">
        <v>485</v>
      </c>
      <c r="T139" s="192" t="s">
        <v>263</v>
      </c>
      <c r="U139" s="1297">
        <f>H139*Q139</f>
        <v>0</v>
      </c>
      <c r="V139" s="1297"/>
      <c r="W139" s="1297"/>
      <c r="X139" s="1297"/>
      <c r="Y139" s="193" t="s">
        <v>264</v>
      </c>
    </row>
    <row r="140" spans="2:39" ht="13.5" customHeight="1">
      <c r="B140" s="2"/>
      <c r="C140" s="609"/>
      <c r="D140" s="609"/>
      <c r="E140" s="823"/>
      <c r="F140" s="823"/>
      <c r="G140" s="793"/>
      <c r="H140" s="826"/>
      <c r="I140" s="826"/>
      <c r="J140" s="609"/>
      <c r="K140" s="609"/>
      <c r="L140" s="609"/>
      <c r="M140" s="800"/>
      <c r="N140" s="827"/>
      <c r="O140" s="824"/>
      <c r="P140" s="824"/>
      <c r="Q140" s="206"/>
      <c r="R140" s="206"/>
      <c r="S140" s="193"/>
      <c r="T140" s="192"/>
      <c r="U140" s="591"/>
      <c r="V140" s="591"/>
      <c r="W140" s="591"/>
      <c r="X140" s="591"/>
      <c r="Y140" s="193"/>
    </row>
    <row r="141" spans="2:39">
      <c r="B141" s="2"/>
      <c r="C141" s="1100" t="s">
        <v>626</v>
      </c>
      <c r="D141" s="1100"/>
      <c r="E141" s="1100"/>
      <c r="F141" s="1100"/>
      <c r="G141" s="1100"/>
      <c r="H141" s="1100"/>
      <c r="I141" s="1100"/>
      <c r="J141" s="1100"/>
      <c r="K141" s="1100"/>
      <c r="L141" s="1100"/>
      <c r="M141" s="1100"/>
      <c r="N141" s="1100"/>
      <c r="O141" s="1100"/>
      <c r="P141" s="824"/>
      <c r="Q141" s="206"/>
      <c r="R141" s="206"/>
      <c r="S141" s="193"/>
      <c r="T141" s="8"/>
      <c r="U141" s="1298"/>
      <c r="V141" s="1298"/>
      <c r="W141" s="1298"/>
      <c r="X141" s="1298"/>
      <c r="Y141" s="9"/>
    </row>
    <row r="142" spans="2:39" ht="14.25" customHeight="1">
      <c r="B142" s="2"/>
      <c r="C142" s="74"/>
      <c r="D142" s="1" t="s">
        <v>565</v>
      </c>
      <c r="F142" s="74"/>
      <c r="G142" s="74"/>
      <c r="H142" s="74"/>
      <c r="I142" s="74"/>
      <c r="J142" s="74"/>
      <c r="K142" s="74"/>
      <c r="L142" s="74"/>
      <c r="M142" s="74"/>
      <c r="N142" s="74"/>
      <c r="O142" s="74"/>
      <c r="P142" s="203"/>
      <c r="Q142" s="206"/>
      <c r="R142" s="206"/>
      <c r="S142" s="193"/>
      <c r="T142" s="8" t="s">
        <v>543</v>
      </c>
      <c r="U142" s="1298">
        <f>U143+U144</f>
        <v>0</v>
      </c>
      <c r="V142" s="1298"/>
      <c r="W142" s="1298"/>
      <c r="X142" s="1298"/>
      <c r="Y142" s="9" t="s">
        <v>544</v>
      </c>
    </row>
    <row r="143" spans="2:39" ht="25.5" customHeight="1">
      <c r="B143" s="2"/>
      <c r="E143" s="1263"/>
      <c r="F143" s="1263"/>
      <c r="G143" s="34" t="s">
        <v>522</v>
      </c>
      <c r="H143" s="1296">
        <v>120000</v>
      </c>
      <c r="I143" s="1296"/>
      <c r="J143" s="1" t="s">
        <v>566</v>
      </c>
      <c r="M143" s="44" t="s">
        <v>567</v>
      </c>
      <c r="N143" s="1177" t="s">
        <v>574</v>
      </c>
      <c r="O143" s="1267"/>
      <c r="P143" s="1267"/>
      <c r="Q143" s="1255">
        <f>U68</f>
        <v>0</v>
      </c>
      <c r="R143" s="1255"/>
      <c r="S143" s="193" t="s">
        <v>497</v>
      </c>
      <c r="T143" s="192" t="s">
        <v>263</v>
      </c>
      <c r="U143" s="1297">
        <f>H143*Q143</f>
        <v>0</v>
      </c>
      <c r="V143" s="1297"/>
      <c r="W143" s="1297"/>
      <c r="X143" s="1297"/>
      <c r="Y143" s="193" t="s">
        <v>264</v>
      </c>
    </row>
    <row r="144" spans="2:39" ht="25.5" customHeight="1">
      <c r="B144" s="2"/>
      <c r="E144" s="1263"/>
      <c r="F144" s="1263"/>
      <c r="G144" s="34" t="s">
        <v>522</v>
      </c>
      <c r="H144" s="1296">
        <v>30000</v>
      </c>
      <c r="I144" s="1296"/>
      <c r="J144" s="1" t="s">
        <v>561</v>
      </c>
      <c r="M144" s="44" t="s">
        <v>567</v>
      </c>
      <c r="N144" s="1177" t="s">
        <v>575</v>
      </c>
      <c r="O144" s="1267"/>
      <c r="P144" s="1267"/>
      <c r="Q144" s="1255">
        <f>U69</f>
        <v>0</v>
      </c>
      <c r="R144" s="1255"/>
      <c r="S144" s="193" t="s">
        <v>485</v>
      </c>
      <c r="T144" s="192" t="s">
        <v>263</v>
      </c>
      <c r="U144" s="1297">
        <f>H144*Q144</f>
        <v>0</v>
      </c>
      <c r="V144" s="1297"/>
      <c r="W144" s="1297"/>
      <c r="X144" s="1297"/>
      <c r="Y144" s="193" t="s">
        <v>264</v>
      </c>
    </row>
    <row r="145" spans="2:28" ht="14.25" customHeight="1">
      <c r="B145" s="2"/>
      <c r="E145" s="36"/>
      <c r="F145" s="36"/>
      <c r="G145" s="34"/>
      <c r="H145" s="590"/>
      <c r="I145" s="590"/>
      <c r="M145" s="44"/>
      <c r="N145" s="205"/>
      <c r="O145" s="203"/>
      <c r="P145" s="203"/>
      <c r="Q145" s="206"/>
      <c r="R145" s="206"/>
      <c r="S145" s="193"/>
      <c r="T145" s="192"/>
      <c r="U145" s="591"/>
      <c r="V145" s="591"/>
      <c r="W145" s="591"/>
      <c r="X145" s="591"/>
      <c r="Y145" s="193"/>
    </row>
    <row r="146" spans="2:28" ht="15" customHeight="1">
      <c r="B146" s="2"/>
      <c r="D146" s="1" t="s">
        <v>570</v>
      </c>
      <c r="F146" s="74"/>
      <c r="G146" s="74"/>
      <c r="H146" s="74"/>
      <c r="I146" s="74"/>
      <c r="J146" s="74"/>
      <c r="K146" s="74"/>
      <c r="L146" s="74"/>
      <c r="M146" s="74"/>
      <c r="N146" s="74"/>
      <c r="O146" s="74"/>
      <c r="P146" s="203"/>
      <c r="Q146" s="206"/>
      <c r="R146" s="206"/>
      <c r="S146" s="193"/>
      <c r="T146" s="8" t="s">
        <v>543</v>
      </c>
      <c r="U146" s="1298">
        <f>U147+U148</f>
        <v>0</v>
      </c>
      <c r="V146" s="1298"/>
      <c r="W146" s="1298"/>
      <c r="X146" s="1298"/>
      <c r="Y146" s="9" t="s">
        <v>544</v>
      </c>
    </row>
    <row r="147" spans="2:28" ht="27.75" customHeight="1">
      <c r="B147" s="2"/>
      <c r="E147" s="1263"/>
      <c r="F147" s="1263"/>
      <c r="G147" s="34" t="s">
        <v>522</v>
      </c>
      <c r="H147" s="1296">
        <v>20000</v>
      </c>
      <c r="I147" s="1296"/>
      <c r="J147" s="1" t="s">
        <v>566</v>
      </c>
      <c r="M147" s="44" t="s">
        <v>567</v>
      </c>
      <c r="N147" s="1177" t="s">
        <v>576</v>
      </c>
      <c r="O147" s="1267"/>
      <c r="P147" s="1267"/>
      <c r="Q147" s="1255">
        <f>U70</f>
        <v>0</v>
      </c>
      <c r="R147" s="1255"/>
      <c r="S147" s="193" t="s">
        <v>497</v>
      </c>
      <c r="T147" s="192" t="s">
        <v>263</v>
      </c>
      <c r="U147" s="1297">
        <f>H147*Q147</f>
        <v>0</v>
      </c>
      <c r="V147" s="1297"/>
      <c r="W147" s="1297"/>
      <c r="X147" s="1297"/>
      <c r="Y147" s="193" t="s">
        <v>264</v>
      </c>
    </row>
    <row r="148" spans="2:28" ht="27.75" customHeight="1">
      <c r="B148" s="2"/>
      <c r="E148" s="1263"/>
      <c r="F148" s="1263"/>
      <c r="G148" s="34" t="s">
        <v>522</v>
      </c>
      <c r="H148" s="1296">
        <v>5000</v>
      </c>
      <c r="I148" s="1296"/>
      <c r="J148" s="1" t="s">
        <v>561</v>
      </c>
      <c r="M148" s="44" t="s">
        <v>567</v>
      </c>
      <c r="N148" s="1177" t="s">
        <v>577</v>
      </c>
      <c r="O148" s="1267"/>
      <c r="P148" s="1267"/>
      <c r="Q148" s="1255">
        <f>U71</f>
        <v>0</v>
      </c>
      <c r="R148" s="1255"/>
      <c r="S148" s="193" t="s">
        <v>485</v>
      </c>
      <c r="T148" s="192" t="s">
        <v>263</v>
      </c>
      <c r="U148" s="1297">
        <f>H148*Q148</f>
        <v>0</v>
      </c>
      <c r="V148" s="1297"/>
      <c r="W148" s="1297"/>
      <c r="X148" s="1297"/>
      <c r="Y148" s="193" t="s">
        <v>264</v>
      </c>
    </row>
    <row r="149" spans="2:28" ht="8.25" customHeight="1">
      <c r="B149" s="2"/>
      <c r="C149" s="1207"/>
      <c r="D149" s="1207"/>
      <c r="E149" s="1207"/>
      <c r="F149" s="1207"/>
      <c r="G149" s="1207"/>
      <c r="H149" s="1207"/>
      <c r="I149" s="1207"/>
      <c r="J149" s="1207"/>
      <c r="K149" s="1207"/>
      <c r="L149" s="1207"/>
      <c r="M149" s="1207"/>
      <c r="N149" s="1207"/>
      <c r="O149" s="1207"/>
      <c r="P149" s="593"/>
      <c r="Q149" s="593"/>
      <c r="R149" s="593"/>
      <c r="S149" s="9"/>
      <c r="T149" s="8"/>
      <c r="U149" s="592"/>
      <c r="V149" s="592"/>
      <c r="W149" s="592"/>
      <c r="X149" s="592"/>
      <c r="Y149" s="9"/>
    </row>
    <row r="150" spans="2:28" ht="9" customHeight="1">
      <c r="B150" s="2"/>
      <c r="D150" s="35"/>
      <c r="E150" s="36"/>
      <c r="F150" s="36"/>
      <c r="G150" s="34"/>
      <c r="H150" s="590"/>
      <c r="I150" s="590"/>
      <c r="M150" s="132"/>
      <c r="N150" s="208"/>
      <c r="O150" s="84"/>
      <c r="P150" s="84"/>
      <c r="Q150" s="44"/>
      <c r="R150" s="44"/>
      <c r="T150" s="192"/>
      <c r="U150" s="591"/>
      <c r="V150" s="591"/>
      <c r="W150" s="591"/>
      <c r="X150" s="591"/>
      <c r="Y150" s="193"/>
    </row>
    <row r="151" spans="2:28" ht="15" customHeight="1">
      <c r="B151" s="2"/>
      <c r="K151" s="1" t="s">
        <v>578</v>
      </c>
      <c r="P151" s="155"/>
      <c r="Q151" s="35"/>
      <c r="R151" s="35"/>
      <c r="S151" s="121"/>
      <c r="T151" s="8" t="s">
        <v>543</v>
      </c>
      <c r="U151" s="1295" t="e">
        <f>U76+U105+U109+U114+U120+U121+U124+U130+U133+U137+U142+U146</f>
        <v>#VALUE!</v>
      </c>
      <c r="V151" s="1295"/>
      <c r="W151" s="1295"/>
      <c r="X151" s="1295"/>
      <c r="Y151" s="9" t="s">
        <v>544</v>
      </c>
      <c r="AB151" s="110" t="e">
        <f>U151</f>
        <v>#VALUE!</v>
      </c>
    </row>
    <row r="152" spans="2:28" ht="6" customHeight="1" thickBot="1">
      <c r="B152" s="209"/>
      <c r="C152" s="210"/>
      <c r="D152" s="210"/>
      <c r="E152" s="210"/>
      <c r="F152" s="210"/>
      <c r="G152" s="210"/>
      <c r="H152" s="210"/>
      <c r="I152" s="210"/>
      <c r="J152" s="210"/>
      <c r="K152" s="210"/>
      <c r="L152" s="210"/>
      <c r="M152" s="210"/>
      <c r="N152" s="210"/>
      <c r="O152" s="210"/>
      <c r="P152" s="210"/>
      <c r="Q152" s="210"/>
      <c r="R152" s="210"/>
      <c r="S152" s="211"/>
      <c r="T152" s="209"/>
      <c r="U152" s="210"/>
      <c r="V152" s="210"/>
      <c r="W152" s="210"/>
      <c r="X152" s="210"/>
      <c r="Y152" s="211"/>
    </row>
    <row r="153" spans="2:28" ht="30" customHeight="1" thickTop="1">
      <c r="B153" s="1269" t="s">
        <v>579</v>
      </c>
      <c r="C153" s="1270"/>
      <c r="D153" s="1270"/>
      <c r="E153" s="1270"/>
      <c r="F153" s="1270"/>
      <c r="G153" s="1270"/>
      <c r="H153" s="1270"/>
      <c r="I153" s="1273"/>
      <c r="J153" s="1273"/>
      <c r="K153" s="1273"/>
      <c r="L153" s="1273"/>
      <c r="M153" s="1273"/>
      <c r="N153" s="1469"/>
      <c r="O153" s="1469"/>
      <c r="P153" s="1469"/>
      <c r="Q153" s="1469"/>
      <c r="R153" s="1469"/>
      <c r="S153" s="48"/>
      <c r="T153" s="1274" t="s">
        <v>580</v>
      </c>
      <c r="U153" s="1275"/>
      <c r="V153" s="1275"/>
      <c r="W153" s="1275"/>
      <c r="X153" s="1275"/>
      <c r="Y153" s="1276"/>
    </row>
    <row r="154" spans="2:28" ht="30" customHeight="1" thickBot="1">
      <c r="B154" s="1271"/>
      <c r="C154" s="1272"/>
      <c r="D154" s="1272"/>
      <c r="E154" s="1272"/>
      <c r="F154" s="1272"/>
      <c r="G154" s="1272"/>
      <c r="H154" s="1280" t="s">
        <v>581</v>
      </c>
      <c r="I154" s="1281"/>
      <c r="J154" s="1281"/>
      <c r="K154" s="1281"/>
      <c r="L154" s="1281"/>
      <c r="M154" s="1281"/>
      <c r="N154" s="1470">
        <f>'第2号様式別紙2-3（臨床研修（医師）事業計画書）'!F10</f>
        <v>0</v>
      </c>
      <c r="O154" s="1470"/>
      <c r="P154" s="1470"/>
      <c r="Q154" s="1470"/>
      <c r="R154" s="1470"/>
      <c r="S154" s="9" t="s">
        <v>209</v>
      </c>
      <c r="T154" s="1277"/>
      <c r="U154" s="1278"/>
      <c r="V154" s="1278"/>
      <c r="W154" s="1278"/>
      <c r="X154" s="1278"/>
      <c r="Y154" s="1279"/>
      <c r="AB154" s="212" t="e">
        <f>U151</f>
        <v>#VALUE!</v>
      </c>
    </row>
    <row r="155" spans="2:28" ht="17.25" customHeight="1">
      <c r="B155" s="49"/>
      <c r="C155" s="50"/>
      <c r="D155" s="50"/>
      <c r="E155" s="50"/>
      <c r="F155" s="50"/>
      <c r="G155" s="50"/>
      <c r="H155" s="50"/>
      <c r="I155" s="50"/>
      <c r="J155" s="125" t="s">
        <v>614</v>
      </c>
      <c r="S155" s="9"/>
      <c r="T155" s="8" t="s">
        <v>543</v>
      </c>
      <c r="U155" s="1294">
        <f>ROUNDDOWN(IF(N154&gt;7200000,U151*0.8,0),0)</f>
        <v>0</v>
      </c>
      <c r="V155" s="1294"/>
      <c r="W155" s="1294"/>
      <c r="X155" s="1294"/>
      <c r="Y155" s="9" t="s">
        <v>544</v>
      </c>
      <c r="AB155" s="212">
        <f>U155</f>
        <v>0</v>
      </c>
    </row>
    <row r="156" spans="2:28" ht="28.5" customHeight="1">
      <c r="B156" s="16"/>
      <c r="C156" s="51"/>
      <c r="D156" s="51"/>
      <c r="E156" s="51"/>
      <c r="F156" s="51"/>
      <c r="G156" s="51"/>
      <c r="H156" s="1284" t="s">
        <v>615</v>
      </c>
      <c r="I156" s="1284"/>
      <c r="J156" s="1284"/>
      <c r="K156" s="1284"/>
      <c r="L156" s="1284"/>
      <c r="M156" s="1284"/>
      <c r="N156" s="1284"/>
      <c r="O156" s="1284"/>
      <c r="P156" s="1284"/>
      <c r="Q156" s="1284"/>
      <c r="R156" s="1284"/>
      <c r="S156" s="1285"/>
      <c r="T156" s="1277" t="s">
        <v>584</v>
      </c>
      <c r="U156" s="1278"/>
      <c r="V156" s="1278"/>
      <c r="W156" s="1278"/>
      <c r="X156" s="1278"/>
      <c r="Y156" s="1279"/>
      <c r="AB156" s="110">
        <f>U158</f>
        <v>0</v>
      </c>
    </row>
    <row r="157" spans="2:28" ht="30" customHeight="1">
      <c r="B157" s="1286" t="s">
        <v>585</v>
      </c>
      <c r="C157" s="1287"/>
      <c r="D157" s="1287"/>
      <c r="E157" s="1287"/>
      <c r="F157" s="1287"/>
      <c r="G157" s="1287"/>
      <c r="H157" s="1290"/>
      <c r="I157" s="1290"/>
      <c r="J157" s="1290"/>
      <c r="K157" s="52"/>
      <c r="L157" s="52"/>
      <c r="M157" s="52"/>
      <c r="N157" s="53"/>
      <c r="O157" s="53"/>
      <c r="P157" s="53"/>
      <c r="Q157" s="53"/>
      <c r="R157" s="53"/>
      <c r="S157" s="54"/>
      <c r="T157" s="1277"/>
      <c r="U157" s="1278"/>
      <c r="V157" s="1278"/>
      <c r="W157" s="1278"/>
      <c r="X157" s="1278"/>
      <c r="Y157" s="1279"/>
    </row>
    <row r="158" spans="2:28" ht="30" customHeight="1" thickBot="1">
      <c r="B158" s="1288"/>
      <c r="C158" s="1289"/>
      <c r="D158" s="1289"/>
      <c r="E158" s="1289"/>
      <c r="F158" s="1289"/>
      <c r="G158" s="1289"/>
      <c r="H158" s="1291"/>
      <c r="I158" s="1292"/>
      <c r="J158" s="1292"/>
      <c r="K158" s="1292"/>
      <c r="L158" s="1292"/>
      <c r="M158" s="1292"/>
      <c r="N158" s="1471"/>
      <c r="O158" s="1471"/>
      <c r="P158" s="1471"/>
      <c r="Q158" s="1471"/>
      <c r="R158" s="1471"/>
      <c r="S158" s="9" t="s">
        <v>449</v>
      </c>
      <c r="T158" s="8" t="s">
        <v>543</v>
      </c>
      <c r="U158" s="1294">
        <f>ROUNDDOWN(IF(AND(N154&gt;6300000,N154&lt;=7200000),U151*0.9,0),0)</f>
        <v>0</v>
      </c>
      <c r="V158" s="1294"/>
      <c r="W158" s="1294"/>
      <c r="X158" s="1294"/>
      <c r="Y158" s="9" t="s">
        <v>544</v>
      </c>
    </row>
    <row r="159" spans="2:28" ht="43.5" customHeight="1">
      <c r="B159" s="1282" t="s">
        <v>586</v>
      </c>
      <c r="C159" s="1177"/>
      <c r="D159" s="1177"/>
      <c r="E159" s="1177"/>
      <c r="F159" s="1177"/>
      <c r="G159" s="1177"/>
      <c r="H159" s="1177"/>
      <c r="I159" s="1177"/>
      <c r="J159" s="1177"/>
      <c r="K159" s="1177"/>
      <c r="L159" s="1177"/>
      <c r="M159" s="1177"/>
      <c r="N159" s="1177"/>
      <c r="O159" s="1177"/>
      <c r="P159" s="1177"/>
      <c r="Q159" s="1177"/>
      <c r="R159" s="1177"/>
      <c r="S159" s="1283"/>
      <c r="T159" s="8"/>
      <c r="U159" s="445"/>
      <c r="V159" s="445"/>
      <c r="W159" s="445"/>
      <c r="X159" s="445"/>
      <c r="Y159" s="9"/>
    </row>
    <row r="160" spans="2:28" ht="31.5" customHeight="1">
      <c r="B160" s="1208" t="s">
        <v>616</v>
      </c>
      <c r="C160" s="1209"/>
      <c r="D160" s="1209"/>
      <c r="E160" s="1209"/>
      <c r="F160" s="1209"/>
      <c r="G160" s="1209"/>
      <c r="H160" s="1209"/>
      <c r="I160" s="1209"/>
      <c r="J160" s="1209"/>
      <c r="K160" s="1209"/>
      <c r="L160" s="1209"/>
      <c r="M160" s="1209"/>
      <c r="N160" s="1209"/>
      <c r="O160" s="205"/>
      <c r="P160" s="1293"/>
      <c r="Q160" s="1293"/>
      <c r="R160" s="205"/>
      <c r="S160" s="806"/>
      <c r="T160" s="8"/>
      <c r="U160" s="445"/>
      <c r="V160" s="445"/>
      <c r="W160" s="445"/>
      <c r="X160" s="445"/>
      <c r="Y160" s="9"/>
    </row>
    <row r="161" spans="2:25" ht="6" customHeight="1">
      <c r="B161" s="56"/>
      <c r="C161" s="57"/>
      <c r="D161" s="57"/>
      <c r="E161" s="57"/>
      <c r="F161" s="57"/>
      <c r="G161" s="57"/>
      <c r="H161" s="57"/>
      <c r="I161" s="57"/>
      <c r="J161" s="57"/>
      <c r="K161" s="57"/>
      <c r="L161" s="57"/>
      <c r="M161" s="57"/>
      <c r="N161" s="57"/>
      <c r="O161" s="57"/>
      <c r="P161" s="57"/>
      <c r="Q161" s="57"/>
      <c r="R161" s="57"/>
      <c r="S161" s="58"/>
      <c r="T161" s="16"/>
      <c r="U161" s="51"/>
      <c r="V161" s="51"/>
      <c r="W161" s="51"/>
      <c r="X161" s="51"/>
      <c r="Y161" s="59"/>
    </row>
    <row r="162" spans="2:25" ht="15.75" customHeight="1">
      <c r="B162" s="213" t="s">
        <v>288</v>
      </c>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row>
    <row r="163" spans="2:25" ht="11.1" customHeight="1">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row>
    <row r="164" spans="2:25" ht="11.25" customHeight="1">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row>
  </sheetData>
  <mergeCells count="24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J26:M26"/>
    <mergeCell ref="T26:X26"/>
    <mergeCell ref="U27:X27"/>
    <mergeCell ref="U28:X28"/>
    <mergeCell ref="J31:M31"/>
    <mergeCell ref="T31:X31"/>
    <mergeCell ref="M17:O17"/>
    <mergeCell ref="Q17:S17"/>
    <mergeCell ref="V17:X17"/>
    <mergeCell ref="J25:M25"/>
    <mergeCell ref="T25:X25"/>
    <mergeCell ref="D19:Y19"/>
    <mergeCell ref="D20:Y20"/>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V57:W58"/>
    <mergeCell ref="X57:Y58"/>
    <mergeCell ref="B59:B60"/>
    <mergeCell ref="C59:U60"/>
    <mergeCell ref="V59:W60"/>
    <mergeCell ref="X59:Y60"/>
    <mergeCell ref="B48:D48"/>
    <mergeCell ref="F48:H48"/>
    <mergeCell ref="K48:M48"/>
    <mergeCell ref="Q55:S55"/>
    <mergeCell ref="U55:X55"/>
    <mergeCell ref="D50:Y50"/>
    <mergeCell ref="D51:Y51"/>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A70:M71"/>
    <mergeCell ref="N70:O71"/>
    <mergeCell ref="P70:S70"/>
    <mergeCell ref="U70:X70"/>
    <mergeCell ref="P71:S71"/>
    <mergeCell ref="U71:X71"/>
    <mergeCell ref="A68:M69"/>
    <mergeCell ref="N68:O69"/>
    <mergeCell ref="P68:S68"/>
    <mergeCell ref="U68:X68"/>
    <mergeCell ref="P69:S69"/>
    <mergeCell ref="U69:X69"/>
    <mergeCell ref="H75:Y75"/>
    <mergeCell ref="I76:J76"/>
    <mergeCell ref="U76:X76"/>
    <mergeCell ref="U77:X77"/>
    <mergeCell ref="B78:S78"/>
    <mergeCell ref="B79:C79"/>
    <mergeCell ref="E79:G79"/>
    <mergeCell ref="M79:P79"/>
    <mergeCell ref="Q79:R79"/>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B87:C87"/>
    <mergeCell ref="E87:G87"/>
    <mergeCell ref="M87:P87"/>
    <mergeCell ref="Q87:R87"/>
    <mergeCell ref="B90:S90"/>
    <mergeCell ref="B91:C91"/>
    <mergeCell ref="E91:G91"/>
    <mergeCell ref="M91:P91"/>
    <mergeCell ref="Q91:R9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AA114:AE114"/>
    <mergeCell ref="E115:G115"/>
    <mergeCell ref="M115:N115"/>
    <mergeCell ref="Q115:R115"/>
    <mergeCell ref="AA115:AE115"/>
    <mergeCell ref="E120:H120"/>
    <mergeCell ref="K120:P120"/>
    <mergeCell ref="Q120:R120"/>
    <mergeCell ref="U120:X120"/>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8:F138"/>
    <mergeCell ref="H138:I138"/>
    <mergeCell ref="N138:P138"/>
    <mergeCell ref="Q138:R138"/>
    <mergeCell ref="U138:X138"/>
    <mergeCell ref="E139:F139"/>
    <mergeCell ref="H139:I139"/>
    <mergeCell ref="N139:P139"/>
    <mergeCell ref="Q139:R139"/>
    <mergeCell ref="U139:X139"/>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B159:S159"/>
    <mergeCell ref="B160:N160"/>
    <mergeCell ref="P160:Q160"/>
    <mergeCell ref="U155:X155"/>
    <mergeCell ref="H156:S156"/>
    <mergeCell ref="T156:Y157"/>
    <mergeCell ref="B157:G158"/>
    <mergeCell ref="H157:J157"/>
    <mergeCell ref="H158:M158"/>
    <mergeCell ref="N158:R158"/>
    <mergeCell ref="U158:X158"/>
  </mergeCells>
  <phoneticPr fontId="4"/>
  <conditionalFormatting sqref="B48">
    <cfRule type="containsBlanks" dxfId="82" priority="3">
      <formula>LEN(TRIM(B48))=0</formula>
    </cfRule>
  </conditionalFormatting>
  <conditionalFormatting sqref="C112">
    <cfRule type="containsBlanks" dxfId="81" priority="13">
      <formula>LEN(TRIM(C112))=0</formula>
    </cfRule>
  </conditionalFormatting>
  <conditionalFormatting sqref="C114">
    <cfRule type="containsBlanks" dxfId="80" priority="12">
      <formula>LEN(TRIM(C114))=0</formula>
    </cfRule>
  </conditionalFormatting>
  <conditionalFormatting sqref="C118">
    <cfRule type="containsBlanks" dxfId="79" priority="11">
      <formula>LEN(TRIM(C118))=0</formula>
    </cfRule>
  </conditionalFormatting>
  <conditionalFormatting sqref="C121">
    <cfRule type="containsBlanks" dxfId="78" priority="10">
      <formula>LEN(TRIM(C121))=0</formula>
    </cfRule>
  </conditionalFormatting>
  <conditionalFormatting sqref="F48">
    <cfRule type="containsBlanks" dxfId="77" priority="2">
      <formula>LEN(TRIM(F48))=0</formula>
    </cfRule>
  </conditionalFormatting>
  <conditionalFormatting sqref="I7">
    <cfRule type="containsBlanks" dxfId="76" priority="16" stopIfTrue="1">
      <formula>LEN(TRIM(I7))=0</formula>
    </cfRule>
  </conditionalFormatting>
  <conditionalFormatting sqref="J39:M40">
    <cfRule type="containsBlanks" dxfId="75" priority="6">
      <formula>LEN(TRIM(J39))=0</formula>
    </cfRule>
  </conditionalFormatting>
  <conditionalFormatting sqref="K76 N76">
    <cfRule type="containsBlanks" dxfId="74" priority="14" stopIfTrue="1">
      <formula>LEN(TRIM(K76))=0</formula>
    </cfRule>
  </conditionalFormatting>
  <conditionalFormatting sqref="N158:R158">
    <cfRule type="containsBlanks" dxfId="73" priority="8">
      <formula>LEN(TRIM(N158))=0</formula>
    </cfRule>
  </conditionalFormatting>
  <conditionalFormatting sqref="N6:Y6">
    <cfRule type="containsBlanks" dxfId="72" priority="17" stopIfTrue="1">
      <formula>LEN(TRIM(N6))=0</formula>
    </cfRule>
  </conditionalFormatting>
  <conditionalFormatting sqref="O127:P127">
    <cfRule type="containsBlanks" dxfId="71" priority="9">
      <formula>LEN(TRIM(O127))=0</formula>
    </cfRule>
  </conditionalFormatting>
  <conditionalFormatting sqref="P160:Q160">
    <cfRule type="containsBlanks" dxfId="70" priority="1">
      <formula>LEN(TRIM(P160))=0</formula>
    </cfRule>
  </conditionalFormatting>
  <conditionalFormatting sqref="U39:X40">
    <cfRule type="containsBlanks" dxfId="69" priority="4">
      <formula>LEN(TRIM(U39))=0</formula>
    </cfRule>
  </conditionalFormatting>
  <conditionalFormatting sqref="V59:Y62">
    <cfRule type="containsBlanks" dxfId="68" priority="15" stopIfTrue="1">
      <formula>LEN(TRIM(V59))=0</formula>
    </cfRule>
  </conditionalFormatting>
  <dataValidations count="6">
    <dataValidation type="list" allowBlank="1" showInputMessage="1" showErrorMessage="1" sqref="P160:Q160" xr:uid="{61420B4A-248C-4A9F-BD80-1F971905C22B}">
      <formula1>"○,×"</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4:P65664 JK65664:JL65664 TG65664:TH65664 ADC65664:ADD65664 AMY65664:AMZ65664 AWU65664:AWV65664 BGQ65664:BGR65664 BQM65664:BQN65664 CAI65664:CAJ65664 CKE65664:CKF65664 CUA65664:CUB65664 DDW65664:DDX65664 DNS65664:DNT65664 DXO65664:DXP65664 EHK65664:EHL65664 ERG65664:ERH65664 FBC65664:FBD65664 FKY65664:FKZ65664 FUU65664:FUV65664 GEQ65664:GER65664 GOM65664:GON65664 GYI65664:GYJ65664 HIE65664:HIF65664 HSA65664:HSB65664 IBW65664:IBX65664 ILS65664:ILT65664 IVO65664:IVP65664 JFK65664:JFL65664 JPG65664:JPH65664 JZC65664:JZD65664 KIY65664:KIZ65664 KSU65664:KSV65664 LCQ65664:LCR65664 LMM65664:LMN65664 LWI65664:LWJ65664 MGE65664:MGF65664 MQA65664:MQB65664 MZW65664:MZX65664 NJS65664:NJT65664 NTO65664:NTP65664 ODK65664:ODL65664 ONG65664:ONH65664 OXC65664:OXD65664 PGY65664:PGZ65664 PQU65664:PQV65664 QAQ65664:QAR65664 QKM65664:QKN65664 QUI65664:QUJ65664 REE65664:REF65664 ROA65664:ROB65664 RXW65664:RXX65664 SHS65664:SHT65664 SRO65664:SRP65664 TBK65664:TBL65664 TLG65664:TLH65664 TVC65664:TVD65664 UEY65664:UEZ65664 UOU65664:UOV65664 UYQ65664:UYR65664 VIM65664:VIN65664 VSI65664:VSJ65664 WCE65664:WCF65664 WMA65664:WMB65664 WVW65664:WVX65664 O131200:P131200 JK131200:JL131200 TG131200:TH131200 ADC131200:ADD131200 AMY131200:AMZ131200 AWU131200:AWV131200 BGQ131200:BGR131200 BQM131200:BQN131200 CAI131200:CAJ131200 CKE131200:CKF131200 CUA131200:CUB131200 DDW131200:DDX131200 DNS131200:DNT131200 DXO131200:DXP131200 EHK131200:EHL131200 ERG131200:ERH131200 FBC131200:FBD131200 FKY131200:FKZ131200 FUU131200:FUV131200 GEQ131200:GER131200 GOM131200:GON131200 GYI131200:GYJ131200 HIE131200:HIF131200 HSA131200:HSB131200 IBW131200:IBX131200 ILS131200:ILT131200 IVO131200:IVP131200 JFK131200:JFL131200 JPG131200:JPH131200 JZC131200:JZD131200 KIY131200:KIZ131200 KSU131200:KSV131200 LCQ131200:LCR131200 LMM131200:LMN131200 LWI131200:LWJ131200 MGE131200:MGF131200 MQA131200:MQB131200 MZW131200:MZX131200 NJS131200:NJT131200 NTO131200:NTP131200 ODK131200:ODL131200 ONG131200:ONH131200 OXC131200:OXD131200 PGY131200:PGZ131200 PQU131200:PQV131200 QAQ131200:QAR131200 QKM131200:QKN131200 QUI131200:QUJ131200 REE131200:REF131200 ROA131200:ROB131200 RXW131200:RXX131200 SHS131200:SHT131200 SRO131200:SRP131200 TBK131200:TBL131200 TLG131200:TLH131200 TVC131200:TVD131200 UEY131200:UEZ131200 UOU131200:UOV131200 UYQ131200:UYR131200 VIM131200:VIN131200 VSI131200:VSJ131200 WCE131200:WCF131200 WMA131200:WMB131200 WVW131200:WVX131200 O196736:P196736 JK196736:JL196736 TG196736:TH196736 ADC196736:ADD196736 AMY196736:AMZ196736 AWU196736:AWV196736 BGQ196736:BGR196736 BQM196736:BQN196736 CAI196736:CAJ196736 CKE196736:CKF196736 CUA196736:CUB196736 DDW196736:DDX196736 DNS196736:DNT196736 DXO196736:DXP196736 EHK196736:EHL196736 ERG196736:ERH196736 FBC196736:FBD196736 FKY196736:FKZ196736 FUU196736:FUV196736 GEQ196736:GER196736 GOM196736:GON196736 GYI196736:GYJ196736 HIE196736:HIF196736 HSA196736:HSB196736 IBW196736:IBX196736 ILS196736:ILT196736 IVO196736:IVP196736 JFK196736:JFL196736 JPG196736:JPH196736 JZC196736:JZD196736 KIY196736:KIZ196736 KSU196736:KSV196736 LCQ196736:LCR196736 LMM196736:LMN196736 LWI196736:LWJ196736 MGE196736:MGF196736 MQA196736:MQB196736 MZW196736:MZX196736 NJS196736:NJT196736 NTO196736:NTP196736 ODK196736:ODL196736 ONG196736:ONH196736 OXC196736:OXD196736 PGY196736:PGZ196736 PQU196736:PQV196736 QAQ196736:QAR196736 QKM196736:QKN196736 QUI196736:QUJ196736 REE196736:REF196736 ROA196736:ROB196736 RXW196736:RXX196736 SHS196736:SHT196736 SRO196736:SRP196736 TBK196736:TBL196736 TLG196736:TLH196736 TVC196736:TVD196736 UEY196736:UEZ196736 UOU196736:UOV196736 UYQ196736:UYR196736 VIM196736:VIN196736 VSI196736:VSJ196736 WCE196736:WCF196736 WMA196736:WMB196736 WVW196736:WVX196736 O262272:P262272 JK262272:JL262272 TG262272:TH262272 ADC262272:ADD262272 AMY262272:AMZ262272 AWU262272:AWV262272 BGQ262272:BGR262272 BQM262272:BQN262272 CAI262272:CAJ262272 CKE262272:CKF262272 CUA262272:CUB262272 DDW262272:DDX262272 DNS262272:DNT262272 DXO262272:DXP262272 EHK262272:EHL262272 ERG262272:ERH262272 FBC262272:FBD262272 FKY262272:FKZ262272 FUU262272:FUV262272 GEQ262272:GER262272 GOM262272:GON262272 GYI262272:GYJ262272 HIE262272:HIF262272 HSA262272:HSB262272 IBW262272:IBX262272 ILS262272:ILT262272 IVO262272:IVP262272 JFK262272:JFL262272 JPG262272:JPH262272 JZC262272:JZD262272 KIY262272:KIZ262272 KSU262272:KSV262272 LCQ262272:LCR262272 LMM262272:LMN262272 LWI262272:LWJ262272 MGE262272:MGF262272 MQA262272:MQB262272 MZW262272:MZX262272 NJS262272:NJT262272 NTO262272:NTP262272 ODK262272:ODL262272 ONG262272:ONH262272 OXC262272:OXD262272 PGY262272:PGZ262272 PQU262272:PQV262272 QAQ262272:QAR262272 QKM262272:QKN262272 QUI262272:QUJ262272 REE262272:REF262272 ROA262272:ROB262272 RXW262272:RXX262272 SHS262272:SHT262272 SRO262272:SRP262272 TBK262272:TBL262272 TLG262272:TLH262272 TVC262272:TVD262272 UEY262272:UEZ262272 UOU262272:UOV262272 UYQ262272:UYR262272 VIM262272:VIN262272 VSI262272:VSJ262272 WCE262272:WCF262272 WMA262272:WMB262272 WVW262272:WVX262272 O327808:P327808 JK327808:JL327808 TG327808:TH327808 ADC327808:ADD327808 AMY327808:AMZ327808 AWU327808:AWV327808 BGQ327808:BGR327808 BQM327808:BQN327808 CAI327808:CAJ327808 CKE327808:CKF327808 CUA327808:CUB327808 DDW327808:DDX327808 DNS327808:DNT327808 DXO327808:DXP327808 EHK327808:EHL327808 ERG327808:ERH327808 FBC327808:FBD327808 FKY327808:FKZ327808 FUU327808:FUV327808 GEQ327808:GER327808 GOM327808:GON327808 GYI327808:GYJ327808 HIE327808:HIF327808 HSA327808:HSB327808 IBW327808:IBX327808 ILS327808:ILT327808 IVO327808:IVP327808 JFK327808:JFL327808 JPG327808:JPH327808 JZC327808:JZD327808 KIY327808:KIZ327808 KSU327808:KSV327808 LCQ327808:LCR327808 LMM327808:LMN327808 LWI327808:LWJ327808 MGE327808:MGF327808 MQA327808:MQB327808 MZW327808:MZX327808 NJS327808:NJT327808 NTO327808:NTP327808 ODK327808:ODL327808 ONG327808:ONH327808 OXC327808:OXD327808 PGY327808:PGZ327808 PQU327808:PQV327808 QAQ327808:QAR327808 QKM327808:QKN327808 QUI327808:QUJ327808 REE327808:REF327808 ROA327808:ROB327808 RXW327808:RXX327808 SHS327808:SHT327808 SRO327808:SRP327808 TBK327808:TBL327808 TLG327808:TLH327808 TVC327808:TVD327808 UEY327808:UEZ327808 UOU327808:UOV327808 UYQ327808:UYR327808 VIM327808:VIN327808 VSI327808:VSJ327808 WCE327808:WCF327808 WMA327808:WMB327808 WVW327808:WVX327808 O393344:P393344 JK393344:JL393344 TG393344:TH393344 ADC393344:ADD393344 AMY393344:AMZ393344 AWU393344:AWV393344 BGQ393344:BGR393344 BQM393344:BQN393344 CAI393344:CAJ393344 CKE393344:CKF393344 CUA393344:CUB393344 DDW393344:DDX393344 DNS393344:DNT393344 DXO393344:DXP393344 EHK393344:EHL393344 ERG393344:ERH393344 FBC393344:FBD393344 FKY393344:FKZ393344 FUU393344:FUV393344 GEQ393344:GER393344 GOM393344:GON393344 GYI393344:GYJ393344 HIE393344:HIF393344 HSA393344:HSB393344 IBW393344:IBX393344 ILS393344:ILT393344 IVO393344:IVP393344 JFK393344:JFL393344 JPG393344:JPH393344 JZC393344:JZD393344 KIY393344:KIZ393344 KSU393344:KSV393344 LCQ393344:LCR393344 LMM393344:LMN393344 LWI393344:LWJ393344 MGE393344:MGF393344 MQA393344:MQB393344 MZW393344:MZX393344 NJS393344:NJT393344 NTO393344:NTP393344 ODK393344:ODL393344 ONG393344:ONH393344 OXC393344:OXD393344 PGY393344:PGZ393344 PQU393344:PQV393344 QAQ393344:QAR393344 QKM393344:QKN393344 QUI393344:QUJ393344 REE393344:REF393344 ROA393344:ROB393344 RXW393344:RXX393344 SHS393344:SHT393344 SRO393344:SRP393344 TBK393344:TBL393344 TLG393344:TLH393344 TVC393344:TVD393344 UEY393344:UEZ393344 UOU393344:UOV393344 UYQ393344:UYR393344 VIM393344:VIN393344 VSI393344:VSJ393344 WCE393344:WCF393344 WMA393344:WMB393344 WVW393344:WVX393344 O458880:P458880 JK458880:JL458880 TG458880:TH458880 ADC458880:ADD458880 AMY458880:AMZ458880 AWU458880:AWV458880 BGQ458880:BGR458880 BQM458880:BQN458880 CAI458880:CAJ458880 CKE458880:CKF458880 CUA458880:CUB458880 DDW458880:DDX458880 DNS458880:DNT458880 DXO458880:DXP458880 EHK458880:EHL458880 ERG458880:ERH458880 FBC458880:FBD458880 FKY458880:FKZ458880 FUU458880:FUV458880 GEQ458880:GER458880 GOM458880:GON458880 GYI458880:GYJ458880 HIE458880:HIF458880 HSA458880:HSB458880 IBW458880:IBX458880 ILS458880:ILT458880 IVO458880:IVP458880 JFK458880:JFL458880 JPG458880:JPH458880 JZC458880:JZD458880 KIY458880:KIZ458880 KSU458880:KSV458880 LCQ458880:LCR458880 LMM458880:LMN458880 LWI458880:LWJ458880 MGE458880:MGF458880 MQA458880:MQB458880 MZW458880:MZX458880 NJS458880:NJT458880 NTO458880:NTP458880 ODK458880:ODL458880 ONG458880:ONH458880 OXC458880:OXD458880 PGY458880:PGZ458880 PQU458880:PQV458880 QAQ458880:QAR458880 QKM458880:QKN458880 QUI458880:QUJ458880 REE458880:REF458880 ROA458880:ROB458880 RXW458880:RXX458880 SHS458880:SHT458880 SRO458880:SRP458880 TBK458880:TBL458880 TLG458880:TLH458880 TVC458880:TVD458880 UEY458880:UEZ458880 UOU458880:UOV458880 UYQ458880:UYR458880 VIM458880:VIN458880 VSI458880:VSJ458880 WCE458880:WCF458880 WMA458880:WMB458880 WVW458880:WVX458880 O524416:P524416 JK524416:JL524416 TG524416:TH524416 ADC524416:ADD524416 AMY524416:AMZ524416 AWU524416:AWV524416 BGQ524416:BGR524416 BQM524416:BQN524416 CAI524416:CAJ524416 CKE524416:CKF524416 CUA524416:CUB524416 DDW524416:DDX524416 DNS524416:DNT524416 DXO524416:DXP524416 EHK524416:EHL524416 ERG524416:ERH524416 FBC524416:FBD524416 FKY524416:FKZ524416 FUU524416:FUV524416 GEQ524416:GER524416 GOM524416:GON524416 GYI524416:GYJ524416 HIE524416:HIF524416 HSA524416:HSB524416 IBW524416:IBX524416 ILS524416:ILT524416 IVO524416:IVP524416 JFK524416:JFL524416 JPG524416:JPH524416 JZC524416:JZD524416 KIY524416:KIZ524416 KSU524416:KSV524416 LCQ524416:LCR524416 LMM524416:LMN524416 LWI524416:LWJ524416 MGE524416:MGF524416 MQA524416:MQB524416 MZW524416:MZX524416 NJS524416:NJT524416 NTO524416:NTP524416 ODK524416:ODL524416 ONG524416:ONH524416 OXC524416:OXD524416 PGY524416:PGZ524416 PQU524416:PQV524416 QAQ524416:QAR524416 QKM524416:QKN524416 QUI524416:QUJ524416 REE524416:REF524416 ROA524416:ROB524416 RXW524416:RXX524416 SHS524416:SHT524416 SRO524416:SRP524416 TBK524416:TBL524416 TLG524416:TLH524416 TVC524416:TVD524416 UEY524416:UEZ524416 UOU524416:UOV524416 UYQ524416:UYR524416 VIM524416:VIN524416 VSI524416:VSJ524416 WCE524416:WCF524416 WMA524416:WMB524416 WVW524416:WVX524416 O589952:P589952 JK589952:JL589952 TG589952:TH589952 ADC589952:ADD589952 AMY589952:AMZ589952 AWU589952:AWV589952 BGQ589952:BGR589952 BQM589952:BQN589952 CAI589952:CAJ589952 CKE589952:CKF589952 CUA589952:CUB589952 DDW589952:DDX589952 DNS589952:DNT589952 DXO589952:DXP589952 EHK589952:EHL589952 ERG589952:ERH589952 FBC589952:FBD589952 FKY589952:FKZ589952 FUU589952:FUV589952 GEQ589952:GER589952 GOM589952:GON589952 GYI589952:GYJ589952 HIE589952:HIF589952 HSA589952:HSB589952 IBW589952:IBX589952 ILS589952:ILT589952 IVO589952:IVP589952 JFK589952:JFL589952 JPG589952:JPH589952 JZC589952:JZD589952 KIY589952:KIZ589952 KSU589952:KSV589952 LCQ589952:LCR589952 LMM589952:LMN589952 LWI589952:LWJ589952 MGE589952:MGF589952 MQA589952:MQB589952 MZW589952:MZX589952 NJS589952:NJT589952 NTO589952:NTP589952 ODK589952:ODL589952 ONG589952:ONH589952 OXC589952:OXD589952 PGY589952:PGZ589952 PQU589952:PQV589952 QAQ589952:QAR589952 QKM589952:QKN589952 QUI589952:QUJ589952 REE589952:REF589952 ROA589952:ROB589952 RXW589952:RXX589952 SHS589952:SHT589952 SRO589952:SRP589952 TBK589952:TBL589952 TLG589952:TLH589952 TVC589952:TVD589952 UEY589952:UEZ589952 UOU589952:UOV589952 UYQ589952:UYR589952 VIM589952:VIN589952 VSI589952:VSJ589952 WCE589952:WCF589952 WMA589952:WMB589952 WVW589952:WVX589952 O655488:P655488 JK655488:JL655488 TG655488:TH655488 ADC655488:ADD655488 AMY655488:AMZ655488 AWU655488:AWV655488 BGQ655488:BGR655488 BQM655488:BQN655488 CAI655488:CAJ655488 CKE655488:CKF655488 CUA655488:CUB655488 DDW655488:DDX655488 DNS655488:DNT655488 DXO655488:DXP655488 EHK655488:EHL655488 ERG655488:ERH655488 FBC655488:FBD655488 FKY655488:FKZ655488 FUU655488:FUV655488 GEQ655488:GER655488 GOM655488:GON655488 GYI655488:GYJ655488 HIE655488:HIF655488 HSA655488:HSB655488 IBW655488:IBX655488 ILS655488:ILT655488 IVO655488:IVP655488 JFK655488:JFL655488 JPG655488:JPH655488 JZC655488:JZD655488 KIY655488:KIZ655488 KSU655488:KSV655488 LCQ655488:LCR655488 LMM655488:LMN655488 LWI655488:LWJ655488 MGE655488:MGF655488 MQA655488:MQB655488 MZW655488:MZX655488 NJS655488:NJT655488 NTO655488:NTP655488 ODK655488:ODL655488 ONG655488:ONH655488 OXC655488:OXD655488 PGY655488:PGZ655488 PQU655488:PQV655488 QAQ655488:QAR655488 QKM655488:QKN655488 QUI655488:QUJ655488 REE655488:REF655488 ROA655488:ROB655488 RXW655488:RXX655488 SHS655488:SHT655488 SRO655488:SRP655488 TBK655488:TBL655488 TLG655488:TLH655488 TVC655488:TVD655488 UEY655488:UEZ655488 UOU655488:UOV655488 UYQ655488:UYR655488 VIM655488:VIN655488 VSI655488:VSJ655488 WCE655488:WCF655488 WMA655488:WMB655488 WVW655488:WVX655488 O721024:P721024 JK721024:JL721024 TG721024:TH721024 ADC721024:ADD721024 AMY721024:AMZ721024 AWU721024:AWV721024 BGQ721024:BGR721024 BQM721024:BQN721024 CAI721024:CAJ721024 CKE721024:CKF721024 CUA721024:CUB721024 DDW721024:DDX721024 DNS721024:DNT721024 DXO721024:DXP721024 EHK721024:EHL721024 ERG721024:ERH721024 FBC721024:FBD721024 FKY721024:FKZ721024 FUU721024:FUV721024 GEQ721024:GER721024 GOM721024:GON721024 GYI721024:GYJ721024 HIE721024:HIF721024 HSA721024:HSB721024 IBW721024:IBX721024 ILS721024:ILT721024 IVO721024:IVP721024 JFK721024:JFL721024 JPG721024:JPH721024 JZC721024:JZD721024 KIY721024:KIZ721024 KSU721024:KSV721024 LCQ721024:LCR721024 LMM721024:LMN721024 LWI721024:LWJ721024 MGE721024:MGF721024 MQA721024:MQB721024 MZW721024:MZX721024 NJS721024:NJT721024 NTO721024:NTP721024 ODK721024:ODL721024 ONG721024:ONH721024 OXC721024:OXD721024 PGY721024:PGZ721024 PQU721024:PQV721024 QAQ721024:QAR721024 QKM721024:QKN721024 QUI721024:QUJ721024 REE721024:REF721024 ROA721024:ROB721024 RXW721024:RXX721024 SHS721024:SHT721024 SRO721024:SRP721024 TBK721024:TBL721024 TLG721024:TLH721024 TVC721024:TVD721024 UEY721024:UEZ721024 UOU721024:UOV721024 UYQ721024:UYR721024 VIM721024:VIN721024 VSI721024:VSJ721024 WCE721024:WCF721024 WMA721024:WMB721024 WVW721024:WVX721024 O786560:P786560 JK786560:JL786560 TG786560:TH786560 ADC786560:ADD786560 AMY786560:AMZ786560 AWU786560:AWV786560 BGQ786560:BGR786560 BQM786560:BQN786560 CAI786560:CAJ786560 CKE786560:CKF786560 CUA786560:CUB786560 DDW786560:DDX786560 DNS786560:DNT786560 DXO786560:DXP786560 EHK786560:EHL786560 ERG786560:ERH786560 FBC786560:FBD786560 FKY786560:FKZ786560 FUU786560:FUV786560 GEQ786560:GER786560 GOM786560:GON786560 GYI786560:GYJ786560 HIE786560:HIF786560 HSA786560:HSB786560 IBW786560:IBX786560 ILS786560:ILT786560 IVO786560:IVP786560 JFK786560:JFL786560 JPG786560:JPH786560 JZC786560:JZD786560 KIY786560:KIZ786560 KSU786560:KSV786560 LCQ786560:LCR786560 LMM786560:LMN786560 LWI786560:LWJ786560 MGE786560:MGF786560 MQA786560:MQB786560 MZW786560:MZX786560 NJS786560:NJT786560 NTO786560:NTP786560 ODK786560:ODL786560 ONG786560:ONH786560 OXC786560:OXD786560 PGY786560:PGZ786560 PQU786560:PQV786560 QAQ786560:QAR786560 QKM786560:QKN786560 QUI786560:QUJ786560 REE786560:REF786560 ROA786560:ROB786560 RXW786560:RXX786560 SHS786560:SHT786560 SRO786560:SRP786560 TBK786560:TBL786560 TLG786560:TLH786560 TVC786560:TVD786560 UEY786560:UEZ786560 UOU786560:UOV786560 UYQ786560:UYR786560 VIM786560:VIN786560 VSI786560:VSJ786560 WCE786560:WCF786560 WMA786560:WMB786560 WVW786560:WVX786560 O852096:P852096 JK852096:JL852096 TG852096:TH852096 ADC852096:ADD852096 AMY852096:AMZ852096 AWU852096:AWV852096 BGQ852096:BGR852096 BQM852096:BQN852096 CAI852096:CAJ852096 CKE852096:CKF852096 CUA852096:CUB852096 DDW852096:DDX852096 DNS852096:DNT852096 DXO852096:DXP852096 EHK852096:EHL852096 ERG852096:ERH852096 FBC852096:FBD852096 FKY852096:FKZ852096 FUU852096:FUV852096 GEQ852096:GER852096 GOM852096:GON852096 GYI852096:GYJ852096 HIE852096:HIF852096 HSA852096:HSB852096 IBW852096:IBX852096 ILS852096:ILT852096 IVO852096:IVP852096 JFK852096:JFL852096 JPG852096:JPH852096 JZC852096:JZD852096 KIY852096:KIZ852096 KSU852096:KSV852096 LCQ852096:LCR852096 LMM852096:LMN852096 LWI852096:LWJ852096 MGE852096:MGF852096 MQA852096:MQB852096 MZW852096:MZX852096 NJS852096:NJT852096 NTO852096:NTP852096 ODK852096:ODL852096 ONG852096:ONH852096 OXC852096:OXD852096 PGY852096:PGZ852096 PQU852096:PQV852096 QAQ852096:QAR852096 QKM852096:QKN852096 QUI852096:QUJ852096 REE852096:REF852096 ROA852096:ROB852096 RXW852096:RXX852096 SHS852096:SHT852096 SRO852096:SRP852096 TBK852096:TBL852096 TLG852096:TLH852096 TVC852096:TVD852096 UEY852096:UEZ852096 UOU852096:UOV852096 UYQ852096:UYR852096 VIM852096:VIN852096 VSI852096:VSJ852096 WCE852096:WCF852096 WMA852096:WMB852096 WVW852096:WVX852096 O917632:P917632 JK917632:JL917632 TG917632:TH917632 ADC917632:ADD917632 AMY917632:AMZ917632 AWU917632:AWV917632 BGQ917632:BGR917632 BQM917632:BQN917632 CAI917632:CAJ917632 CKE917632:CKF917632 CUA917632:CUB917632 DDW917632:DDX917632 DNS917632:DNT917632 DXO917632:DXP917632 EHK917632:EHL917632 ERG917632:ERH917632 FBC917632:FBD917632 FKY917632:FKZ917632 FUU917632:FUV917632 GEQ917632:GER917632 GOM917632:GON917632 GYI917632:GYJ917632 HIE917632:HIF917632 HSA917632:HSB917632 IBW917632:IBX917632 ILS917632:ILT917632 IVO917632:IVP917632 JFK917632:JFL917632 JPG917632:JPH917632 JZC917632:JZD917632 KIY917632:KIZ917632 KSU917632:KSV917632 LCQ917632:LCR917632 LMM917632:LMN917632 LWI917632:LWJ917632 MGE917632:MGF917632 MQA917632:MQB917632 MZW917632:MZX917632 NJS917632:NJT917632 NTO917632:NTP917632 ODK917632:ODL917632 ONG917632:ONH917632 OXC917632:OXD917632 PGY917632:PGZ917632 PQU917632:PQV917632 QAQ917632:QAR917632 QKM917632:QKN917632 QUI917632:QUJ917632 REE917632:REF917632 ROA917632:ROB917632 RXW917632:RXX917632 SHS917632:SHT917632 SRO917632:SRP917632 TBK917632:TBL917632 TLG917632:TLH917632 TVC917632:TVD917632 UEY917632:UEZ917632 UOU917632:UOV917632 UYQ917632:UYR917632 VIM917632:VIN917632 VSI917632:VSJ917632 WCE917632:WCF917632 WMA917632:WMB917632 WVW917632:WVX917632 O983168:P983168 JK983168:JL983168 TG983168:TH983168 ADC983168:ADD983168 AMY983168:AMZ983168 AWU983168:AWV983168 BGQ983168:BGR983168 BQM983168:BQN983168 CAI983168:CAJ983168 CKE983168:CKF983168 CUA983168:CUB983168 DDW983168:DDX983168 DNS983168:DNT983168 DXO983168:DXP983168 EHK983168:EHL983168 ERG983168:ERH983168 FBC983168:FBD983168 FKY983168:FKZ983168 FUU983168:FUV983168 GEQ983168:GER983168 GOM983168:GON983168 GYI983168:GYJ983168 HIE983168:HIF983168 HSA983168:HSB983168 IBW983168:IBX983168 ILS983168:ILT983168 IVO983168:IVP983168 JFK983168:JFL983168 JPG983168:JPH983168 JZC983168:JZD983168 KIY983168:KIZ983168 KSU983168:KSV983168 LCQ983168:LCR983168 LMM983168:LMN983168 LWI983168:LWJ983168 MGE983168:MGF983168 MQA983168:MQB983168 MZW983168:MZX983168 NJS983168:NJT983168 NTO983168:NTP983168 ODK983168:ODL983168 ONG983168:ONH983168 OXC983168:OXD983168 PGY983168:PGZ983168 PQU983168:PQV983168 QAQ983168:QAR983168 QKM983168:QKN983168 QUI983168:QUJ983168 REE983168:REF983168 ROA983168:ROB983168 RXW983168:RXX983168 SHS983168:SHT983168 SRO983168:SRP983168 TBK983168:TBL983168 TLG983168:TLH983168 TVC983168:TVD983168 UEY983168:UEZ983168 UOU983168:UOV983168 UYQ983168:UYR983168 VIM983168:VIN983168 VSI983168:VSJ983168 WCE983168:WCF983168 WMA983168:WMB983168 WVW983168:WVX983168" xr:uid="{9F0D9D79-983D-4C41-80A8-C7648095CACA}">
      <formula1>$AM$127:$AM$129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xr:uid="{637451FE-272A-4E9F-9BDA-09CF6C931B61}">
      <formula1>$AN$64:$AN$66</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xr:uid="{9342A8F3-BFF2-4688-8860-6F4D02070501}">
      <formula1>$AM$64:$AM$69</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9 IY65649 SU65649 ACQ65649 AMM65649 AWI65649 BGE65649 BQA65649 BZW65649 CJS65649 CTO65649 DDK65649 DNG65649 DXC65649 EGY65649 EQU65649 FAQ65649 FKM65649 FUI65649 GEE65649 GOA65649 GXW65649 HHS65649 HRO65649 IBK65649 ILG65649 IVC65649 JEY65649 JOU65649 JYQ65649 KIM65649 KSI65649 LCE65649 LMA65649 LVW65649 MFS65649 MPO65649 MZK65649 NJG65649 NTC65649 OCY65649 OMU65649 OWQ65649 PGM65649 PQI65649 QAE65649 QKA65649 QTW65649 RDS65649 RNO65649 RXK65649 SHG65649 SRC65649 TAY65649 TKU65649 TUQ65649 UEM65649 UOI65649 UYE65649 VIA65649 VRW65649 WBS65649 WLO65649 WVK65649 C131185 IY131185 SU131185 ACQ131185 AMM131185 AWI131185 BGE131185 BQA131185 BZW131185 CJS131185 CTO131185 DDK131185 DNG131185 DXC131185 EGY131185 EQU131185 FAQ131185 FKM131185 FUI131185 GEE131185 GOA131185 GXW131185 HHS131185 HRO131185 IBK131185 ILG131185 IVC131185 JEY131185 JOU131185 JYQ131185 KIM131185 KSI131185 LCE131185 LMA131185 LVW131185 MFS131185 MPO131185 MZK131185 NJG131185 NTC131185 OCY131185 OMU131185 OWQ131185 PGM131185 PQI131185 QAE131185 QKA131185 QTW131185 RDS131185 RNO131185 RXK131185 SHG131185 SRC131185 TAY131185 TKU131185 TUQ131185 UEM131185 UOI131185 UYE131185 VIA131185 VRW131185 WBS131185 WLO131185 WVK131185 C196721 IY196721 SU196721 ACQ196721 AMM196721 AWI196721 BGE196721 BQA196721 BZW196721 CJS196721 CTO196721 DDK196721 DNG196721 DXC196721 EGY196721 EQU196721 FAQ196721 FKM196721 FUI196721 GEE196721 GOA196721 GXW196721 HHS196721 HRO196721 IBK196721 ILG196721 IVC196721 JEY196721 JOU196721 JYQ196721 KIM196721 KSI196721 LCE196721 LMA196721 LVW196721 MFS196721 MPO196721 MZK196721 NJG196721 NTC196721 OCY196721 OMU196721 OWQ196721 PGM196721 PQI196721 QAE196721 QKA196721 QTW196721 RDS196721 RNO196721 RXK196721 SHG196721 SRC196721 TAY196721 TKU196721 TUQ196721 UEM196721 UOI196721 UYE196721 VIA196721 VRW196721 WBS196721 WLO196721 WVK196721 C262257 IY262257 SU262257 ACQ262257 AMM262257 AWI262257 BGE262257 BQA262257 BZW262257 CJS262257 CTO262257 DDK262257 DNG262257 DXC262257 EGY262257 EQU262257 FAQ262257 FKM262257 FUI262257 GEE262257 GOA262257 GXW262257 HHS262257 HRO262257 IBK262257 ILG262257 IVC262257 JEY262257 JOU262257 JYQ262257 KIM262257 KSI262257 LCE262257 LMA262257 LVW262257 MFS262257 MPO262257 MZK262257 NJG262257 NTC262257 OCY262257 OMU262257 OWQ262257 PGM262257 PQI262257 QAE262257 QKA262257 QTW262257 RDS262257 RNO262257 RXK262257 SHG262257 SRC262257 TAY262257 TKU262257 TUQ262257 UEM262257 UOI262257 UYE262257 VIA262257 VRW262257 WBS262257 WLO262257 WVK262257 C327793 IY327793 SU327793 ACQ327793 AMM327793 AWI327793 BGE327793 BQA327793 BZW327793 CJS327793 CTO327793 DDK327793 DNG327793 DXC327793 EGY327793 EQU327793 FAQ327793 FKM327793 FUI327793 GEE327793 GOA327793 GXW327793 HHS327793 HRO327793 IBK327793 ILG327793 IVC327793 JEY327793 JOU327793 JYQ327793 KIM327793 KSI327793 LCE327793 LMA327793 LVW327793 MFS327793 MPO327793 MZK327793 NJG327793 NTC327793 OCY327793 OMU327793 OWQ327793 PGM327793 PQI327793 QAE327793 QKA327793 QTW327793 RDS327793 RNO327793 RXK327793 SHG327793 SRC327793 TAY327793 TKU327793 TUQ327793 UEM327793 UOI327793 UYE327793 VIA327793 VRW327793 WBS327793 WLO327793 WVK327793 C393329 IY393329 SU393329 ACQ393329 AMM393329 AWI393329 BGE393329 BQA393329 BZW393329 CJS393329 CTO393329 DDK393329 DNG393329 DXC393329 EGY393329 EQU393329 FAQ393329 FKM393329 FUI393329 GEE393329 GOA393329 GXW393329 HHS393329 HRO393329 IBK393329 ILG393329 IVC393329 JEY393329 JOU393329 JYQ393329 KIM393329 KSI393329 LCE393329 LMA393329 LVW393329 MFS393329 MPO393329 MZK393329 NJG393329 NTC393329 OCY393329 OMU393329 OWQ393329 PGM393329 PQI393329 QAE393329 QKA393329 QTW393329 RDS393329 RNO393329 RXK393329 SHG393329 SRC393329 TAY393329 TKU393329 TUQ393329 UEM393329 UOI393329 UYE393329 VIA393329 VRW393329 WBS393329 WLO393329 WVK393329 C458865 IY458865 SU458865 ACQ458865 AMM458865 AWI458865 BGE458865 BQA458865 BZW458865 CJS458865 CTO458865 DDK458865 DNG458865 DXC458865 EGY458865 EQU458865 FAQ458865 FKM458865 FUI458865 GEE458865 GOA458865 GXW458865 HHS458865 HRO458865 IBK458865 ILG458865 IVC458865 JEY458865 JOU458865 JYQ458865 KIM458865 KSI458865 LCE458865 LMA458865 LVW458865 MFS458865 MPO458865 MZK458865 NJG458865 NTC458865 OCY458865 OMU458865 OWQ458865 PGM458865 PQI458865 QAE458865 QKA458865 QTW458865 RDS458865 RNO458865 RXK458865 SHG458865 SRC458865 TAY458865 TKU458865 TUQ458865 UEM458865 UOI458865 UYE458865 VIA458865 VRW458865 WBS458865 WLO458865 WVK458865 C524401 IY524401 SU524401 ACQ524401 AMM524401 AWI524401 BGE524401 BQA524401 BZW524401 CJS524401 CTO524401 DDK524401 DNG524401 DXC524401 EGY524401 EQU524401 FAQ524401 FKM524401 FUI524401 GEE524401 GOA524401 GXW524401 HHS524401 HRO524401 IBK524401 ILG524401 IVC524401 JEY524401 JOU524401 JYQ524401 KIM524401 KSI524401 LCE524401 LMA524401 LVW524401 MFS524401 MPO524401 MZK524401 NJG524401 NTC524401 OCY524401 OMU524401 OWQ524401 PGM524401 PQI524401 QAE524401 QKA524401 QTW524401 RDS524401 RNO524401 RXK524401 SHG524401 SRC524401 TAY524401 TKU524401 TUQ524401 UEM524401 UOI524401 UYE524401 VIA524401 VRW524401 WBS524401 WLO524401 WVK524401 C589937 IY589937 SU589937 ACQ589937 AMM589937 AWI589937 BGE589937 BQA589937 BZW589937 CJS589937 CTO589937 DDK589937 DNG589937 DXC589937 EGY589937 EQU589937 FAQ589937 FKM589937 FUI589937 GEE589937 GOA589937 GXW589937 HHS589937 HRO589937 IBK589937 ILG589937 IVC589937 JEY589937 JOU589937 JYQ589937 KIM589937 KSI589937 LCE589937 LMA589937 LVW589937 MFS589937 MPO589937 MZK589937 NJG589937 NTC589937 OCY589937 OMU589937 OWQ589937 PGM589937 PQI589937 QAE589937 QKA589937 QTW589937 RDS589937 RNO589937 RXK589937 SHG589937 SRC589937 TAY589937 TKU589937 TUQ589937 UEM589937 UOI589937 UYE589937 VIA589937 VRW589937 WBS589937 WLO589937 WVK589937 C655473 IY655473 SU655473 ACQ655473 AMM655473 AWI655473 BGE655473 BQA655473 BZW655473 CJS655473 CTO655473 DDK655473 DNG655473 DXC655473 EGY655473 EQU655473 FAQ655473 FKM655473 FUI655473 GEE655473 GOA655473 GXW655473 HHS655473 HRO655473 IBK655473 ILG655473 IVC655473 JEY655473 JOU655473 JYQ655473 KIM655473 KSI655473 LCE655473 LMA655473 LVW655473 MFS655473 MPO655473 MZK655473 NJG655473 NTC655473 OCY655473 OMU655473 OWQ655473 PGM655473 PQI655473 QAE655473 QKA655473 QTW655473 RDS655473 RNO655473 RXK655473 SHG655473 SRC655473 TAY655473 TKU655473 TUQ655473 UEM655473 UOI655473 UYE655473 VIA655473 VRW655473 WBS655473 WLO655473 WVK655473 C721009 IY721009 SU721009 ACQ721009 AMM721009 AWI721009 BGE721009 BQA721009 BZW721009 CJS721009 CTO721009 DDK721009 DNG721009 DXC721009 EGY721009 EQU721009 FAQ721009 FKM721009 FUI721009 GEE721009 GOA721009 GXW721009 HHS721009 HRO721009 IBK721009 ILG721009 IVC721009 JEY721009 JOU721009 JYQ721009 KIM721009 KSI721009 LCE721009 LMA721009 LVW721009 MFS721009 MPO721009 MZK721009 NJG721009 NTC721009 OCY721009 OMU721009 OWQ721009 PGM721009 PQI721009 QAE721009 QKA721009 QTW721009 RDS721009 RNO721009 RXK721009 SHG721009 SRC721009 TAY721009 TKU721009 TUQ721009 UEM721009 UOI721009 UYE721009 VIA721009 VRW721009 WBS721009 WLO721009 WVK721009 C786545 IY786545 SU786545 ACQ786545 AMM786545 AWI786545 BGE786545 BQA786545 BZW786545 CJS786545 CTO786545 DDK786545 DNG786545 DXC786545 EGY786545 EQU786545 FAQ786545 FKM786545 FUI786545 GEE786545 GOA786545 GXW786545 HHS786545 HRO786545 IBK786545 ILG786545 IVC786545 JEY786545 JOU786545 JYQ786545 KIM786545 KSI786545 LCE786545 LMA786545 LVW786545 MFS786545 MPO786545 MZK786545 NJG786545 NTC786545 OCY786545 OMU786545 OWQ786545 PGM786545 PQI786545 QAE786545 QKA786545 QTW786545 RDS786545 RNO786545 RXK786545 SHG786545 SRC786545 TAY786545 TKU786545 TUQ786545 UEM786545 UOI786545 UYE786545 VIA786545 VRW786545 WBS786545 WLO786545 WVK786545 C852081 IY852081 SU852081 ACQ852081 AMM852081 AWI852081 BGE852081 BQA852081 BZW852081 CJS852081 CTO852081 DDK852081 DNG852081 DXC852081 EGY852081 EQU852081 FAQ852081 FKM852081 FUI852081 GEE852081 GOA852081 GXW852081 HHS852081 HRO852081 IBK852081 ILG852081 IVC852081 JEY852081 JOU852081 JYQ852081 KIM852081 KSI852081 LCE852081 LMA852081 LVW852081 MFS852081 MPO852081 MZK852081 NJG852081 NTC852081 OCY852081 OMU852081 OWQ852081 PGM852081 PQI852081 QAE852081 QKA852081 QTW852081 RDS852081 RNO852081 RXK852081 SHG852081 SRC852081 TAY852081 TKU852081 TUQ852081 UEM852081 UOI852081 UYE852081 VIA852081 VRW852081 WBS852081 WLO852081 WVK852081 C917617 IY917617 SU917617 ACQ917617 AMM917617 AWI917617 BGE917617 BQA917617 BZW917617 CJS917617 CTO917617 DDK917617 DNG917617 DXC917617 EGY917617 EQU917617 FAQ917617 FKM917617 FUI917617 GEE917617 GOA917617 GXW917617 HHS917617 HRO917617 IBK917617 ILG917617 IVC917617 JEY917617 JOU917617 JYQ917617 KIM917617 KSI917617 LCE917617 LMA917617 LVW917617 MFS917617 MPO917617 MZK917617 NJG917617 NTC917617 OCY917617 OMU917617 OWQ917617 PGM917617 PQI917617 QAE917617 QKA917617 QTW917617 RDS917617 RNO917617 RXK917617 SHG917617 SRC917617 TAY917617 TKU917617 TUQ917617 UEM917617 UOI917617 UYE917617 VIA917617 VRW917617 WBS917617 WLO917617 WVK917617 C983153 IY983153 SU983153 ACQ983153 AMM983153 AWI983153 BGE983153 BQA983153 BZW983153 CJS983153 CTO983153 DDK983153 DNG983153 DXC983153 EGY983153 EQU983153 FAQ983153 FKM983153 FUI983153 GEE983153 GOA983153 GXW983153 HHS983153 HRO983153 IBK983153 ILG983153 IVC983153 JEY983153 JOU983153 JYQ983153 KIM983153 KSI983153 LCE983153 LMA983153 LVW983153 MFS983153 MPO983153 MZK983153 NJG983153 NTC983153 OCY983153 OMU983153 OWQ983153 PGM983153 PQI983153 QAE983153 QKA983153 QTW983153 RDS983153 RNO983153 RXK983153 SHG983153 SRC983153 TAY983153 TKU983153 TUQ983153 UEM983153 UOI983153 UYE983153 VIA983153 VRW983153 WBS983153 WLO983153 WVK983153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1 IY65651 SU65651 ACQ65651 AMM65651 AWI65651 BGE65651 BQA65651 BZW65651 CJS65651 CTO65651 DDK65651 DNG65651 DXC65651 EGY65651 EQU65651 FAQ65651 FKM65651 FUI65651 GEE65651 GOA65651 GXW65651 HHS65651 HRO65651 IBK65651 ILG65651 IVC65651 JEY65651 JOU65651 JYQ65651 KIM65651 KSI65651 LCE65651 LMA65651 LVW65651 MFS65651 MPO65651 MZK65651 NJG65651 NTC65651 OCY65651 OMU65651 OWQ65651 PGM65651 PQI65651 QAE65651 QKA65651 QTW65651 RDS65651 RNO65651 RXK65651 SHG65651 SRC65651 TAY65651 TKU65651 TUQ65651 UEM65651 UOI65651 UYE65651 VIA65651 VRW65651 WBS65651 WLO65651 WVK65651 C131187 IY131187 SU131187 ACQ131187 AMM131187 AWI131187 BGE131187 BQA131187 BZW131187 CJS131187 CTO131187 DDK131187 DNG131187 DXC131187 EGY131187 EQU131187 FAQ131187 FKM131187 FUI131187 GEE131187 GOA131187 GXW131187 HHS131187 HRO131187 IBK131187 ILG131187 IVC131187 JEY131187 JOU131187 JYQ131187 KIM131187 KSI131187 LCE131187 LMA131187 LVW131187 MFS131187 MPO131187 MZK131187 NJG131187 NTC131187 OCY131187 OMU131187 OWQ131187 PGM131187 PQI131187 QAE131187 QKA131187 QTW131187 RDS131187 RNO131187 RXK131187 SHG131187 SRC131187 TAY131187 TKU131187 TUQ131187 UEM131187 UOI131187 UYE131187 VIA131187 VRW131187 WBS131187 WLO131187 WVK131187 C196723 IY196723 SU196723 ACQ196723 AMM196723 AWI196723 BGE196723 BQA196723 BZW196723 CJS196723 CTO196723 DDK196723 DNG196723 DXC196723 EGY196723 EQU196723 FAQ196723 FKM196723 FUI196723 GEE196723 GOA196723 GXW196723 HHS196723 HRO196723 IBK196723 ILG196723 IVC196723 JEY196723 JOU196723 JYQ196723 KIM196723 KSI196723 LCE196723 LMA196723 LVW196723 MFS196723 MPO196723 MZK196723 NJG196723 NTC196723 OCY196723 OMU196723 OWQ196723 PGM196723 PQI196723 QAE196723 QKA196723 QTW196723 RDS196723 RNO196723 RXK196723 SHG196723 SRC196723 TAY196723 TKU196723 TUQ196723 UEM196723 UOI196723 UYE196723 VIA196723 VRW196723 WBS196723 WLO196723 WVK196723 C262259 IY262259 SU262259 ACQ262259 AMM262259 AWI262259 BGE262259 BQA262259 BZW262259 CJS262259 CTO262259 DDK262259 DNG262259 DXC262259 EGY262259 EQU262259 FAQ262259 FKM262259 FUI262259 GEE262259 GOA262259 GXW262259 HHS262259 HRO262259 IBK262259 ILG262259 IVC262259 JEY262259 JOU262259 JYQ262259 KIM262259 KSI262259 LCE262259 LMA262259 LVW262259 MFS262259 MPO262259 MZK262259 NJG262259 NTC262259 OCY262259 OMU262259 OWQ262259 PGM262259 PQI262259 QAE262259 QKA262259 QTW262259 RDS262259 RNO262259 RXK262259 SHG262259 SRC262259 TAY262259 TKU262259 TUQ262259 UEM262259 UOI262259 UYE262259 VIA262259 VRW262259 WBS262259 WLO262259 WVK262259 C327795 IY327795 SU327795 ACQ327795 AMM327795 AWI327795 BGE327795 BQA327795 BZW327795 CJS327795 CTO327795 DDK327795 DNG327795 DXC327795 EGY327795 EQU327795 FAQ327795 FKM327795 FUI327795 GEE327795 GOA327795 GXW327795 HHS327795 HRO327795 IBK327795 ILG327795 IVC327795 JEY327795 JOU327795 JYQ327795 KIM327795 KSI327795 LCE327795 LMA327795 LVW327795 MFS327795 MPO327795 MZK327795 NJG327795 NTC327795 OCY327795 OMU327795 OWQ327795 PGM327795 PQI327795 QAE327795 QKA327795 QTW327795 RDS327795 RNO327795 RXK327795 SHG327795 SRC327795 TAY327795 TKU327795 TUQ327795 UEM327795 UOI327795 UYE327795 VIA327795 VRW327795 WBS327795 WLO327795 WVK327795 C393331 IY393331 SU393331 ACQ393331 AMM393331 AWI393331 BGE393331 BQA393331 BZW393331 CJS393331 CTO393331 DDK393331 DNG393331 DXC393331 EGY393331 EQU393331 FAQ393331 FKM393331 FUI393331 GEE393331 GOA393331 GXW393331 HHS393331 HRO393331 IBK393331 ILG393331 IVC393331 JEY393331 JOU393331 JYQ393331 KIM393331 KSI393331 LCE393331 LMA393331 LVW393331 MFS393331 MPO393331 MZK393331 NJG393331 NTC393331 OCY393331 OMU393331 OWQ393331 PGM393331 PQI393331 QAE393331 QKA393331 QTW393331 RDS393331 RNO393331 RXK393331 SHG393331 SRC393331 TAY393331 TKU393331 TUQ393331 UEM393331 UOI393331 UYE393331 VIA393331 VRW393331 WBS393331 WLO393331 WVK393331 C458867 IY458867 SU458867 ACQ458867 AMM458867 AWI458867 BGE458867 BQA458867 BZW458867 CJS458867 CTO458867 DDK458867 DNG458867 DXC458867 EGY458867 EQU458867 FAQ458867 FKM458867 FUI458867 GEE458867 GOA458867 GXW458867 HHS458867 HRO458867 IBK458867 ILG458867 IVC458867 JEY458867 JOU458867 JYQ458867 KIM458867 KSI458867 LCE458867 LMA458867 LVW458867 MFS458867 MPO458867 MZK458867 NJG458867 NTC458867 OCY458867 OMU458867 OWQ458867 PGM458867 PQI458867 QAE458867 QKA458867 QTW458867 RDS458867 RNO458867 RXK458867 SHG458867 SRC458867 TAY458867 TKU458867 TUQ458867 UEM458867 UOI458867 UYE458867 VIA458867 VRW458867 WBS458867 WLO458867 WVK458867 C524403 IY524403 SU524403 ACQ524403 AMM524403 AWI524403 BGE524403 BQA524403 BZW524403 CJS524403 CTO524403 DDK524403 DNG524403 DXC524403 EGY524403 EQU524403 FAQ524403 FKM524403 FUI524403 GEE524403 GOA524403 GXW524403 HHS524403 HRO524403 IBK524403 ILG524403 IVC524403 JEY524403 JOU524403 JYQ524403 KIM524403 KSI524403 LCE524403 LMA524403 LVW524403 MFS524403 MPO524403 MZK524403 NJG524403 NTC524403 OCY524403 OMU524403 OWQ524403 PGM524403 PQI524403 QAE524403 QKA524403 QTW524403 RDS524403 RNO524403 RXK524403 SHG524403 SRC524403 TAY524403 TKU524403 TUQ524403 UEM524403 UOI524403 UYE524403 VIA524403 VRW524403 WBS524403 WLO524403 WVK524403 C589939 IY589939 SU589939 ACQ589939 AMM589939 AWI589939 BGE589939 BQA589939 BZW589939 CJS589939 CTO589939 DDK589939 DNG589939 DXC589939 EGY589939 EQU589939 FAQ589939 FKM589939 FUI589939 GEE589939 GOA589939 GXW589939 HHS589939 HRO589939 IBK589939 ILG589939 IVC589939 JEY589939 JOU589939 JYQ589939 KIM589939 KSI589939 LCE589939 LMA589939 LVW589939 MFS589939 MPO589939 MZK589939 NJG589939 NTC589939 OCY589939 OMU589939 OWQ589939 PGM589939 PQI589939 QAE589939 QKA589939 QTW589939 RDS589939 RNO589939 RXK589939 SHG589939 SRC589939 TAY589939 TKU589939 TUQ589939 UEM589939 UOI589939 UYE589939 VIA589939 VRW589939 WBS589939 WLO589939 WVK589939 C655475 IY655475 SU655475 ACQ655475 AMM655475 AWI655475 BGE655475 BQA655475 BZW655475 CJS655475 CTO655475 DDK655475 DNG655475 DXC655475 EGY655475 EQU655475 FAQ655475 FKM655475 FUI655475 GEE655475 GOA655475 GXW655475 HHS655475 HRO655475 IBK655475 ILG655475 IVC655475 JEY655475 JOU655475 JYQ655475 KIM655475 KSI655475 LCE655475 LMA655475 LVW655475 MFS655475 MPO655475 MZK655475 NJG655475 NTC655475 OCY655475 OMU655475 OWQ655475 PGM655475 PQI655475 QAE655475 QKA655475 QTW655475 RDS655475 RNO655475 RXK655475 SHG655475 SRC655475 TAY655475 TKU655475 TUQ655475 UEM655475 UOI655475 UYE655475 VIA655475 VRW655475 WBS655475 WLO655475 WVK655475 C721011 IY721011 SU721011 ACQ721011 AMM721011 AWI721011 BGE721011 BQA721011 BZW721011 CJS721011 CTO721011 DDK721011 DNG721011 DXC721011 EGY721011 EQU721011 FAQ721011 FKM721011 FUI721011 GEE721011 GOA721011 GXW721011 HHS721011 HRO721011 IBK721011 ILG721011 IVC721011 JEY721011 JOU721011 JYQ721011 KIM721011 KSI721011 LCE721011 LMA721011 LVW721011 MFS721011 MPO721011 MZK721011 NJG721011 NTC721011 OCY721011 OMU721011 OWQ721011 PGM721011 PQI721011 QAE721011 QKA721011 QTW721011 RDS721011 RNO721011 RXK721011 SHG721011 SRC721011 TAY721011 TKU721011 TUQ721011 UEM721011 UOI721011 UYE721011 VIA721011 VRW721011 WBS721011 WLO721011 WVK721011 C786547 IY786547 SU786547 ACQ786547 AMM786547 AWI786547 BGE786547 BQA786547 BZW786547 CJS786547 CTO786547 DDK786547 DNG786547 DXC786547 EGY786547 EQU786547 FAQ786547 FKM786547 FUI786547 GEE786547 GOA786547 GXW786547 HHS786547 HRO786547 IBK786547 ILG786547 IVC786547 JEY786547 JOU786547 JYQ786547 KIM786547 KSI786547 LCE786547 LMA786547 LVW786547 MFS786547 MPO786547 MZK786547 NJG786547 NTC786547 OCY786547 OMU786547 OWQ786547 PGM786547 PQI786547 QAE786547 QKA786547 QTW786547 RDS786547 RNO786547 RXK786547 SHG786547 SRC786547 TAY786547 TKU786547 TUQ786547 UEM786547 UOI786547 UYE786547 VIA786547 VRW786547 WBS786547 WLO786547 WVK786547 C852083 IY852083 SU852083 ACQ852083 AMM852083 AWI852083 BGE852083 BQA852083 BZW852083 CJS852083 CTO852083 DDK852083 DNG852083 DXC852083 EGY852083 EQU852083 FAQ852083 FKM852083 FUI852083 GEE852083 GOA852083 GXW852083 HHS852083 HRO852083 IBK852083 ILG852083 IVC852083 JEY852083 JOU852083 JYQ852083 KIM852083 KSI852083 LCE852083 LMA852083 LVW852083 MFS852083 MPO852083 MZK852083 NJG852083 NTC852083 OCY852083 OMU852083 OWQ852083 PGM852083 PQI852083 QAE852083 QKA852083 QTW852083 RDS852083 RNO852083 RXK852083 SHG852083 SRC852083 TAY852083 TKU852083 TUQ852083 UEM852083 UOI852083 UYE852083 VIA852083 VRW852083 WBS852083 WLO852083 WVK852083 C917619 IY917619 SU917619 ACQ917619 AMM917619 AWI917619 BGE917619 BQA917619 BZW917619 CJS917619 CTO917619 DDK917619 DNG917619 DXC917619 EGY917619 EQU917619 FAQ917619 FKM917619 FUI917619 GEE917619 GOA917619 GXW917619 HHS917619 HRO917619 IBK917619 ILG917619 IVC917619 JEY917619 JOU917619 JYQ917619 KIM917619 KSI917619 LCE917619 LMA917619 LVW917619 MFS917619 MPO917619 MZK917619 NJG917619 NTC917619 OCY917619 OMU917619 OWQ917619 PGM917619 PQI917619 QAE917619 QKA917619 QTW917619 RDS917619 RNO917619 RXK917619 SHG917619 SRC917619 TAY917619 TKU917619 TUQ917619 UEM917619 UOI917619 UYE917619 VIA917619 VRW917619 WBS917619 WLO917619 WVK917619 C983155 IY983155 SU983155 ACQ983155 AMM983155 AWI983155 BGE983155 BQA983155 BZW983155 CJS983155 CTO983155 DDK983155 DNG983155 DXC983155 EGY983155 EQU983155 FAQ983155 FKM983155 FUI983155 GEE983155 GOA983155 GXW983155 HHS983155 HRO983155 IBK983155 ILG983155 IVC983155 JEY983155 JOU983155 JYQ983155 KIM983155 KSI983155 LCE983155 LMA983155 LVW983155 MFS983155 MPO983155 MZK983155 NJG983155 NTC983155 OCY983155 OMU983155 OWQ983155 PGM983155 PQI983155 QAE983155 QKA983155 QTW983155 RDS983155 RNO983155 RXK983155 SHG983155 SRC983155 TAY983155 TKU983155 TUQ983155 UEM983155 UOI983155 UYE983155 VIA983155 VRW983155 WBS983155 WLO983155 WVK983155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8 IY65658 SU65658 ACQ65658 AMM65658 AWI65658 BGE65658 BQA65658 BZW65658 CJS65658 CTO65658 DDK65658 DNG65658 DXC65658 EGY65658 EQU65658 FAQ65658 FKM65658 FUI65658 GEE65658 GOA65658 GXW65658 HHS65658 HRO65658 IBK65658 ILG65658 IVC65658 JEY65658 JOU65658 JYQ65658 KIM65658 KSI65658 LCE65658 LMA65658 LVW65658 MFS65658 MPO65658 MZK65658 NJG65658 NTC65658 OCY65658 OMU65658 OWQ65658 PGM65658 PQI65658 QAE65658 QKA65658 QTW65658 RDS65658 RNO65658 RXK65658 SHG65658 SRC65658 TAY65658 TKU65658 TUQ65658 UEM65658 UOI65658 UYE65658 VIA65658 VRW65658 WBS65658 WLO65658 WVK65658 C131194 IY131194 SU131194 ACQ131194 AMM131194 AWI131194 BGE131194 BQA131194 BZW131194 CJS131194 CTO131194 DDK131194 DNG131194 DXC131194 EGY131194 EQU131194 FAQ131194 FKM131194 FUI131194 GEE131194 GOA131194 GXW131194 HHS131194 HRO131194 IBK131194 ILG131194 IVC131194 JEY131194 JOU131194 JYQ131194 KIM131194 KSI131194 LCE131194 LMA131194 LVW131194 MFS131194 MPO131194 MZK131194 NJG131194 NTC131194 OCY131194 OMU131194 OWQ131194 PGM131194 PQI131194 QAE131194 QKA131194 QTW131194 RDS131194 RNO131194 RXK131194 SHG131194 SRC131194 TAY131194 TKU131194 TUQ131194 UEM131194 UOI131194 UYE131194 VIA131194 VRW131194 WBS131194 WLO131194 WVK131194 C196730 IY196730 SU196730 ACQ196730 AMM196730 AWI196730 BGE196730 BQA196730 BZW196730 CJS196730 CTO196730 DDK196730 DNG196730 DXC196730 EGY196730 EQU196730 FAQ196730 FKM196730 FUI196730 GEE196730 GOA196730 GXW196730 HHS196730 HRO196730 IBK196730 ILG196730 IVC196730 JEY196730 JOU196730 JYQ196730 KIM196730 KSI196730 LCE196730 LMA196730 LVW196730 MFS196730 MPO196730 MZK196730 NJG196730 NTC196730 OCY196730 OMU196730 OWQ196730 PGM196730 PQI196730 QAE196730 QKA196730 QTW196730 RDS196730 RNO196730 RXK196730 SHG196730 SRC196730 TAY196730 TKU196730 TUQ196730 UEM196730 UOI196730 UYE196730 VIA196730 VRW196730 WBS196730 WLO196730 WVK196730 C262266 IY262266 SU262266 ACQ262266 AMM262266 AWI262266 BGE262266 BQA262266 BZW262266 CJS262266 CTO262266 DDK262266 DNG262266 DXC262266 EGY262266 EQU262266 FAQ262266 FKM262266 FUI262266 GEE262266 GOA262266 GXW262266 HHS262266 HRO262266 IBK262266 ILG262266 IVC262266 JEY262266 JOU262266 JYQ262266 KIM262266 KSI262266 LCE262266 LMA262266 LVW262266 MFS262266 MPO262266 MZK262266 NJG262266 NTC262266 OCY262266 OMU262266 OWQ262266 PGM262266 PQI262266 QAE262266 QKA262266 QTW262266 RDS262266 RNO262266 RXK262266 SHG262266 SRC262266 TAY262266 TKU262266 TUQ262266 UEM262266 UOI262266 UYE262266 VIA262266 VRW262266 WBS262266 WLO262266 WVK262266 C327802 IY327802 SU327802 ACQ327802 AMM327802 AWI327802 BGE327802 BQA327802 BZW327802 CJS327802 CTO327802 DDK327802 DNG327802 DXC327802 EGY327802 EQU327802 FAQ327802 FKM327802 FUI327802 GEE327802 GOA327802 GXW327802 HHS327802 HRO327802 IBK327802 ILG327802 IVC327802 JEY327802 JOU327802 JYQ327802 KIM327802 KSI327802 LCE327802 LMA327802 LVW327802 MFS327802 MPO327802 MZK327802 NJG327802 NTC327802 OCY327802 OMU327802 OWQ327802 PGM327802 PQI327802 QAE327802 QKA327802 QTW327802 RDS327802 RNO327802 RXK327802 SHG327802 SRC327802 TAY327802 TKU327802 TUQ327802 UEM327802 UOI327802 UYE327802 VIA327802 VRW327802 WBS327802 WLO327802 WVK327802 C393338 IY393338 SU393338 ACQ393338 AMM393338 AWI393338 BGE393338 BQA393338 BZW393338 CJS393338 CTO393338 DDK393338 DNG393338 DXC393338 EGY393338 EQU393338 FAQ393338 FKM393338 FUI393338 GEE393338 GOA393338 GXW393338 HHS393338 HRO393338 IBK393338 ILG393338 IVC393338 JEY393338 JOU393338 JYQ393338 KIM393338 KSI393338 LCE393338 LMA393338 LVW393338 MFS393338 MPO393338 MZK393338 NJG393338 NTC393338 OCY393338 OMU393338 OWQ393338 PGM393338 PQI393338 QAE393338 QKA393338 QTW393338 RDS393338 RNO393338 RXK393338 SHG393338 SRC393338 TAY393338 TKU393338 TUQ393338 UEM393338 UOI393338 UYE393338 VIA393338 VRW393338 WBS393338 WLO393338 WVK393338 C458874 IY458874 SU458874 ACQ458874 AMM458874 AWI458874 BGE458874 BQA458874 BZW458874 CJS458874 CTO458874 DDK458874 DNG458874 DXC458874 EGY458874 EQU458874 FAQ458874 FKM458874 FUI458874 GEE458874 GOA458874 GXW458874 HHS458874 HRO458874 IBK458874 ILG458874 IVC458874 JEY458874 JOU458874 JYQ458874 KIM458874 KSI458874 LCE458874 LMA458874 LVW458874 MFS458874 MPO458874 MZK458874 NJG458874 NTC458874 OCY458874 OMU458874 OWQ458874 PGM458874 PQI458874 QAE458874 QKA458874 QTW458874 RDS458874 RNO458874 RXK458874 SHG458874 SRC458874 TAY458874 TKU458874 TUQ458874 UEM458874 UOI458874 UYE458874 VIA458874 VRW458874 WBS458874 WLO458874 WVK458874 C524410 IY524410 SU524410 ACQ524410 AMM524410 AWI524410 BGE524410 BQA524410 BZW524410 CJS524410 CTO524410 DDK524410 DNG524410 DXC524410 EGY524410 EQU524410 FAQ524410 FKM524410 FUI524410 GEE524410 GOA524410 GXW524410 HHS524410 HRO524410 IBK524410 ILG524410 IVC524410 JEY524410 JOU524410 JYQ524410 KIM524410 KSI524410 LCE524410 LMA524410 LVW524410 MFS524410 MPO524410 MZK524410 NJG524410 NTC524410 OCY524410 OMU524410 OWQ524410 PGM524410 PQI524410 QAE524410 QKA524410 QTW524410 RDS524410 RNO524410 RXK524410 SHG524410 SRC524410 TAY524410 TKU524410 TUQ524410 UEM524410 UOI524410 UYE524410 VIA524410 VRW524410 WBS524410 WLO524410 WVK524410 C589946 IY589946 SU589946 ACQ589946 AMM589946 AWI589946 BGE589946 BQA589946 BZW589946 CJS589946 CTO589946 DDK589946 DNG589946 DXC589946 EGY589946 EQU589946 FAQ589946 FKM589946 FUI589946 GEE589946 GOA589946 GXW589946 HHS589946 HRO589946 IBK589946 ILG589946 IVC589946 JEY589946 JOU589946 JYQ589946 KIM589946 KSI589946 LCE589946 LMA589946 LVW589946 MFS589946 MPO589946 MZK589946 NJG589946 NTC589946 OCY589946 OMU589946 OWQ589946 PGM589946 PQI589946 QAE589946 QKA589946 QTW589946 RDS589946 RNO589946 RXK589946 SHG589946 SRC589946 TAY589946 TKU589946 TUQ589946 UEM589946 UOI589946 UYE589946 VIA589946 VRW589946 WBS589946 WLO589946 WVK589946 C655482 IY655482 SU655482 ACQ655482 AMM655482 AWI655482 BGE655482 BQA655482 BZW655482 CJS655482 CTO655482 DDK655482 DNG655482 DXC655482 EGY655482 EQU655482 FAQ655482 FKM655482 FUI655482 GEE655482 GOA655482 GXW655482 HHS655482 HRO655482 IBK655482 ILG655482 IVC655482 JEY655482 JOU655482 JYQ655482 KIM655482 KSI655482 LCE655482 LMA655482 LVW655482 MFS655482 MPO655482 MZK655482 NJG655482 NTC655482 OCY655482 OMU655482 OWQ655482 PGM655482 PQI655482 QAE655482 QKA655482 QTW655482 RDS655482 RNO655482 RXK655482 SHG655482 SRC655482 TAY655482 TKU655482 TUQ655482 UEM655482 UOI655482 UYE655482 VIA655482 VRW655482 WBS655482 WLO655482 WVK655482 C721018 IY721018 SU721018 ACQ721018 AMM721018 AWI721018 BGE721018 BQA721018 BZW721018 CJS721018 CTO721018 DDK721018 DNG721018 DXC721018 EGY721018 EQU721018 FAQ721018 FKM721018 FUI721018 GEE721018 GOA721018 GXW721018 HHS721018 HRO721018 IBK721018 ILG721018 IVC721018 JEY721018 JOU721018 JYQ721018 KIM721018 KSI721018 LCE721018 LMA721018 LVW721018 MFS721018 MPO721018 MZK721018 NJG721018 NTC721018 OCY721018 OMU721018 OWQ721018 PGM721018 PQI721018 QAE721018 QKA721018 QTW721018 RDS721018 RNO721018 RXK721018 SHG721018 SRC721018 TAY721018 TKU721018 TUQ721018 UEM721018 UOI721018 UYE721018 VIA721018 VRW721018 WBS721018 WLO721018 WVK721018 C786554 IY786554 SU786554 ACQ786554 AMM786554 AWI786554 BGE786554 BQA786554 BZW786554 CJS786554 CTO786554 DDK786554 DNG786554 DXC786554 EGY786554 EQU786554 FAQ786554 FKM786554 FUI786554 GEE786554 GOA786554 GXW786554 HHS786554 HRO786554 IBK786554 ILG786554 IVC786554 JEY786554 JOU786554 JYQ786554 KIM786554 KSI786554 LCE786554 LMA786554 LVW786554 MFS786554 MPO786554 MZK786554 NJG786554 NTC786554 OCY786554 OMU786554 OWQ786554 PGM786554 PQI786554 QAE786554 QKA786554 QTW786554 RDS786554 RNO786554 RXK786554 SHG786554 SRC786554 TAY786554 TKU786554 TUQ786554 UEM786554 UOI786554 UYE786554 VIA786554 VRW786554 WBS786554 WLO786554 WVK786554 C852090 IY852090 SU852090 ACQ852090 AMM852090 AWI852090 BGE852090 BQA852090 BZW852090 CJS852090 CTO852090 DDK852090 DNG852090 DXC852090 EGY852090 EQU852090 FAQ852090 FKM852090 FUI852090 GEE852090 GOA852090 GXW852090 HHS852090 HRO852090 IBK852090 ILG852090 IVC852090 JEY852090 JOU852090 JYQ852090 KIM852090 KSI852090 LCE852090 LMA852090 LVW852090 MFS852090 MPO852090 MZK852090 NJG852090 NTC852090 OCY852090 OMU852090 OWQ852090 PGM852090 PQI852090 QAE852090 QKA852090 QTW852090 RDS852090 RNO852090 RXK852090 SHG852090 SRC852090 TAY852090 TKU852090 TUQ852090 UEM852090 UOI852090 UYE852090 VIA852090 VRW852090 WBS852090 WLO852090 WVK852090 C917626 IY917626 SU917626 ACQ917626 AMM917626 AWI917626 BGE917626 BQA917626 BZW917626 CJS917626 CTO917626 DDK917626 DNG917626 DXC917626 EGY917626 EQU917626 FAQ917626 FKM917626 FUI917626 GEE917626 GOA917626 GXW917626 HHS917626 HRO917626 IBK917626 ILG917626 IVC917626 JEY917626 JOU917626 JYQ917626 KIM917626 KSI917626 LCE917626 LMA917626 LVW917626 MFS917626 MPO917626 MZK917626 NJG917626 NTC917626 OCY917626 OMU917626 OWQ917626 PGM917626 PQI917626 QAE917626 QKA917626 QTW917626 RDS917626 RNO917626 RXK917626 SHG917626 SRC917626 TAY917626 TKU917626 TUQ917626 UEM917626 UOI917626 UYE917626 VIA917626 VRW917626 WBS917626 WLO917626 WVK917626 C983162 IY983162 SU983162 ACQ983162 AMM983162 AWI983162 BGE983162 BQA983162 BZW983162 CJS983162 CTO983162 DDK983162 DNG983162 DXC983162 EGY983162 EQU983162 FAQ983162 FKM983162 FUI983162 GEE983162 GOA983162 GXW983162 HHS983162 HRO983162 IBK983162 ILG983162 IVC983162 JEY983162 JOU983162 JYQ983162 KIM983162 KSI983162 LCE983162 LMA983162 LVW983162 MFS983162 MPO983162 MZK983162 NJG983162 NTC983162 OCY983162 OMU983162 OWQ983162 PGM983162 PQI983162 QAE983162 QKA983162 QTW983162 RDS983162 RNO983162 RXK983162 SHG983162 SRC983162 TAY983162 TKU983162 TUQ983162 UEM983162 UOI983162 UYE983162 VIA983162 VRW983162 WBS983162 WLO983162 WVK983162" xr:uid="{A4E7279F-3008-4537-9E7B-C0923F37F1EF}">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1:Y65594 JR65591:JU65594 TN65591:TQ65594 ADJ65591:ADM65594 ANF65591:ANI65594 AXB65591:AXE65594 BGX65591:BHA65594 BQT65591:BQW65594 CAP65591:CAS65594 CKL65591:CKO65594 CUH65591:CUK65594 DED65591:DEG65594 DNZ65591:DOC65594 DXV65591:DXY65594 EHR65591:EHU65594 ERN65591:ERQ65594 FBJ65591:FBM65594 FLF65591:FLI65594 FVB65591:FVE65594 GEX65591:GFA65594 GOT65591:GOW65594 GYP65591:GYS65594 HIL65591:HIO65594 HSH65591:HSK65594 ICD65591:ICG65594 ILZ65591:IMC65594 IVV65591:IVY65594 JFR65591:JFU65594 JPN65591:JPQ65594 JZJ65591:JZM65594 KJF65591:KJI65594 KTB65591:KTE65594 LCX65591:LDA65594 LMT65591:LMW65594 LWP65591:LWS65594 MGL65591:MGO65594 MQH65591:MQK65594 NAD65591:NAG65594 NJZ65591:NKC65594 NTV65591:NTY65594 ODR65591:ODU65594 ONN65591:ONQ65594 OXJ65591:OXM65594 PHF65591:PHI65594 PRB65591:PRE65594 QAX65591:QBA65594 QKT65591:QKW65594 QUP65591:QUS65594 REL65591:REO65594 ROH65591:ROK65594 RYD65591:RYG65594 SHZ65591:SIC65594 SRV65591:SRY65594 TBR65591:TBU65594 TLN65591:TLQ65594 TVJ65591:TVM65594 UFF65591:UFI65594 UPB65591:UPE65594 UYX65591:UZA65594 VIT65591:VIW65594 VSP65591:VSS65594 WCL65591:WCO65594 WMH65591:WMK65594 WWD65591:WWG65594 V131127:Y131130 JR131127:JU131130 TN131127:TQ131130 ADJ131127:ADM131130 ANF131127:ANI131130 AXB131127:AXE131130 BGX131127:BHA131130 BQT131127:BQW131130 CAP131127:CAS131130 CKL131127:CKO131130 CUH131127:CUK131130 DED131127:DEG131130 DNZ131127:DOC131130 DXV131127:DXY131130 EHR131127:EHU131130 ERN131127:ERQ131130 FBJ131127:FBM131130 FLF131127:FLI131130 FVB131127:FVE131130 GEX131127:GFA131130 GOT131127:GOW131130 GYP131127:GYS131130 HIL131127:HIO131130 HSH131127:HSK131130 ICD131127:ICG131130 ILZ131127:IMC131130 IVV131127:IVY131130 JFR131127:JFU131130 JPN131127:JPQ131130 JZJ131127:JZM131130 KJF131127:KJI131130 KTB131127:KTE131130 LCX131127:LDA131130 LMT131127:LMW131130 LWP131127:LWS131130 MGL131127:MGO131130 MQH131127:MQK131130 NAD131127:NAG131130 NJZ131127:NKC131130 NTV131127:NTY131130 ODR131127:ODU131130 ONN131127:ONQ131130 OXJ131127:OXM131130 PHF131127:PHI131130 PRB131127:PRE131130 QAX131127:QBA131130 QKT131127:QKW131130 QUP131127:QUS131130 REL131127:REO131130 ROH131127:ROK131130 RYD131127:RYG131130 SHZ131127:SIC131130 SRV131127:SRY131130 TBR131127:TBU131130 TLN131127:TLQ131130 TVJ131127:TVM131130 UFF131127:UFI131130 UPB131127:UPE131130 UYX131127:UZA131130 VIT131127:VIW131130 VSP131127:VSS131130 WCL131127:WCO131130 WMH131127:WMK131130 WWD131127:WWG131130 V196663:Y196666 JR196663:JU196666 TN196663:TQ196666 ADJ196663:ADM196666 ANF196663:ANI196666 AXB196663:AXE196666 BGX196663:BHA196666 BQT196663:BQW196666 CAP196663:CAS196666 CKL196663:CKO196666 CUH196663:CUK196666 DED196663:DEG196666 DNZ196663:DOC196666 DXV196663:DXY196666 EHR196663:EHU196666 ERN196663:ERQ196666 FBJ196663:FBM196666 FLF196663:FLI196666 FVB196663:FVE196666 GEX196663:GFA196666 GOT196663:GOW196666 GYP196663:GYS196666 HIL196663:HIO196666 HSH196663:HSK196666 ICD196663:ICG196666 ILZ196663:IMC196666 IVV196663:IVY196666 JFR196663:JFU196666 JPN196663:JPQ196666 JZJ196663:JZM196666 KJF196663:KJI196666 KTB196663:KTE196666 LCX196663:LDA196666 LMT196663:LMW196666 LWP196663:LWS196666 MGL196663:MGO196666 MQH196663:MQK196666 NAD196663:NAG196666 NJZ196663:NKC196666 NTV196663:NTY196666 ODR196663:ODU196666 ONN196663:ONQ196666 OXJ196663:OXM196666 PHF196663:PHI196666 PRB196663:PRE196666 QAX196663:QBA196666 QKT196663:QKW196666 QUP196663:QUS196666 REL196663:REO196666 ROH196663:ROK196666 RYD196663:RYG196666 SHZ196663:SIC196666 SRV196663:SRY196666 TBR196663:TBU196666 TLN196663:TLQ196666 TVJ196663:TVM196666 UFF196663:UFI196666 UPB196663:UPE196666 UYX196663:UZA196666 VIT196663:VIW196666 VSP196663:VSS196666 WCL196663:WCO196666 WMH196663:WMK196666 WWD196663:WWG196666 V262199:Y262202 JR262199:JU262202 TN262199:TQ262202 ADJ262199:ADM262202 ANF262199:ANI262202 AXB262199:AXE262202 BGX262199:BHA262202 BQT262199:BQW262202 CAP262199:CAS262202 CKL262199:CKO262202 CUH262199:CUK262202 DED262199:DEG262202 DNZ262199:DOC262202 DXV262199:DXY262202 EHR262199:EHU262202 ERN262199:ERQ262202 FBJ262199:FBM262202 FLF262199:FLI262202 FVB262199:FVE262202 GEX262199:GFA262202 GOT262199:GOW262202 GYP262199:GYS262202 HIL262199:HIO262202 HSH262199:HSK262202 ICD262199:ICG262202 ILZ262199:IMC262202 IVV262199:IVY262202 JFR262199:JFU262202 JPN262199:JPQ262202 JZJ262199:JZM262202 KJF262199:KJI262202 KTB262199:KTE262202 LCX262199:LDA262202 LMT262199:LMW262202 LWP262199:LWS262202 MGL262199:MGO262202 MQH262199:MQK262202 NAD262199:NAG262202 NJZ262199:NKC262202 NTV262199:NTY262202 ODR262199:ODU262202 ONN262199:ONQ262202 OXJ262199:OXM262202 PHF262199:PHI262202 PRB262199:PRE262202 QAX262199:QBA262202 QKT262199:QKW262202 QUP262199:QUS262202 REL262199:REO262202 ROH262199:ROK262202 RYD262199:RYG262202 SHZ262199:SIC262202 SRV262199:SRY262202 TBR262199:TBU262202 TLN262199:TLQ262202 TVJ262199:TVM262202 UFF262199:UFI262202 UPB262199:UPE262202 UYX262199:UZA262202 VIT262199:VIW262202 VSP262199:VSS262202 WCL262199:WCO262202 WMH262199:WMK262202 WWD262199:WWG262202 V327735:Y327738 JR327735:JU327738 TN327735:TQ327738 ADJ327735:ADM327738 ANF327735:ANI327738 AXB327735:AXE327738 BGX327735:BHA327738 BQT327735:BQW327738 CAP327735:CAS327738 CKL327735:CKO327738 CUH327735:CUK327738 DED327735:DEG327738 DNZ327735:DOC327738 DXV327735:DXY327738 EHR327735:EHU327738 ERN327735:ERQ327738 FBJ327735:FBM327738 FLF327735:FLI327738 FVB327735:FVE327738 GEX327735:GFA327738 GOT327735:GOW327738 GYP327735:GYS327738 HIL327735:HIO327738 HSH327735:HSK327738 ICD327735:ICG327738 ILZ327735:IMC327738 IVV327735:IVY327738 JFR327735:JFU327738 JPN327735:JPQ327738 JZJ327735:JZM327738 KJF327735:KJI327738 KTB327735:KTE327738 LCX327735:LDA327738 LMT327735:LMW327738 LWP327735:LWS327738 MGL327735:MGO327738 MQH327735:MQK327738 NAD327735:NAG327738 NJZ327735:NKC327738 NTV327735:NTY327738 ODR327735:ODU327738 ONN327735:ONQ327738 OXJ327735:OXM327738 PHF327735:PHI327738 PRB327735:PRE327738 QAX327735:QBA327738 QKT327735:QKW327738 QUP327735:QUS327738 REL327735:REO327738 ROH327735:ROK327738 RYD327735:RYG327738 SHZ327735:SIC327738 SRV327735:SRY327738 TBR327735:TBU327738 TLN327735:TLQ327738 TVJ327735:TVM327738 UFF327735:UFI327738 UPB327735:UPE327738 UYX327735:UZA327738 VIT327735:VIW327738 VSP327735:VSS327738 WCL327735:WCO327738 WMH327735:WMK327738 WWD327735:WWG327738 V393271:Y393274 JR393271:JU393274 TN393271:TQ393274 ADJ393271:ADM393274 ANF393271:ANI393274 AXB393271:AXE393274 BGX393271:BHA393274 BQT393271:BQW393274 CAP393271:CAS393274 CKL393271:CKO393274 CUH393271:CUK393274 DED393271:DEG393274 DNZ393271:DOC393274 DXV393271:DXY393274 EHR393271:EHU393274 ERN393271:ERQ393274 FBJ393271:FBM393274 FLF393271:FLI393274 FVB393271:FVE393274 GEX393271:GFA393274 GOT393271:GOW393274 GYP393271:GYS393274 HIL393271:HIO393274 HSH393271:HSK393274 ICD393271:ICG393274 ILZ393271:IMC393274 IVV393271:IVY393274 JFR393271:JFU393274 JPN393271:JPQ393274 JZJ393271:JZM393274 KJF393271:KJI393274 KTB393271:KTE393274 LCX393271:LDA393274 LMT393271:LMW393274 LWP393271:LWS393274 MGL393271:MGO393274 MQH393271:MQK393274 NAD393271:NAG393274 NJZ393271:NKC393274 NTV393271:NTY393274 ODR393271:ODU393274 ONN393271:ONQ393274 OXJ393271:OXM393274 PHF393271:PHI393274 PRB393271:PRE393274 QAX393271:QBA393274 QKT393271:QKW393274 QUP393271:QUS393274 REL393271:REO393274 ROH393271:ROK393274 RYD393271:RYG393274 SHZ393271:SIC393274 SRV393271:SRY393274 TBR393271:TBU393274 TLN393271:TLQ393274 TVJ393271:TVM393274 UFF393271:UFI393274 UPB393271:UPE393274 UYX393271:UZA393274 VIT393271:VIW393274 VSP393271:VSS393274 WCL393271:WCO393274 WMH393271:WMK393274 WWD393271:WWG393274 V458807:Y458810 JR458807:JU458810 TN458807:TQ458810 ADJ458807:ADM458810 ANF458807:ANI458810 AXB458807:AXE458810 BGX458807:BHA458810 BQT458807:BQW458810 CAP458807:CAS458810 CKL458807:CKO458810 CUH458807:CUK458810 DED458807:DEG458810 DNZ458807:DOC458810 DXV458807:DXY458810 EHR458807:EHU458810 ERN458807:ERQ458810 FBJ458807:FBM458810 FLF458807:FLI458810 FVB458807:FVE458810 GEX458807:GFA458810 GOT458807:GOW458810 GYP458807:GYS458810 HIL458807:HIO458810 HSH458807:HSK458810 ICD458807:ICG458810 ILZ458807:IMC458810 IVV458807:IVY458810 JFR458807:JFU458810 JPN458807:JPQ458810 JZJ458807:JZM458810 KJF458807:KJI458810 KTB458807:KTE458810 LCX458807:LDA458810 LMT458807:LMW458810 LWP458807:LWS458810 MGL458807:MGO458810 MQH458807:MQK458810 NAD458807:NAG458810 NJZ458807:NKC458810 NTV458807:NTY458810 ODR458807:ODU458810 ONN458807:ONQ458810 OXJ458807:OXM458810 PHF458807:PHI458810 PRB458807:PRE458810 QAX458807:QBA458810 QKT458807:QKW458810 QUP458807:QUS458810 REL458807:REO458810 ROH458807:ROK458810 RYD458807:RYG458810 SHZ458807:SIC458810 SRV458807:SRY458810 TBR458807:TBU458810 TLN458807:TLQ458810 TVJ458807:TVM458810 UFF458807:UFI458810 UPB458807:UPE458810 UYX458807:UZA458810 VIT458807:VIW458810 VSP458807:VSS458810 WCL458807:WCO458810 WMH458807:WMK458810 WWD458807:WWG458810 V524343:Y524346 JR524343:JU524346 TN524343:TQ524346 ADJ524343:ADM524346 ANF524343:ANI524346 AXB524343:AXE524346 BGX524343:BHA524346 BQT524343:BQW524346 CAP524343:CAS524346 CKL524343:CKO524346 CUH524343:CUK524346 DED524343:DEG524346 DNZ524343:DOC524346 DXV524343:DXY524346 EHR524343:EHU524346 ERN524343:ERQ524346 FBJ524343:FBM524346 FLF524343:FLI524346 FVB524343:FVE524346 GEX524343:GFA524346 GOT524343:GOW524346 GYP524343:GYS524346 HIL524343:HIO524346 HSH524343:HSK524346 ICD524343:ICG524346 ILZ524343:IMC524346 IVV524343:IVY524346 JFR524343:JFU524346 JPN524343:JPQ524346 JZJ524343:JZM524346 KJF524343:KJI524346 KTB524343:KTE524346 LCX524343:LDA524346 LMT524343:LMW524346 LWP524343:LWS524346 MGL524343:MGO524346 MQH524343:MQK524346 NAD524343:NAG524346 NJZ524343:NKC524346 NTV524343:NTY524346 ODR524343:ODU524346 ONN524343:ONQ524346 OXJ524343:OXM524346 PHF524343:PHI524346 PRB524343:PRE524346 QAX524343:QBA524346 QKT524343:QKW524346 QUP524343:QUS524346 REL524343:REO524346 ROH524343:ROK524346 RYD524343:RYG524346 SHZ524343:SIC524346 SRV524343:SRY524346 TBR524343:TBU524346 TLN524343:TLQ524346 TVJ524343:TVM524346 UFF524343:UFI524346 UPB524343:UPE524346 UYX524343:UZA524346 VIT524343:VIW524346 VSP524343:VSS524346 WCL524343:WCO524346 WMH524343:WMK524346 WWD524343:WWG524346 V589879:Y589882 JR589879:JU589882 TN589879:TQ589882 ADJ589879:ADM589882 ANF589879:ANI589882 AXB589879:AXE589882 BGX589879:BHA589882 BQT589879:BQW589882 CAP589879:CAS589882 CKL589879:CKO589882 CUH589879:CUK589882 DED589879:DEG589882 DNZ589879:DOC589882 DXV589879:DXY589882 EHR589879:EHU589882 ERN589879:ERQ589882 FBJ589879:FBM589882 FLF589879:FLI589882 FVB589879:FVE589882 GEX589879:GFA589882 GOT589879:GOW589882 GYP589879:GYS589882 HIL589879:HIO589882 HSH589879:HSK589882 ICD589879:ICG589882 ILZ589879:IMC589882 IVV589879:IVY589882 JFR589879:JFU589882 JPN589879:JPQ589882 JZJ589879:JZM589882 KJF589879:KJI589882 KTB589879:KTE589882 LCX589879:LDA589882 LMT589879:LMW589882 LWP589879:LWS589882 MGL589879:MGO589882 MQH589879:MQK589882 NAD589879:NAG589882 NJZ589879:NKC589882 NTV589879:NTY589882 ODR589879:ODU589882 ONN589879:ONQ589882 OXJ589879:OXM589882 PHF589879:PHI589882 PRB589879:PRE589882 QAX589879:QBA589882 QKT589879:QKW589882 QUP589879:QUS589882 REL589879:REO589882 ROH589879:ROK589882 RYD589879:RYG589882 SHZ589879:SIC589882 SRV589879:SRY589882 TBR589879:TBU589882 TLN589879:TLQ589882 TVJ589879:TVM589882 UFF589879:UFI589882 UPB589879:UPE589882 UYX589879:UZA589882 VIT589879:VIW589882 VSP589879:VSS589882 WCL589879:WCO589882 WMH589879:WMK589882 WWD589879:WWG589882 V655415:Y655418 JR655415:JU655418 TN655415:TQ655418 ADJ655415:ADM655418 ANF655415:ANI655418 AXB655415:AXE655418 BGX655415:BHA655418 BQT655415:BQW655418 CAP655415:CAS655418 CKL655415:CKO655418 CUH655415:CUK655418 DED655415:DEG655418 DNZ655415:DOC655418 DXV655415:DXY655418 EHR655415:EHU655418 ERN655415:ERQ655418 FBJ655415:FBM655418 FLF655415:FLI655418 FVB655415:FVE655418 GEX655415:GFA655418 GOT655415:GOW655418 GYP655415:GYS655418 HIL655415:HIO655418 HSH655415:HSK655418 ICD655415:ICG655418 ILZ655415:IMC655418 IVV655415:IVY655418 JFR655415:JFU655418 JPN655415:JPQ655418 JZJ655415:JZM655418 KJF655415:KJI655418 KTB655415:KTE655418 LCX655415:LDA655418 LMT655415:LMW655418 LWP655415:LWS655418 MGL655415:MGO655418 MQH655415:MQK655418 NAD655415:NAG655418 NJZ655415:NKC655418 NTV655415:NTY655418 ODR655415:ODU655418 ONN655415:ONQ655418 OXJ655415:OXM655418 PHF655415:PHI655418 PRB655415:PRE655418 QAX655415:QBA655418 QKT655415:QKW655418 QUP655415:QUS655418 REL655415:REO655418 ROH655415:ROK655418 RYD655415:RYG655418 SHZ655415:SIC655418 SRV655415:SRY655418 TBR655415:TBU655418 TLN655415:TLQ655418 TVJ655415:TVM655418 UFF655415:UFI655418 UPB655415:UPE655418 UYX655415:UZA655418 VIT655415:VIW655418 VSP655415:VSS655418 WCL655415:WCO655418 WMH655415:WMK655418 WWD655415:WWG655418 V720951:Y720954 JR720951:JU720954 TN720951:TQ720954 ADJ720951:ADM720954 ANF720951:ANI720954 AXB720951:AXE720954 BGX720951:BHA720954 BQT720951:BQW720954 CAP720951:CAS720954 CKL720951:CKO720954 CUH720951:CUK720954 DED720951:DEG720954 DNZ720951:DOC720954 DXV720951:DXY720954 EHR720951:EHU720954 ERN720951:ERQ720954 FBJ720951:FBM720954 FLF720951:FLI720954 FVB720951:FVE720954 GEX720951:GFA720954 GOT720951:GOW720954 GYP720951:GYS720954 HIL720951:HIO720954 HSH720951:HSK720954 ICD720951:ICG720954 ILZ720951:IMC720954 IVV720951:IVY720954 JFR720951:JFU720954 JPN720951:JPQ720954 JZJ720951:JZM720954 KJF720951:KJI720954 KTB720951:KTE720954 LCX720951:LDA720954 LMT720951:LMW720954 LWP720951:LWS720954 MGL720951:MGO720954 MQH720951:MQK720954 NAD720951:NAG720954 NJZ720951:NKC720954 NTV720951:NTY720954 ODR720951:ODU720954 ONN720951:ONQ720954 OXJ720951:OXM720954 PHF720951:PHI720954 PRB720951:PRE720954 QAX720951:QBA720954 QKT720951:QKW720954 QUP720951:QUS720954 REL720951:REO720954 ROH720951:ROK720954 RYD720951:RYG720954 SHZ720951:SIC720954 SRV720951:SRY720954 TBR720951:TBU720954 TLN720951:TLQ720954 TVJ720951:TVM720954 UFF720951:UFI720954 UPB720951:UPE720954 UYX720951:UZA720954 VIT720951:VIW720954 VSP720951:VSS720954 WCL720951:WCO720954 WMH720951:WMK720954 WWD720951:WWG720954 V786487:Y786490 JR786487:JU786490 TN786487:TQ786490 ADJ786487:ADM786490 ANF786487:ANI786490 AXB786487:AXE786490 BGX786487:BHA786490 BQT786487:BQW786490 CAP786487:CAS786490 CKL786487:CKO786490 CUH786487:CUK786490 DED786487:DEG786490 DNZ786487:DOC786490 DXV786487:DXY786490 EHR786487:EHU786490 ERN786487:ERQ786490 FBJ786487:FBM786490 FLF786487:FLI786490 FVB786487:FVE786490 GEX786487:GFA786490 GOT786487:GOW786490 GYP786487:GYS786490 HIL786487:HIO786490 HSH786487:HSK786490 ICD786487:ICG786490 ILZ786487:IMC786490 IVV786487:IVY786490 JFR786487:JFU786490 JPN786487:JPQ786490 JZJ786487:JZM786490 KJF786487:KJI786490 KTB786487:KTE786490 LCX786487:LDA786490 LMT786487:LMW786490 LWP786487:LWS786490 MGL786487:MGO786490 MQH786487:MQK786490 NAD786487:NAG786490 NJZ786487:NKC786490 NTV786487:NTY786490 ODR786487:ODU786490 ONN786487:ONQ786490 OXJ786487:OXM786490 PHF786487:PHI786490 PRB786487:PRE786490 QAX786487:QBA786490 QKT786487:QKW786490 QUP786487:QUS786490 REL786487:REO786490 ROH786487:ROK786490 RYD786487:RYG786490 SHZ786487:SIC786490 SRV786487:SRY786490 TBR786487:TBU786490 TLN786487:TLQ786490 TVJ786487:TVM786490 UFF786487:UFI786490 UPB786487:UPE786490 UYX786487:UZA786490 VIT786487:VIW786490 VSP786487:VSS786490 WCL786487:WCO786490 WMH786487:WMK786490 WWD786487:WWG786490 V852023:Y852026 JR852023:JU852026 TN852023:TQ852026 ADJ852023:ADM852026 ANF852023:ANI852026 AXB852023:AXE852026 BGX852023:BHA852026 BQT852023:BQW852026 CAP852023:CAS852026 CKL852023:CKO852026 CUH852023:CUK852026 DED852023:DEG852026 DNZ852023:DOC852026 DXV852023:DXY852026 EHR852023:EHU852026 ERN852023:ERQ852026 FBJ852023:FBM852026 FLF852023:FLI852026 FVB852023:FVE852026 GEX852023:GFA852026 GOT852023:GOW852026 GYP852023:GYS852026 HIL852023:HIO852026 HSH852023:HSK852026 ICD852023:ICG852026 ILZ852023:IMC852026 IVV852023:IVY852026 JFR852023:JFU852026 JPN852023:JPQ852026 JZJ852023:JZM852026 KJF852023:KJI852026 KTB852023:KTE852026 LCX852023:LDA852026 LMT852023:LMW852026 LWP852023:LWS852026 MGL852023:MGO852026 MQH852023:MQK852026 NAD852023:NAG852026 NJZ852023:NKC852026 NTV852023:NTY852026 ODR852023:ODU852026 ONN852023:ONQ852026 OXJ852023:OXM852026 PHF852023:PHI852026 PRB852023:PRE852026 QAX852023:QBA852026 QKT852023:QKW852026 QUP852023:QUS852026 REL852023:REO852026 ROH852023:ROK852026 RYD852023:RYG852026 SHZ852023:SIC852026 SRV852023:SRY852026 TBR852023:TBU852026 TLN852023:TLQ852026 TVJ852023:TVM852026 UFF852023:UFI852026 UPB852023:UPE852026 UYX852023:UZA852026 VIT852023:VIW852026 VSP852023:VSS852026 WCL852023:WCO852026 WMH852023:WMK852026 WWD852023:WWG852026 V917559:Y917562 JR917559:JU917562 TN917559:TQ917562 ADJ917559:ADM917562 ANF917559:ANI917562 AXB917559:AXE917562 BGX917559:BHA917562 BQT917559:BQW917562 CAP917559:CAS917562 CKL917559:CKO917562 CUH917559:CUK917562 DED917559:DEG917562 DNZ917559:DOC917562 DXV917559:DXY917562 EHR917559:EHU917562 ERN917559:ERQ917562 FBJ917559:FBM917562 FLF917559:FLI917562 FVB917559:FVE917562 GEX917559:GFA917562 GOT917559:GOW917562 GYP917559:GYS917562 HIL917559:HIO917562 HSH917559:HSK917562 ICD917559:ICG917562 ILZ917559:IMC917562 IVV917559:IVY917562 JFR917559:JFU917562 JPN917559:JPQ917562 JZJ917559:JZM917562 KJF917559:KJI917562 KTB917559:KTE917562 LCX917559:LDA917562 LMT917559:LMW917562 LWP917559:LWS917562 MGL917559:MGO917562 MQH917559:MQK917562 NAD917559:NAG917562 NJZ917559:NKC917562 NTV917559:NTY917562 ODR917559:ODU917562 ONN917559:ONQ917562 OXJ917559:OXM917562 PHF917559:PHI917562 PRB917559:PRE917562 QAX917559:QBA917562 QKT917559:QKW917562 QUP917559:QUS917562 REL917559:REO917562 ROH917559:ROK917562 RYD917559:RYG917562 SHZ917559:SIC917562 SRV917559:SRY917562 TBR917559:TBU917562 TLN917559:TLQ917562 TVJ917559:TVM917562 UFF917559:UFI917562 UPB917559:UPE917562 UYX917559:UZA917562 VIT917559:VIW917562 VSP917559:VSS917562 WCL917559:WCO917562 WMH917559:WMK917562 WWD917559:WWG917562 V983095:Y983098 JR983095:JU983098 TN983095:TQ983098 ADJ983095:ADM983098 ANF983095:ANI983098 AXB983095:AXE983098 BGX983095:BHA983098 BQT983095:BQW983098 CAP983095:CAS983098 CKL983095:CKO983098 CUH983095:CUK983098 DED983095:DEG983098 DNZ983095:DOC983098 DXV983095:DXY983098 EHR983095:EHU983098 ERN983095:ERQ983098 FBJ983095:FBM983098 FLF983095:FLI983098 FVB983095:FVE983098 GEX983095:GFA983098 GOT983095:GOW983098 GYP983095:GYS983098 HIL983095:HIO983098 HSH983095:HSK983098 ICD983095:ICG983098 ILZ983095:IMC983098 IVV983095:IVY983098 JFR983095:JFU983098 JPN983095:JPQ983098 JZJ983095:JZM983098 KJF983095:KJI983098 KTB983095:KTE983098 LCX983095:LDA983098 LMT983095:LMW983098 LWP983095:LWS983098 MGL983095:MGO983098 MQH983095:MQK983098 NAD983095:NAG983098 NJZ983095:NKC983098 NTV983095:NTY983098 ODR983095:ODU983098 ONN983095:ONQ983098 OXJ983095:OXM983098 PHF983095:PHI983098 PRB983095:PRE983098 QAX983095:QBA983098 QKT983095:QKW983098 QUP983095:QUS983098 REL983095:REO983098 ROH983095:ROK983098 RYD983095:RYG983098 SHZ983095:SIC983098 SRV983095:SRY983098 TBR983095:TBU983098 TLN983095:TLQ983098 TVJ983095:TVM983098 UFF983095:UFI983098 UPB983095:UPE983098 UYX983095:UZA983098 VIT983095:VIW983098 VSP983095:VSS983098 WCL983095:WCO983098 WMH983095:WMK983098 WWD983095:WWG983098" xr:uid="{5E0F2B21-69E5-4EA9-A365-49FEC34729AD}">
      <formula1>$AA$1</formula1>
    </dataValidation>
  </dataValidations>
  <printOptions horizontalCentered="1"/>
  <pageMargins left="0.25" right="0.25" top="0.75" bottom="0.75" header="0.3" footer="0.3"/>
  <pageSetup paperSize="9" fitToWidth="0" fitToHeight="0" orientation="portrait" blackAndWhite="1" errors="blank" r:id="rId1"/>
  <headerFooter alignWithMargins="0"/>
  <rowBreaks count="3" manualBreakCount="3">
    <brk id="36" max="24" man="1"/>
    <brk id="71" max="24" man="1"/>
    <brk id="122" max="2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B88"/>
  <sheetViews>
    <sheetView view="pageBreakPreview" zoomScaleNormal="100" zoomScaleSheetLayoutView="100" workbookViewId="0">
      <selection activeCell="B9" sqref="B9:M10"/>
    </sheetView>
  </sheetViews>
  <sheetFormatPr defaultColWidth="3.625" defaultRowHeight="13.15"/>
  <cols>
    <col min="1" max="1" width="3.625" style="1" customWidth="1"/>
    <col min="2" max="2" width="2" style="1" customWidth="1"/>
    <col min="3" max="3" width="6.125" style="1" customWidth="1"/>
    <col min="4" max="8" width="3.625" style="1" customWidth="1"/>
    <col min="9" max="9" width="4.375" style="1" customWidth="1"/>
    <col min="10" max="10" width="1.75" style="1" customWidth="1"/>
    <col min="11" max="11" width="3.625" style="1" customWidth="1"/>
    <col min="12" max="12" width="1.5" style="1" customWidth="1"/>
    <col min="13" max="13" width="11.5" style="1" customWidth="1"/>
    <col min="14" max="14" width="2.75" style="1" customWidth="1"/>
    <col min="15" max="15" width="8.25" style="1" customWidth="1"/>
    <col min="16" max="16" width="3.625" style="1" customWidth="1"/>
    <col min="17" max="17" width="2.125" style="1" customWidth="1"/>
    <col min="18" max="18" width="4.25" style="1" customWidth="1"/>
    <col min="19" max="19" width="5.125" style="1" customWidth="1"/>
    <col min="20" max="20" width="2.625" style="1" customWidth="1"/>
    <col min="21" max="21" width="3.125" style="1" customWidth="1"/>
    <col min="22" max="22" width="2.875" style="1" customWidth="1"/>
    <col min="23" max="23" width="6" style="1" customWidth="1"/>
    <col min="24" max="25" width="4.5" style="1" customWidth="1"/>
    <col min="26" max="16384" width="3.625" style="1"/>
  </cols>
  <sheetData>
    <row r="1" spans="1:28" ht="16.5" customHeight="1">
      <c r="A1" s="1" t="s">
        <v>627</v>
      </c>
      <c r="B1" s="305"/>
    </row>
    <row r="2" spans="1:28" ht="16.5" customHeight="1"/>
    <row r="3" spans="1:28" ht="18.75" customHeight="1">
      <c r="A3" s="952" t="s">
        <v>628</v>
      </c>
      <c r="B3" s="952"/>
      <c r="C3" s="952"/>
      <c r="D3" s="952"/>
      <c r="E3" s="952"/>
      <c r="F3" s="952"/>
      <c r="G3" s="952"/>
      <c r="H3" s="952"/>
      <c r="I3" s="952"/>
      <c r="J3" s="952"/>
      <c r="K3" s="952"/>
      <c r="L3" s="952"/>
      <c r="M3" s="952"/>
      <c r="N3" s="952"/>
      <c r="O3" s="952"/>
      <c r="P3" s="952"/>
      <c r="Q3" s="952"/>
      <c r="R3" s="952"/>
      <c r="S3" s="952"/>
      <c r="T3" s="952"/>
      <c r="U3" s="952"/>
      <c r="V3" s="952"/>
      <c r="W3" s="952"/>
      <c r="X3" s="952"/>
      <c r="Y3" s="168"/>
    </row>
    <row r="4" spans="1:28" ht="15.95" customHeight="1"/>
    <row r="5" spans="1:28" ht="15.95" customHeight="1">
      <c r="N5" s="18" t="s">
        <v>629</v>
      </c>
    </row>
    <row r="6" spans="1:28" ht="15.95" customHeight="1">
      <c r="N6" s="948"/>
      <c r="O6" s="948"/>
      <c r="P6" s="948"/>
      <c r="Q6" s="948"/>
      <c r="R6" s="948"/>
      <c r="S6" s="948"/>
      <c r="T6" s="948"/>
      <c r="U6" s="948"/>
      <c r="V6" s="948"/>
      <c r="W6" s="948"/>
      <c r="X6" s="948"/>
      <c r="Y6" s="35"/>
    </row>
    <row r="7" spans="1:28" ht="15.95" customHeight="1">
      <c r="A7" s="1" t="s">
        <v>630</v>
      </c>
    </row>
    <row r="8" spans="1:28" ht="15.95" customHeight="1">
      <c r="A8" s="1" t="s">
        <v>631</v>
      </c>
    </row>
    <row r="9" spans="1:28" ht="15.95" customHeight="1">
      <c r="B9" s="1200" t="s">
        <v>443</v>
      </c>
      <c r="C9" s="1200"/>
      <c r="D9" s="1200"/>
      <c r="E9" s="1200"/>
      <c r="F9" s="1200"/>
      <c r="G9" s="1200"/>
      <c r="H9" s="1200"/>
      <c r="I9" s="1200"/>
      <c r="J9" s="1200"/>
      <c r="K9" s="1200"/>
      <c r="L9" s="1200"/>
      <c r="M9" s="1200"/>
      <c r="N9" s="1158" t="s">
        <v>632</v>
      </c>
      <c r="O9" s="1159"/>
      <c r="P9" s="1159"/>
      <c r="Q9" s="1159"/>
      <c r="R9" s="1159"/>
      <c r="S9" s="1159"/>
      <c r="T9" s="1159"/>
      <c r="U9" s="1159"/>
      <c r="V9" s="1159"/>
      <c r="W9" s="1159"/>
      <c r="X9" s="1160"/>
    </row>
    <row r="10" spans="1:28" ht="15.95" customHeight="1">
      <c r="B10" s="1200"/>
      <c r="C10" s="1200"/>
      <c r="D10" s="1200"/>
      <c r="E10" s="1200"/>
      <c r="F10" s="1200"/>
      <c r="G10" s="1200"/>
      <c r="H10" s="1200"/>
      <c r="I10" s="1200"/>
      <c r="J10" s="1200"/>
      <c r="K10" s="1200"/>
      <c r="L10" s="1200"/>
      <c r="M10" s="1200"/>
      <c r="N10" s="1161"/>
      <c r="O10" s="1162"/>
      <c r="P10" s="1162"/>
      <c r="Q10" s="1162"/>
      <c r="R10" s="1162"/>
      <c r="S10" s="1162"/>
      <c r="T10" s="1162"/>
      <c r="U10" s="1162"/>
      <c r="V10" s="1162"/>
      <c r="W10" s="1162"/>
      <c r="X10" s="1163"/>
    </row>
    <row r="11" spans="1:28" ht="15.95" customHeight="1">
      <c r="B11" s="1374" t="s">
        <v>633</v>
      </c>
      <c r="C11" s="1375"/>
      <c r="D11" s="1375"/>
      <c r="E11" s="1375"/>
      <c r="F11" s="1375"/>
      <c r="G11" s="1375"/>
      <c r="H11" s="1375"/>
      <c r="I11" s="1375"/>
      <c r="J11" s="1375"/>
      <c r="K11" s="1375"/>
      <c r="L11" s="1375"/>
      <c r="M11" s="1376"/>
      <c r="N11" s="122" t="s">
        <v>450</v>
      </c>
      <c r="O11" s="1175"/>
      <c r="P11" s="1175"/>
      <c r="Q11" s="1175"/>
      <c r="R11" s="1175"/>
      <c r="S11" s="1175"/>
      <c r="T11" s="1175"/>
      <c r="U11" s="1175"/>
      <c r="V11" s="1175"/>
      <c r="W11" s="1175"/>
      <c r="X11" s="63" t="s">
        <v>449</v>
      </c>
      <c r="Y11" s="155"/>
    </row>
    <row r="12" spans="1:28" ht="15.95" customHeight="1">
      <c r="B12" s="64"/>
      <c r="C12" s="65"/>
      <c r="D12" s="65"/>
      <c r="E12" s="65" t="s">
        <v>634</v>
      </c>
      <c r="F12" s="65"/>
      <c r="G12" s="65"/>
      <c r="H12" s="65"/>
      <c r="I12" s="65"/>
      <c r="J12" s="65"/>
      <c r="K12" s="65"/>
      <c r="L12" s="65"/>
      <c r="M12" s="66"/>
      <c r="N12" s="122" t="s">
        <v>635</v>
      </c>
      <c r="O12" s="1175"/>
      <c r="P12" s="1175"/>
      <c r="Q12" s="1175"/>
      <c r="R12" s="1175"/>
      <c r="S12" s="1175"/>
      <c r="T12" s="1175"/>
      <c r="U12" s="1175"/>
      <c r="V12" s="1175"/>
      <c r="W12" s="1175"/>
      <c r="X12" s="63" t="s">
        <v>449</v>
      </c>
      <c r="Y12" s="155"/>
    </row>
    <row r="13" spans="1:28" ht="15.95" customHeight="1">
      <c r="B13" s="1374" t="s">
        <v>452</v>
      </c>
      <c r="C13" s="1375"/>
      <c r="D13" s="1375"/>
      <c r="E13" s="1375"/>
      <c r="F13" s="1375"/>
      <c r="G13" s="1375"/>
      <c r="H13" s="1375"/>
      <c r="I13" s="1375"/>
      <c r="J13" s="1375"/>
      <c r="K13" s="1375"/>
      <c r="L13" s="1375"/>
      <c r="M13" s="1376"/>
      <c r="N13" s="122" t="s">
        <v>462</v>
      </c>
      <c r="O13" s="1175"/>
      <c r="P13" s="1175"/>
      <c r="Q13" s="1175"/>
      <c r="R13" s="1175"/>
      <c r="S13" s="1175"/>
      <c r="T13" s="1175"/>
      <c r="U13" s="1175"/>
      <c r="V13" s="1175"/>
      <c r="W13" s="1175"/>
      <c r="X13" s="63" t="s">
        <v>449</v>
      </c>
      <c r="Y13" s="34"/>
    </row>
    <row r="14" spans="1:28" ht="15.95" customHeight="1">
      <c r="B14" s="1374" t="s">
        <v>453</v>
      </c>
      <c r="C14" s="1375"/>
      <c r="D14" s="1375"/>
      <c r="E14" s="1375"/>
      <c r="F14" s="1375"/>
      <c r="G14" s="1375"/>
      <c r="H14" s="1375"/>
      <c r="I14" s="1375"/>
      <c r="J14" s="1375"/>
      <c r="K14" s="1375"/>
      <c r="L14" s="1375"/>
      <c r="M14" s="1376"/>
      <c r="N14" s="64" t="s">
        <v>636</v>
      </c>
      <c r="O14" s="67"/>
      <c r="P14" s="1175">
        <f>O11+O12+O13</f>
        <v>0</v>
      </c>
      <c r="Q14" s="1175"/>
      <c r="R14" s="1175"/>
      <c r="S14" s="1175"/>
      <c r="T14" s="1175"/>
      <c r="U14" s="1175"/>
      <c r="V14" s="1175"/>
      <c r="W14" s="1175"/>
      <c r="X14" s="63" t="s">
        <v>449</v>
      </c>
      <c r="Y14" s="68"/>
      <c r="AB14" s="1" t="s">
        <v>637</v>
      </c>
    </row>
    <row r="15" spans="1:28" ht="15.95" customHeight="1">
      <c r="B15" s="18" t="s">
        <v>638</v>
      </c>
    </row>
    <row r="16" spans="1:28" ht="13.5" customHeight="1">
      <c r="A16" s="101"/>
      <c r="C16" s="101"/>
      <c r="D16" s="101"/>
      <c r="E16" s="101"/>
      <c r="F16" s="101"/>
      <c r="G16" s="101"/>
      <c r="H16" s="101"/>
      <c r="I16" s="101"/>
      <c r="J16" s="101"/>
      <c r="K16" s="101"/>
      <c r="L16" s="101"/>
      <c r="M16" s="101"/>
    </row>
    <row r="17" spans="1:25" ht="15.95" customHeight="1">
      <c r="A17" s="1" t="s">
        <v>639</v>
      </c>
      <c r="Y17" s="44"/>
    </row>
    <row r="18" spans="1:25" ht="15.95" customHeight="1">
      <c r="B18" s="1" t="s">
        <v>640</v>
      </c>
      <c r="Y18" s="69"/>
    </row>
    <row r="19" spans="1:25" ht="15.95" customHeight="1">
      <c r="B19" s="166" t="s">
        <v>641</v>
      </c>
      <c r="C19" s="167"/>
      <c r="D19" s="167"/>
      <c r="E19" s="167"/>
      <c r="F19" s="66"/>
      <c r="G19" s="70" t="s">
        <v>464</v>
      </c>
      <c r="H19" s="1352">
        <f>P14</f>
        <v>0</v>
      </c>
      <c r="I19" s="1352"/>
      <c r="J19" s="1352"/>
      <c r="K19" s="71" t="s">
        <v>449</v>
      </c>
      <c r="M19" s="72" t="s">
        <v>642</v>
      </c>
      <c r="N19" s="73"/>
      <c r="O19" s="28"/>
      <c r="P19" s="122" t="s">
        <v>466</v>
      </c>
      <c r="Q19" s="157"/>
      <c r="R19" s="1165">
        <f>ROUND(H19/12,0)</f>
        <v>0</v>
      </c>
      <c r="S19" s="1165"/>
      <c r="T19" s="1165"/>
      <c r="U19" s="71" t="s">
        <v>449</v>
      </c>
      <c r="W19" s="34"/>
      <c r="Y19" s="69"/>
    </row>
    <row r="20" spans="1:25" ht="15.95" customHeight="1">
      <c r="B20" s="1362" t="s">
        <v>643</v>
      </c>
      <c r="C20" s="1362"/>
      <c r="D20" s="1362"/>
      <c r="E20" s="1362"/>
      <c r="F20" s="1362"/>
      <c r="G20" s="1362"/>
      <c r="H20" s="1362"/>
      <c r="I20" s="1362"/>
      <c r="J20" s="1362"/>
      <c r="K20" s="1362"/>
      <c r="L20" s="1362"/>
      <c r="M20" s="1362"/>
      <c r="N20" s="1362"/>
      <c r="O20" s="1362"/>
      <c r="P20" s="1362"/>
      <c r="Q20" s="1362"/>
      <c r="R20" s="1362"/>
      <c r="S20" s="1362"/>
      <c r="T20" s="1362"/>
      <c r="U20" s="1362"/>
      <c r="V20" s="1362"/>
      <c r="W20" s="1362"/>
      <c r="X20" s="1362"/>
      <c r="Y20" s="69"/>
    </row>
    <row r="21" spans="1:25" ht="13.5" customHeight="1">
      <c r="Y21" s="69"/>
    </row>
    <row r="22" spans="1:25" ht="15.95" customHeight="1">
      <c r="A22" s="1" t="s">
        <v>644</v>
      </c>
      <c r="P22" s="1363" t="s">
        <v>645</v>
      </c>
      <c r="Q22" s="1364"/>
      <c r="R22" s="1364"/>
      <c r="S22" s="1365"/>
      <c r="T22" s="1369" t="s">
        <v>468</v>
      </c>
      <c r="U22" s="1187"/>
      <c r="V22" s="1481"/>
      <c r="W22" s="1481"/>
      <c r="X22" s="1371" t="s">
        <v>451</v>
      </c>
      <c r="Y22" s="69"/>
    </row>
    <row r="23" spans="1:25" ht="15.95" customHeight="1">
      <c r="P23" s="1366"/>
      <c r="Q23" s="1367"/>
      <c r="R23" s="1367"/>
      <c r="S23" s="1368"/>
      <c r="T23" s="1370"/>
      <c r="U23" s="1482"/>
      <c r="V23" s="1482"/>
      <c r="W23" s="1482"/>
      <c r="X23" s="1372"/>
      <c r="Y23" s="69"/>
    </row>
    <row r="24" spans="1:25" ht="13.5" customHeight="1">
      <c r="P24" s="74"/>
      <c r="Q24" s="74"/>
      <c r="R24" s="74"/>
      <c r="S24" s="74"/>
      <c r="T24" s="35"/>
      <c r="U24" s="35"/>
      <c r="V24" s="35"/>
      <c r="W24" s="35"/>
      <c r="X24" s="35"/>
      <c r="Y24" s="69"/>
    </row>
    <row r="25" spans="1:25" ht="15.95" customHeight="1">
      <c r="A25" s="1" t="s">
        <v>646</v>
      </c>
      <c r="N25" s="1377" t="s">
        <v>647</v>
      </c>
      <c r="O25" s="1378"/>
      <c r="P25" s="1378"/>
      <c r="Q25" s="1378"/>
      <c r="R25" s="1378"/>
      <c r="S25" s="1378"/>
      <c r="T25" s="1378"/>
      <c r="U25" s="1174"/>
      <c r="V25" s="1175"/>
      <c r="W25" s="1175"/>
      <c r="X25" s="39" t="s">
        <v>449</v>
      </c>
      <c r="Y25" s="69"/>
    </row>
    <row r="26" spans="1:25" ht="13.5" customHeight="1">
      <c r="P26" s="74"/>
      <c r="Q26" s="74"/>
      <c r="R26" s="74"/>
      <c r="S26" s="74"/>
      <c r="T26" s="35"/>
      <c r="U26" s="35"/>
      <c r="V26" s="35"/>
      <c r="W26" s="35"/>
      <c r="X26" s="35"/>
      <c r="Y26" s="69"/>
    </row>
    <row r="27" spans="1:25" ht="13.5" customHeight="1">
      <c r="P27" s="74"/>
      <c r="Q27" s="74"/>
      <c r="R27" s="74"/>
      <c r="S27" s="74"/>
      <c r="T27" s="35"/>
      <c r="U27" s="35"/>
      <c r="V27" s="35"/>
      <c r="W27" s="35"/>
      <c r="X27" s="35"/>
      <c r="Y27" s="69"/>
    </row>
    <row r="28" spans="1:25" ht="15.95" customHeight="1">
      <c r="A28" s="1" t="s">
        <v>648</v>
      </c>
    </row>
    <row r="29" spans="1:25" ht="13.5" customHeight="1"/>
    <row r="30" spans="1:25" ht="8.25" customHeight="1">
      <c r="B30" s="75"/>
      <c r="C30" s="76"/>
      <c r="D30" s="76"/>
      <c r="E30" s="76"/>
      <c r="F30" s="76"/>
      <c r="G30" s="76"/>
      <c r="H30" s="76"/>
      <c r="I30" s="76"/>
      <c r="J30" s="76"/>
      <c r="K30" s="76"/>
      <c r="L30" s="76"/>
      <c r="M30" s="76"/>
      <c r="N30" s="76"/>
      <c r="O30" s="76"/>
      <c r="P30" s="76"/>
      <c r="Q30" s="76"/>
      <c r="R30" s="76"/>
      <c r="S30" s="77"/>
      <c r="T30" s="75"/>
      <c r="U30" s="76"/>
      <c r="V30" s="76"/>
      <c r="W30" s="76"/>
      <c r="X30" s="77"/>
    </row>
    <row r="31" spans="1:25" ht="15.95" customHeight="1">
      <c r="B31" s="2"/>
      <c r="C31" s="1" t="s">
        <v>649</v>
      </c>
      <c r="S31" s="9"/>
      <c r="T31" s="2"/>
      <c r="X31" s="9"/>
    </row>
    <row r="32" spans="1:25" ht="8.25" customHeight="1">
      <c r="B32" s="2"/>
      <c r="S32" s="9"/>
      <c r="T32" s="2"/>
      <c r="X32" s="9"/>
    </row>
    <row r="33" spans="1:24" s="78" customFormat="1" ht="15.95" customHeight="1">
      <c r="A33" s="1"/>
      <c r="B33" s="2"/>
      <c r="C33" s="1" t="s">
        <v>650</v>
      </c>
      <c r="D33" s="1"/>
      <c r="E33" s="1"/>
      <c r="F33" s="1"/>
      <c r="G33" s="1"/>
      <c r="H33" s="1"/>
      <c r="I33" s="1"/>
      <c r="J33" s="1"/>
      <c r="K33" s="1"/>
      <c r="L33" s="1"/>
      <c r="M33" s="1"/>
      <c r="N33" s="1"/>
      <c r="O33" s="1"/>
      <c r="P33" s="1"/>
      <c r="Q33" s="1"/>
      <c r="R33" s="1"/>
      <c r="S33" s="9"/>
      <c r="T33" s="2"/>
      <c r="U33" s="1"/>
      <c r="V33" s="1"/>
      <c r="W33" s="1"/>
      <c r="X33" s="9"/>
    </row>
    <row r="34" spans="1:24" s="78" customFormat="1" ht="15.95" customHeight="1">
      <c r="A34" s="1"/>
      <c r="B34" s="2"/>
      <c r="C34" s="1"/>
      <c r="D34" s="1" t="s">
        <v>651</v>
      </c>
      <c r="E34" s="1" t="s">
        <v>652</v>
      </c>
      <c r="F34" s="1"/>
      <c r="G34" s="1"/>
      <c r="H34" s="1"/>
      <c r="I34" s="1"/>
      <c r="J34" s="1"/>
      <c r="K34" s="1"/>
      <c r="L34" s="1"/>
      <c r="M34" s="1"/>
      <c r="N34" s="1"/>
      <c r="O34" s="1"/>
      <c r="P34" s="1"/>
      <c r="Q34" s="1"/>
      <c r="R34" s="1"/>
      <c r="S34" s="9"/>
      <c r="T34" s="2"/>
      <c r="U34" s="1"/>
      <c r="V34" s="1"/>
      <c r="W34" s="1"/>
      <c r="X34" s="9"/>
    </row>
    <row r="35" spans="1:24" s="78" customFormat="1" ht="15.95" customHeight="1">
      <c r="A35" s="1"/>
      <c r="B35" s="2"/>
      <c r="C35" s="1"/>
      <c r="D35" s="34" t="s">
        <v>522</v>
      </c>
      <c r="E35" s="1355">
        <v>58000</v>
      </c>
      <c r="F35" s="1355"/>
      <c r="G35" s="1355"/>
      <c r="H35" s="1" t="s">
        <v>523</v>
      </c>
      <c r="I35" s="1"/>
      <c r="J35" s="1"/>
      <c r="K35" s="35" t="s">
        <v>268</v>
      </c>
      <c r="L35" s="1"/>
      <c r="M35" s="1468" t="s">
        <v>653</v>
      </c>
      <c r="N35" s="1468"/>
      <c r="O35" s="1468"/>
      <c r="P35" s="1360">
        <f>O11</f>
        <v>0</v>
      </c>
      <c r="Q35" s="1360"/>
      <c r="R35" s="1360"/>
      <c r="S35" s="9" t="s">
        <v>451</v>
      </c>
      <c r="T35" s="8" t="s">
        <v>543</v>
      </c>
      <c r="U35" s="1361">
        <f>E35*P35</f>
        <v>0</v>
      </c>
      <c r="V35" s="1361"/>
      <c r="W35" s="1361"/>
      <c r="X35" s="9" t="s">
        <v>544</v>
      </c>
    </row>
    <row r="36" spans="1:24" s="78" customFormat="1" ht="15.75" customHeight="1">
      <c r="A36" s="1"/>
      <c r="B36" s="2"/>
      <c r="C36" s="1"/>
      <c r="D36" s="155" t="s">
        <v>654</v>
      </c>
      <c r="E36" s="165"/>
      <c r="F36" s="165"/>
      <c r="G36" s="165"/>
      <c r="H36" s="1"/>
      <c r="I36" s="1"/>
      <c r="J36" s="1"/>
      <c r="K36" s="35"/>
      <c r="L36" s="1"/>
      <c r="M36" s="36"/>
      <c r="N36" s="36"/>
      <c r="O36" s="36"/>
      <c r="P36" s="79"/>
      <c r="Q36" s="79"/>
      <c r="R36" s="79"/>
      <c r="S36" s="9"/>
      <c r="T36" s="8"/>
      <c r="U36" s="61"/>
      <c r="V36" s="61"/>
      <c r="W36" s="61"/>
      <c r="X36" s="9"/>
    </row>
    <row r="37" spans="1:24" s="78" customFormat="1" ht="15.75" customHeight="1">
      <c r="A37" s="1"/>
      <c r="B37" s="2"/>
      <c r="C37" s="1"/>
      <c r="D37" s="34" t="s">
        <v>522</v>
      </c>
      <c r="E37" s="1355">
        <v>58000</v>
      </c>
      <c r="F37" s="1355"/>
      <c r="G37" s="1355"/>
      <c r="H37" s="1" t="s">
        <v>523</v>
      </c>
      <c r="I37" s="1"/>
      <c r="J37" s="1"/>
      <c r="K37" s="35" t="s">
        <v>268</v>
      </c>
      <c r="L37" s="1"/>
      <c r="M37" s="1468" t="s">
        <v>655</v>
      </c>
      <c r="N37" s="1468"/>
      <c r="O37" s="1468"/>
      <c r="P37" s="1360">
        <f>O12</f>
        <v>0</v>
      </c>
      <c r="Q37" s="1360"/>
      <c r="R37" s="1360"/>
      <c r="S37" s="9" t="s">
        <v>451</v>
      </c>
      <c r="T37" s="8" t="s">
        <v>543</v>
      </c>
      <c r="U37" s="1361">
        <f>E37*P37</f>
        <v>0</v>
      </c>
      <c r="V37" s="1361"/>
      <c r="W37" s="1361"/>
      <c r="X37" s="9" t="s">
        <v>544</v>
      </c>
    </row>
    <row r="38" spans="1:24" ht="15.75" customHeight="1">
      <c r="B38" s="2"/>
      <c r="D38" s="34"/>
      <c r="E38" s="170"/>
      <c r="F38" s="170"/>
      <c r="G38" s="170"/>
      <c r="K38" s="35"/>
      <c r="M38" s="36"/>
      <c r="N38" s="36"/>
      <c r="O38" s="36"/>
      <c r="P38" s="80"/>
      <c r="Q38" s="80"/>
      <c r="R38" s="80"/>
      <c r="S38" s="9"/>
      <c r="T38" s="8"/>
      <c r="U38" s="164"/>
      <c r="V38" s="164"/>
      <c r="W38" s="164"/>
      <c r="X38" s="9"/>
    </row>
    <row r="39" spans="1:24" ht="15.95" customHeight="1">
      <c r="B39" s="2"/>
      <c r="C39" s="1" t="s">
        <v>656</v>
      </c>
      <c r="L39" s="1260"/>
      <c r="M39" s="1260"/>
      <c r="N39" s="1260"/>
      <c r="O39" s="1260"/>
      <c r="P39" s="34"/>
      <c r="Q39" s="34"/>
      <c r="R39" s="34"/>
      <c r="S39" s="9"/>
      <c r="T39" s="2"/>
      <c r="X39" s="9"/>
    </row>
    <row r="40" spans="1:24" ht="8.25" customHeight="1">
      <c r="B40" s="2"/>
      <c r="L40" s="35"/>
      <c r="M40" s="35"/>
      <c r="N40" s="35"/>
      <c r="O40" s="35"/>
      <c r="P40" s="34"/>
      <c r="Q40" s="34"/>
      <c r="R40" s="34"/>
      <c r="S40" s="9"/>
      <c r="T40" s="2"/>
      <c r="X40" s="9"/>
    </row>
    <row r="41" spans="1:24" ht="15.95" customHeight="1">
      <c r="B41" s="2"/>
      <c r="D41" s="1" t="s">
        <v>489</v>
      </c>
      <c r="E41" s="1263" t="s">
        <v>657</v>
      </c>
      <c r="F41" s="1263"/>
      <c r="G41" s="1263"/>
      <c r="H41" s="1263"/>
      <c r="M41" s="949" t="s">
        <v>658</v>
      </c>
      <c r="N41" s="949"/>
      <c r="O41" s="949"/>
      <c r="P41" s="1356">
        <f>R19</f>
        <v>0</v>
      </c>
      <c r="Q41" s="1356"/>
      <c r="R41" s="1356"/>
      <c r="S41" s="9" t="s">
        <v>451</v>
      </c>
      <c r="T41" s="8" t="s">
        <v>543</v>
      </c>
      <c r="U41" s="1357"/>
      <c r="V41" s="1357"/>
      <c r="W41" s="1357"/>
      <c r="X41" s="9" t="s">
        <v>544</v>
      </c>
    </row>
    <row r="42" spans="1:24" ht="8.25" customHeight="1">
      <c r="B42" s="2"/>
      <c r="E42" s="36"/>
      <c r="F42" s="36"/>
      <c r="G42" s="36"/>
      <c r="H42" s="36"/>
      <c r="M42" s="155"/>
      <c r="N42" s="155"/>
      <c r="O42" s="155"/>
      <c r="P42" s="80"/>
      <c r="Q42" s="80"/>
      <c r="R42" s="80"/>
      <c r="S42" s="9"/>
      <c r="T42" s="8"/>
      <c r="U42" s="164"/>
      <c r="V42" s="164"/>
      <c r="W42" s="164"/>
      <c r="X42" s="9"/>
    </row>
    <row r="43" spans="1:24" ht="15.95" customHeight="1">
      <c r="B43" s="2"/>
      <c r="D43" s="1" t="s">
        <v>491</v>
      </c>
      <c r="E43" s="1359" t="s">
        <v>659</v>
      </c>
      <c r="F43" s="1359"/>
      <c r="G43" s="1359"/>
      <c r="H43" s="1359"/>
      <c r="P43" s="34"/>
      <c r="Q43" s="34"/>
      <c r="R43" s="34"/>
      <c r="S43" s="9"/>
      <c r="T43" s="2"/>
      <c r="X43" s="9"/>
    </row>
    <row r="44" spans="1:24" ht="15.95" customHeight="1">
      <c r="B44" s="2"/>
      <c r="D44" s="34" t="s">
        <v>522</v>
      </c>
      <c r="E44" s="1355"/>
      <c r="F44" s="1355"/>
      <c r="G44" s="1355"/>
      <c r="H44" s="1" t="s">
        <v>523</v>
      </c>
      <c r="K44" s="35" t="s">
        <v>268</v>
      </c>
      <c r="M44" s="1468" t="s">
        <v>660</v>
      </c>
      <c r="N44" s="1468"/>
      <c r="O44" s="1468"/>
      <c r="P44" s="1356">
        <f>H19</f>
        <v>0</v>
      </c>
      <c r="Q44" s="1356"/>
      <c r="R44" s="1356"/>
      <c r="S44" s="9" t="s">
        <v>451</v>
      </c>
      <c r="T44" s="8" t="s">
        <v>543</v>
      </c>
      <c r="U44" s="1357">
        <f>E44*P44</f>
        <v>0</v>
      </c>
      <c r="V44" s="1357"/>
      <c r="W44" s="1357"/>
      <c r="X44" s="9" t="s">
        <v>544</v>
      </c>
    </row>
    <row r="45" spans="1:24" ht="12" customHeight="1">
      <c r="B45" s="2"/>
      <c r="D45" s="34"/>
      <c r="E45" s="1373" t="s">
        <v>661</v>
      </c>
      <c r="F45" s="1373"/>
      <c r="G45" s="1373"/>
      <c r="H45" s="1373"/>
      <c r="I45" s="1373"/>
      <c r="J45" s="1373"/>
      <c r="K45" s="1373"/>
      <c r="L45" s="1373"/>
      <c r="M45" s="1373"/>
      <c r="N45" s="1373"/>
      <c r="O45" s="1373"/>
      <c r="P45" s="164"/>
      <c r="Q45" s="164"/>
      <c r="R45" s="164"/>
      <c r="S45" s="9"/>
      <c r="T45" s="8"/>
      <c r="U45" s="164"/>
      <c r="V45" s="164"/>
      <c r="W45" s="164"/>
      <c r="X45" s="9"/>
    </row>
    <row r="46" spans="1:24" ht="12" customHeight="1">
      <c r="B46" s="2"/>
      <c r="D46" s="34"/>
      <c r="E46" s="268"/>
      <c r="F46" s="268"/>
      <c r="G46" s="268"/>
      <c r="H46" s="268"/>
      <c r="I46" s="268"/>
      <c r="J46" s="268"/>
      <c r="K46" s="268"/>
      <c r="L46" s="268"/>
      <c r="M46" s="268"/>
      <c r="N46" s="268"/>
      <c r="O46" s="268"/>
      <c r="P46" s="164"/>
      <c r="Q46" s="164"/>
      <c r="R46" s="164"/>
      <c r="S46" s="9"/>
      <c r="T46" s="8"/>
      <c r="U46" s="164"/>
      <c r="V46" s="164"/>
      <c r="W46" s="164"/>
      <c r="X46" s="9"/>
    </row>
    <row r="47" spans="1:24" ht="15.95" customHeight="1">
      <c r="B47" s="2"/>
      <c r="C47" s="1" t="s">
        <v>662</v>
      </c>
      <c r="P47" s="34"/>
      <c r="Q47" s="34"/>
      <c r="R47" s="34"/>
      <c r="S47" s="9"/>
      <c r="T47" s="8" t="s">
        <v>543</v>
      </c>
      <c r="U47" s="1357"/>
      <c r="V47" s="1357"/>
      <c r="W47" s="1357"/>
      <c r="X47" s="9" t="s">
        <v>544</v>
      </c>
    </row>
    <row r="48" spans="1:24" ht="8.25" customHeight="1">
      <c r="B48" s="2"/>
      <c r="P48" s="34"/>
      <c r="Q48" s="34"/>
      <c r="R48" s="34"/>
      <c r="S48" s="9"/>
      <c r="T48" s="8"/>
      <c r="U48" s="164"/>
      <c r="V48" s="164"/>
      <c r="W48" s="164"/>
      <c r="X48" s="9"/>
    </row>
    <row r="49" spans="2:24" ht="15.95" customHeight="1">
      <c r="B49" s="2"/>
      <c r="C49" s="1" t="s">
        <v>663</v>
      </c>
      <c r="P49" s="34"/>
      <c r="Q49" s="34"/>
      <c r="R49" s="34"/>
      <c r="S49" s="9"/>
      <c r="T49" s="2"/>
      <c r="X49" s="9"/>
    </row>
    <row r="50" spans="2:24" ht="15.95" customHeight="1">
      <c r="B50" s="2"/>
      <c r="D50" s="34" t="s">
        <v>522</v>
      </c>
      <c r="E50" s="1358">
        <v>27640</v>
      </c>
      <c r="F50" s="1358"/>
      <c r="G50" s="1358"/>
      <c r="H50" s="1" t="s">
        <v>541</v>
      </c>
      <c r="K50" s="35" t="s">
        <v>268</v>
      </c>
      <c r="M50" s="949" t="s">
        <v>664</v>
      </c>
      <c r="N50" s="949"/>
      <c r="O50" s="949"/>
      <c r="P50" s="1356">
        <f>U22</f>
        <v>0</v>
      </c>
      <c r="Q50" s="1356"/>
      <c r="R50" s="1356"/>
      <c r="S50" s="9" t="s">
        <v>451</v>
      </c>
      <c r="T50" s="8" t="s">
        <v>543</v>
      </c>
      <c r="U50" s="1357">
        <f>E50*P50</f>
        <v>0</v>
      </c>
      <c r="V50" s="1357"/>
      <c r="W50" s="1357"/>
      <c r="X50" s="9" t="s">
        <v>544</v>
      </c>
    </row>
    <row r="51" spans="2:24" ht="8.25" customHeight="1">
      <c r="B51" s="2"/>
      <c r="D51" s="34"/>
      <c r="E51" s="170"/>
      <c r="F51" s="170"/>
      <c r="G51" s="170"/>
      <c r="K51" s="35"/>
      <c r="M51" s="155"/>
      <c r="N51" s="155"/>
      <c r="O51" s="155"/>
      <c r="P51" s="80"/>
      <c r="Q51" s="80"/>
      <c r="R51" s="80"/>
      <c r="S51" s="9"/>
      <c r="T51" s="8"/>
      <c r="U51" s="164"/>
      <c r="V51" s="164"/>
      <c r="W51" s="164"/>
      <c r="X51" s="9"/>
    </row>
    <row r="52" spans="2:24" ht="15.95" customHeight="1">
      <c r="B52" s="2"/>
      <c r="C52" s="1" t="s">
        <v>665</v>
      </c>
      <c r="P52" s="34"/>
      <c r="Q52" s="34"/>
      <c r="R52" s="34"/>
      <c r="S52" s="9"/>
      <c r="T52" s="2"/>
      <c r="X52" s="9"/>
    </row>
    <row r="53" spans="2:24" ht="15.95" customHeight="1">
      <c r="B53" s="2"/>
      <c r="D53" s="34" t="s">
        <v>522</v>
      </c>
      <c r="E53" s="1358">
        <v>4000</v>
      </c>
      <c r="F53" s="1358"/>
      <c r="G53" s="1358"/>
      <c r="H53" s="1" t="s">
        <v>523</v>
      </c>
      <c r="K53" s="35" t="s">
        <v>268</v>
      </c>
      <c r="M53" s="1468" t="s">
        <v>666</v>
      </c>
      <c r="N53" s="1468"/>
      <c r="O53" s="1468"/>
      <c r="P53" s="1356">
        <f>O11+O12</f>
        <v>0</v>
      </c>
      <c r="Q53" s="1356"/>
      <c r="R53" s="1356"/>
      <c r="S53" s="9" t="s">
        <v>451</v>
      </c>
      <c r="T53" s="8" t="s">
        <v>543</v>
      </c>
      <c r="U53" s="1357">
        <f>E53*P53</f>
        <v>0</v>
      </c>
      <c r="V53" s="1357"/>
      <c r="W53" s="1357"/>
      <c r="X53" s="9" t="s">
        <v>544</v>
      </c>
    </row>
    <row r="54" spans="2:24" ht="8.25" customHeight="1">
      <c r="B54" s="2"/>
      <c r="D54" s="34"/>
      <c r="E54" s="170"/>
      <c r="F54" s="170"/>
      <c r="G54" s="170"/>
      <c r="K54" s="35"/>
      <c r="P54" s="80"/>
      <c r="Q54" s="80"/>
      <c r="R54" s="80"/>
      <c r="S54" s="9"/>
      <c r="T54" s="8"/>
      <c r="U54" s="164"/>
      <c r="V54" s="164"/>
      <c r="W54" s="164"/>
      <c r="X54" s="9"/>
    </row>
    <row r="55" spans="2:24" ht="15.95" customHeight="1">
      <c r="B55" s="2"/>
      <c r="C55" s="1" t="s">
        <v>667</v>
      </c>
      <c r="P55" s="34"/>
      <c r="Q55" s="34"/>
      <c r="R55" s="34"/>
      <c r="S55" s="9"/>
      <c r="T55" s="8" t="s">
        <v>543</v>
      </c>
      <c r="U55" s="1357"/>
      <c r="V55" s="1357"/>
      <c r="W55" s="1357"/>
      <c r="X55" s="9" t="s">
        <v>544</v>
      </c>
    </row>
    <row r="56" spans="2:24" ht="8.25" customHeight="1">
      <c r="B56" s="2"/>
      <c r="D56" s="34"/>
      <c r="E56" s="170"/>
      <c r="F56" s="170"/>
      <c r="G56" s="170"/>
      <c r="K56" s="35"/>
      <c r="P56" s="80"/>
      <c r="Q56" s="80"/>
      <c r="R56" s="80"/>
      <c r="S56" s="9"/>
      <c r="T56" s="8"/>
      <c r="U56" s="164"/>
      <c r="V56" s="164"/>
      <c r="W56" s="164"/>
      <c r="X56" s="9"/>
    </row>
    <row r="57" spans="2:24" ht="15.95" customHeight="1">
      <c r="B57" s="2"/>
      <c r="C57" s="132" t="s">
        <v>668</v>
      </c>
      <c r="D57" s="35"/>
      <c r="E57" s="36"/>
      <c r="F57" s="36"/>
      <c r="G57" s="36"/>
      <c r="H57" s="36"/>
      <c r="I57" s="36"/>
      <c r="M57" s="170"/>
      <c r="O57" s="170"/>
      <c r="P57" s="170"/>
      <c r="Q57" s="170"/>
      <c r="R57" s="170"/>
      <c r="S57" s="9"/>
      <c r="T57" s="8"/>
      <c r="U57" s="164"/>
      <c r="V57" s="164"/>
      <c r="W57" s="164"/>
      <c r="X57" s="9"/>
    </row>
    <row r="58" spans="2:24" ht="15.95" customHeight="1">
      <c r="B58" s="16"/>
      <c r="C58" s="132" t="s">
        <v>669</v>
      </c>
      <c r="D58" s="3"/>
      <c r="E58" s="4"/>
      <c r="F58" s="4"/>
      <c r="G58" s="4"/>
      <c r="H58" s="4"/>
      <c r="I58" s="4"/>
      <c r="J58" s="5"/>
      <c r="K58" s="5"/>
      <c r="L58" s="5"/>
      <c r="M58" s="6"/>
      <c r="N58" s="5"/>
      <c r="O58" s="6"/>
      <c r="P58" s="7"/>
      <c r="Q58" s="7"/>
      <c r="R58" s="7"/>
      <c r="S58" s="59"/>
      <c r="T58" s="60"/>
      <c r="U58" s="81"/>
      <c r="V58" s="81"/>
      <c r="W58" s="81"/>
      <c r="X58" s="59"/>
    </row>
    <row r="59" spans="2:24" ht="15.95" customHeight="1">
      <c r="B59" s="1351" t="s">
        <v>670</v>
      </c>
      <c r="C59" s="1352"/>
      <c r="D59" s="1352"/>
      <c r="E59" s="1352"/>
      <c r="F59" s="1352"/>
      <c r="G59" s="1352"/>
      <c r="H59" s="1352"/>
      <c r="I59" s="1352"/>
      <c r="J59" s="1352"/>
      <c r="K59" s="1352"/>
      <c r="L59" s="1352"/>
      <c r="M59" s="1352"/>
      <c r="N59" s="1352"/>
      <c r="O59" s="1352"/>
      <c r="P59" s="1352"/>
      <c r="Q59" s="1352"/>
      <c r="R59" s="1352"/>
      <c r="S59" s="1353"/>
      <c r="T59" s="169" t="s">
        <v>543</v>
      </c>
      <c r="U59" s="1354">
        <f>U35+U37+U41+U44+U47+U50+U53+U55</f>
        <v>0</v>
      </c>
      <c r="V59" s="1354"/>
      <c r="W59" s="1354"/>
      <c r="X59" s="28" t="s">
        <v>544</v>
      </c>
    </row>
    <row r="60" spans="2:24" ht="27.75" customHeight="1">
      <c r="B60" s="82"/>
      <c r="C60" s="82"/>
      <c r="D60" s="82"/>
      <c r="E60" s="82"/>
      <c r="F60" s="82"/>
      <c r="G60" s="82"/>
      <c r="H60" s="82"/>
      <c r="I60" s="82"/>
      <c r="J60" s="82"/>
      <c r="K60" s="82"/>
      <c r="L60" s="82"/>
      <c r="M60" s="82"/>
      <c r="N60" s="82"/>
      <c r="O60" s="82"/>
      <c r="P60" s="82"/>
      <c r="Q60" s="82"/>
      <c r="R60" s="82"/>
      <c r="S60" s="82"/>
      <c r="T60" s="82"/>
      <c r="U60" s="82"/>
      <c r="V60" s="82"/>
      <c r="W60" s="82"/>
      <c r="X60" s="82"/>
    </row>
    <row r="61" spans="2:24" ht="18.75" customHeight="1">
      <c r="B61" s="83"/>
      <c r="C61" s="83"/>
      <c r="D61" s="83"/>
      <c r="E61" s="83"/>
      <c r="F61" s="83"/>
      <c r="G61" s="83"/>
      <c r="H61" s="83"/>
      <c r="I61" s="83"/>
      <c r="J61" s="83"/>
      <c r="K61" s="83"/>
      <c r="L61" s="83"/>
      <c r="M61" s="83"/>
      <c r="N61" s="83"/>
      <c r="O61" s="83"/>
      <c r="P61" s="83"/>
      <c r="Q61" s="83"/>
      <c r="R61" s="83"/>
      <c r="S61" s="83"/>
      <c r="T61" s="83"/>
      <c r="U61" s="83"/>
      <c r="V61" s="83"/>
      <c r="W61" s="83"/>
      <c r="X61" s="83"/>
    </row>
    <row r="62" spans="2:24" ht="18.75" customHeight="1">
      <c r="B62" s="84"/>
      <c r="C62" s="84"/>
      <c r="D62" s="84"/>
      <c r="E62" s="84"/>
      <c r="F62" s="84"/>
      <c r="G62" s="84"/>
      <c r="H62" s="84"/>
      <c r="I62" s="84"/>
      <c r="J62" s="84"/>
      <c r="K62" s="84"/>
      <c r="L62" s="84"/>
      <c r="M62" s="84"/>
      <c r="N62" s="84"/>
      <c r="O62" s="84"/>
      <c r="P62" s="84"/>
      <c r="Q62" s="84"/>
      <c r="R62" s="84"/>
      <c r="S62" s="84"/>
      <c r="T62" s="84"/>
      <c r="U62" s="84"/>
      <c r="V62" s="84"/>
      <c r="W62" s="84"/>
      <c r="X62" s="84"/>
    </row>
    <row r="63" spans="2:24" ht="12" customHeight="1"/>
    <row r="64" spans="2:24" ht="18.75" customHeight="1"/>
    <row r="67" ht="6.95" customHeight="1"/>
    <row r="68" ht="6.95" customHeight="1"/>
    <row r="72" ht="9.75" customHeight="1"/>
    <row r="74" ht="13.5" customHeight="1"/>
    <row r="75" ht="13.5" customHeight="1"/>
    <row r="76" ht="13.5" customHeight="1"/>
    <row r="77" ht="13.5" customHeight="1"/>
    <row r="79" ht="13.5" customHeight="1"/>
    <row r="85" ht="21" customHeight="1"/>
    <row r="86" ht="23.25" customHeight="1"/>
    <row r="87" ht="27" customHeight="1"/>
    <row r="88" ht="48" customHeight="1"/>
  </sheetData>
  <mergeCells count="51">
    <mergeCell ref="E45:O45"/>
    <mergeCell ref="A3:X3"/>
    <mergeCell ref="N6:X6"/>
    <mergeCell ref="B9:M10"/>
    <mergeCell ref="N9:X10"/>
    <mergeCell ref="B11:M11"/>
    <mergeCell ref="O11:W11"/>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E43:H43"/>
    <mergeCell ref="E35:G35"/>
    <mergeCell ref="M35:O35"/>
    <mergeCell ref="P35:R35"/>
    <mergeCell ref="U35:W35"/>
    <mergeCell ref="E37:G37"/>
    <mergeCell ref="M37:O37"/>
    <mergeCell ref="P37:R37"/>
    <mergeCell ref="U37:W37"/>
    <mergeCell ref="L39:O39"/>
    <mergeCell ref="E41:H41"/>
    <mergeCell ref="M41:O41"/>
    <mergeCell ref="P41:R41"/>
    <mergeCell ref="U41:W41"/>
    <mergeCell ref="B59:S59"/>
    <mergeCell ref="U59:W59"/>
    <mergeCell ref="E44:G44"/>
    <mergeCell ref="M44:O44"/>
    <mergeCell ref="P44:R44"/>
    <mergeCell ref="U44:W44"/>
    <mergeCell ref="U47:W47"/>
    <mergeCell ref="E50:G50"/>
    <mergeCell ref="M50:O50"/>
    <mergeCell ref="P50:R50"/>
    <mergeCell ref="U50:W50"/>
    <mergeCell ref="E53:G53"/>
    <mergeCell ref="M53:O53"/>
    <mergeCell ref="P53:R53"/>
    <mergeCell ref="U53:W53"/>
    <mergeCell ref="U55:W55"/>
  </mergeCells>
  <phoneticPr fontId="4"/>
  <printOptions horizontalCentered="1"/>
  <pageMargins left="0.51181102362204722" right="0.39370078740157483" top="0.59055118110236227" bottom="0.59055118110236227" header="0.51181102362204722" footer="0.51181102362204722"/>
  <pageSetup paperSize="9" scale="95" orientation="portrait" r:id="rId1"/>
  <headerFooter alignWithMargins="0"/>
  <rowBreaks count="1" manualBreakCount="1">
    <brk id="59"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00B050"/>
    <pageSetUpPr fitToPage="1"/>
  </sheetPr>
  <dimension ref="A1:X57"/>
  <sheetViews>
    <sheetView view="pageBreakPreview" zoomScaleNormal="100" zoomScaleSheetLayoutView="100" workbookViewId="0"/>
  </sheetViews>
  <sheetFormatPr defaultRowHeight="13.15"/>
  <cols>
    <col min="1" max="17" width="4.125" style="146" customWidth="1"/>
    <col min="18" max="20" width="4.75" style="146" customWidth="1"/>
    <col min="21" max="256" width="9" style="146"/>
    <col min="257" max="273" width="4.125" style="146" customWidth="1"/>
    <col min="274" max="276" width="4.75" style="146" customWidth="1"/>
    <col min="277" max="512" width="9" style="146"/>
    <col min="513" max="529" width="4.125" style="146" customWidth="1"/>
    <col min="530" max="532" width="4.75" style="146" customWidth="1"/>
    <col min="533" max="768" width="9" style="146"/>
    <col min="769" max="785" width="4.125" style="146" customWidth="1"/>
    <col min="786" max="788" width="4.75" style="146" customWidth="1"/>
    <col min="789" max="1024" width="9" style="146"/>
    <col min="1025" max="1041" width="4.125" style="146" customWidth="1"/>
    <col min="1042" max="1044" width="4.75" style="146" customWidth="1"/>
    <col min="1045" max="1280" width="9" style="146"/>
    <col min="1281" max="1297" width="4.125" style="146" customWidth="1"/>
    <col min="1298" max="1300" width="4.75" style="146" customWidth="1"/>
    <col min="1301" max="1536" width="9" style="146"/>
    <col min="1537" max="1553" width="4.125" style="146" customWidth="1"/>
    <col min="1554" max="1556" width="4.75" style="146" customWidth="1"/>
    <col min="1557" max="1792" width="9" style="146"/>
    <col min="1793" max="1809" width="4.125" style="146" customWidth="1"/>
    <col min="1810" max="1812" width="4.75" style="146" customWidth="1"/>
    <col min="1813" max="2048" width="9" style="146"/>
    <col min="2049" max="2065" width="4.125" style="146" customWidth="1"/>
    <col min="2066" max="2068" width="4.75" style="146" customWidth="1"/>
    <col min="2069" max="2304" width="9" style="146"/>
    <col min="2305" max="2321" width="4.125" style="146" customWidth="1"/>
    <col min="2322" max="2324" width="4.75" style="146" customWidth="1"/>
    <col min="2325" max="2560" width="9" style="146"/>
    <col min="2561" max="2577" width="4.125" style="146" customWidth="1"/>
    <col min="2578" max="2580" width="4.75" style="146" customWidth="1"/>
    <col min="2581" max="2816" width="9" style="146"/>
    <col min="2817" max="2833" width="4.125" style="146" customWidth="1"/>
    <col min="2834" max="2836" width="4.75" style="146" customWidth="1"/>
    <col min="2837" max="3072" width="9" style="146"/>
    <col min="3073" max="3089" width="4.125" style="146" customWidth="1"/>
    <col min="3090" max="3092" width="4.75" style="146" customWidth="1"/>
    <col min="3093" max="3328" width="9" style="146"/>
    <col min="3329" max="3345" width="4.125" style="146" customWidth="1"/>
    <col min="3346" max="3348" width="4.75" style="146" customWidth="1"/>
    <col min="3349" max="3584" width="9" style="146"/>
    <col min="3585" max="3601" width="4.125" style="146" customWidth="1"/>
    <col min="3602" max="3604" width="4.75" style="146" customWidth="1"/>
    <col min="3605" max="3840" width="9" style="146"/>
    <col min="3841" max="3857" width="4.125" style="146" customWidth="1"/>
    <col min="3858" max="3860" width="4.75" style="146" customWidth="1"/>
    <col min="3861" max="4096" width="9" style="146"/>
    <col min="4097" max="4113" width="4.125" style="146" customWidth="1"/>
    <col min="4114" max="4116" width="4.75" style="146" customWidth="1"/>
    <col min="4117" max="4352" width="9" style="146"/>
    <col min="4353" max="4369" width="4.125" style="146" customWidth="1"/>
    <col min="4370" max="4372" width="4.75" style="146" customWidth="1"/>
    <col min="4373" max="4608" width="9" style="146"/>
    <col min="4609" max="4625" width="4.125" style="146" customWidth="1"/>
    <col min="4626" max="4628" width="4.75" style="146" customWidth="1"/>
    <col min="4629" max="4864" width="9" style="146"/>
    <col min="4865" max="4881" width="4.125" style="146" customWidth="1"/>
    <col min="4882" max="4884" width="4.75" style="146" customWidth="1"/>
    <col min="4885" max="5120" width="9" style="146"/>
    <col min="5121" max="5137" width="4.125" style="146" customWidth="1"/>
    <col min="5138" max="5140" width="4.75" style="146" customWidth="1"/>
    <col min="5141" max="5376" width="9" style="146"/>
    <col min="5377" max="5393" width="4.125" style="146" customWidth="1"/>
    <col min="5394" max="5396" width="4.75" style="146" customWidth="1"/>
    <col min="5397" max="5632" width="9" style="146"/>
    <col min="5633" max="5649" width="4.125" style="146" customWidth="1"/>
    <col min="5650" max="5652" width="4.75" style="146" customWidth="1"/>
    <col min="5653" max="5888" width="9" style="146"/>
    <col min="5889" max="5905" width="4.125" style="146" customWidth="1"/>
    <col min="5906" max="5908" width="4.75" style="146" customWidth="1"/>
    <col min="5909" max="6144" width="9" style="146"/>
    <col min="6145" max="6161" width="4.125" style="146" customWidth="1"/>
    <col min="6162" max="6164" width="4.75" style="146" customWidth="1"/>
    <col min="6165" max="6400" width="9" style="146"/>
    <col min="6401" max="6417" width="4.125" style="146" customWidth="1"/>
    <col min="6418" max="6420" width="4.75" style="146" customWidth="1"/>
    <col min="6421" max="6656" width="9" style="146"/>
    <col min="6657" max="6673" width="4.125" style="146" customWidth="1"/>
    <col min="6674" max="6676" width="4.75" style="146" customWidth="1"/>
    <col min="6677" max="6912" width="9" style="146"/>
    <col min="6913" max="6929" width="4.125" style="146" customWidth="1"/>
    <col min="6930" max="6932" width="4.75" style="146" customWidth="1"/>
    <col min="6933" max="7168" width="9" style="146"/>
    <col min="7169" max="7185" width="4.125" style="146" customWidth="1"/>
    <col min="7186" max="7188" width="4.75" style="146" customWidth="1"/>
    <col min="7189" max="7424" width="9" style="146"/>
    <col min="7425" max="7441" width="4.125" style="146" customWidth="1"/>
    <col min="7442" max="7444" width="4.75" style="146" customWidth="1"/>
    <col min="7445" max="7680" width="9" style="146"/>
    <col min="7681" max="7697" width="4.125" style="146" customWidth="1"/>
    <col min="7698" max="7700" width="4.75" style="146" customWidth="1"/>
    <col min="7701" max="7936" width="9" style="146"/>
    <col min="7937" max="7953" width="4.125" style="146" customWidth="1"/>
    <col min="7954" max="7956" width="4.75" style="146" customWidth="1"/>
    <col min="7957" max="8192" width="9" style="146"/>
    <col min="8193" max="8209" width="4.125" style="146" customWidth="1"/>
    <col min="8210" max="8212" width="4.75" style="146" customWidth="1"/>
    <col min="8213" max="8448" width="9" style="146"/>
    <col min="8449" max="8465" width="4.125" style="146" customWidth="1"/>
    <col min="8466" max="8468" width="4.75" style="146" customWidth="1"/>
    <col min="8469" max="8704" width="9" style="146"/>
    <col min="8705" max="8721" width="4.125" style="146" customWidth="1"/>
    <col min="8722" max="8724" width="4.75" style="146" customWidth="1"/>
    <col min="8725" max="8960" width="9" style="146"/>
    <col min="8961" max="8977" width="4.125" style="146" customWidth="1"/>
    <col min="8978" max="8980" width="4.75" style="146" customWidth="1"/>
    <col min="8981" max="9216" width="9" style="146"/>
    <col min="9217" max="9233" width="4.125" style="146" customWidth="1"/>
    <col min="9234" max="9236" width="4.75" style="146" customWidth="1"/>
    <col min="9237" max="9472" width="9" style="146"/>
    <col min="9473" max="9489" width="4.125" style="146" customWidth="1"/>
    <col min="9490" max="9492" width="4.75" style="146" customWidth="1"/>
    <col min="9493" max="9728" width="9" style="146"/>
    <col min="9729" max="9745" width="4.125" style="146" customWidth="1"/>
    <col min="9746" max="9748" width="4.75" style="146" customWidth="1"/>
    <col min="9749" max="9984" width="9" style="146"/>
    <col min="9985" max="10001" width="4.125" style="146" customWidth="1"/>
    <col min="10002" max="10004" width="4.75" style="146" customWidth="1"/>
    <col min="10005" max="10240" width="9" style="146"/>
    <col min="10241" max="10257" width="4.125" style="146" customWidth="1"/>
    <col min="10258" max="10260" width="4.75" style="146" customWidth="1"/>
    <col min="10261" max="10496" width="9" style="146"/>
    <col min="10497" max="10513" width="4.125" style="146" customWidth="1"/>
    <col min="10514" max="10516" width="4.75" style="146" customWidth="1"/>
    <col min="10517" max="10752" width="9" style="146"/>
    <col min="10753" max="10769" width="4.125" style="146" customWidth="1"/>
    <col min="10770" max="10772" width="4.75" style="146" customWidth="1"/>
    <col min="10773" max="11008" width="9" style="146"/>
    <col min="11009" max="11025" width="4.125" style="146" customWidth="1"/>
    <col min="11026" max="11028" width="4.75" style="146" customWidth="1"/>
    <col min="11029" max="11264" width="9" style="146"/>
    <col min="11265" max="11281" width="4.125" style="146" customWidth="1"/>
    <col min="11282" max="11284" width="4.75" style="146" customWidth="1"/>
    <col min="11285" max="11520" width="9" style="146"/>
    <col min="11521" max="11537" width="4.125" style="146" customWidth="1"/>
    <col min="11538" max="11540" width="4.75" style="146" customWidth="1"/>
    <col min="11541" max="11776" width="9" style="146"/>
    <col min="11777" max="11793" width="4.125" style="146" customWidth="1"/>
    <col min="11794" max="11796" width="4.75" style="146" customWidth="1"/>
    <col min="11797" max="12032" width="9" style="146"/>
    <col min="12033" max="12049" width="4.125" style="146" customWidth="1"/>
    <col min="12050" max="12052" width="4.75" style="146" customWidth="1"/>
    <col min="12053" max="12288" width="9" style="146"/>
    <col min="12289" max="12305" width="4.125" style="146" customWidth="1"/>
    <col min="12306" max="12308" width="4.75" style="146" customWidth="1"/>
    <col min="12309" max="12544" width="9" style="146"/>
    <col min="12545" max="12561" width="4.125" style="146" customWidth="1"/>
    <col min="12562" max="12564" width="4.75" style="146" customWidth="1"/>
    <col min="12565" max="12800" width="9" style="146"/>
    <col min="12801" max="12817" width="4.125" style="146" customWidth="1"/>
    <col min="12818" max="12820" width="4.75" style="146" customWidth="1"/>
    <col min="12821" max="13056" width="9" style="146"/>
    <col min="13057" max="13073" width="4.125" style="146" customWidth="1"/>
    <col min="13074" max="13076" width="4.75" style="146" customWidth="1"/>
    <col min="13077" max="13312" width="9" style="146"/>
    <col min="13313" max="13329" width="4.125" style="146" customWidth="1"/>
    <col min="13330" max="13332" width="4.75" style="146" customWidth="1"/>
    <col min="13333" max="13568" width="9" style="146"/>
    <col min="13569" max="13585" width="4.125" style="146" customWidth="1"/>
    <col min="13586" max="13588" width="4.75" style="146" customWidth="1"/>
    <col min="13589" max="13824" width="9" style="146"/>
    <col min="13825" max="13841" width="4.125" style="146" customWidth="1"/>
    <col min="13842" max="13844" width="4.75" style="146" customWidth="1"/>
    <col min="13845" max="14080" width="9" style="146"/>
    <col min="14081" max="14097" width="4.125" style="146" customWidth="1"/>
    <col min="14098" max="14100" width="4.75" style="146" customWidth="1"/>
    <col min="14101" max="14336" width="9" style="146"/>
    <col min="14337" max="14353" width="4.125" style="146" customWidth="1"/>
    <col min="14354" max="14356" width="4.75" style="146" customWidth="1"/>
    <col min="14357" max="14592" width="9" style="146"/>
    <col min="14593" max="14609" width="4.125" style="146" customWidth="1"/>
    <col min="14610" max="14612" width="4.75" style="146" customWidth="1"/>
    <col min="14613" max="14848" width="9" style="146"/>
    <col min="14849" max="14865" width="4.125" style="146" customWidth="1"/>
    <col min="14866" max="14868" width="4.75" style="146" customWidth="1"/>
    <col min="14869" max="15104" width="9" style="146"/>
    <col min="15105" max="15121" width="4.125" style="146" customWidth="1"/>
    <col min="15122" max="15124" width="4.75" style="146" customWidth="1"/>
    <col min="15125" max="15360" width="9" style="146"/>
    <col min="15361" max="15377" width="4.125" style="146" customWidth="1"/>
    <col min="15378" max="15380" width="4.75" style="146" customWidth="1"/>
    <col min="15381" max="15616" width="9" style="146"/>
    <col min="15617" max="15633" width="4.125" style="146" customWidth="1"/>
    <col min="15634" max="15636" width="4.75" style="146" customWidth="1"/>
    <col min="15637" max="15872" width="9" style="146"/>
    <col min="15873" max="15889" width="4.125" style="146" customWidth="1"/>
    <col min="15890" max="15892" width="4.75" style="146" customWidth="1"/>
    <col min="15893" max="16128" width="9" style="146"/>
    <col min="16129" max="16145" width="4.125" style="146" customWidth="1"/>
    <col min="16146" max="16148" width="4.75" style="146" customWidth="1"/>
    <col min="16149" max="16384" width="9" style="146"/>
  </cols>
  <sheetData>
    <row r="1" spans="1:24" ht="15" thickBot="1">
      <c r="A1" s="148" t="s">
        <v>671</v>
      </c>
      <c r="B1" s="307"/>
    </row>
    <row r="2" spans="1:24" ht="13.9" thickBot="1">
      <c r="A2" s="148"/>
      <c r="V2" s="849">
        <v>0</v>
      </c>
      <c r="W2" s="146" t="s">
        <v>672</v>
      </c>
    </row>
    <row r="3" spans="1:24">
      <c r="Q3" s="866"/>
      <c r="R3" s="866"/>
      <c r="S3" s="866"/>
      <c r="T3" s="867" t="s">
        <v>673</v>
      </c>
    </row>
    <row r="4" spans="1:24">
      <c r="Q4" s="866"/>
      <c r="R4" s="866"/>
      <c r="S4" s="866"/>
      <c r="T4" s="867" t="s">
        <v>674</v>
      </c>
    </row>
    <row r="7" spans="1:24">
      <c r="A7" s="148" t="str">
        <f>VLOOKUP($V$2,$U$7:$X$10,2,0)</f>
        <v>　              　    　殿</v>
      </c>
      <c r="U7" s="146">
        <v>0</v>
      </c>
      <c r="V7" s="146" t="s">
        <v>675</v>
      </c>
      <c r="X7" s="146" t="s">
        <v>676</v>
      </c>
    </row>
    <row r="8" spans="1:24">
      <c r="U8" s="146">
        <v>1</v>
      </c>
      <c r="V8" s="146" t="s">
        <v>43</v>
      </c>
      <c r="X8" s="146" t="s">
        <v>677</v>
      </c>
    </row>
    <row r="9" spans="1:24">
      <c r="U9" s="146">
        <v>2</v>
      </c>
      <c r="V9" s="146" t="s">
        <v>56</v>
      </c>
      <c r="X9" s="146" t="s">
        <v>678</v>
      </c>
    </row>
    <row r="10" spans="1:24">
      <c r="N10" s="868" t="s">
        <v>679</v>
      </c>
      <c r="O10" s="866"/>
      <c r="P10" s="866"/>
      <c r="Q10" s="866"/>
      <c r="R10" s="866"/>
      <c r="S10" s="866"/>
      <c r="T10" s="866"/>
      <c r="U10" s="146">
        <v>3</v>
      </c>
      <c r="V10" s="146" t="s">
        <v>680</v>
      </c>
      <c r="X10" s="146" t="s">
        <v>678</v>
      </c>
    </row>
    <row r="11" spans="1:24">
      <c r="N11" s="868" t="s">
        <v>681</v>
      </c>
      <c r="O11" s="866"/>
      <c r="P11" s="866"/>
      <c r="Q11" s="866"/>
      <c r="R11" s="866"/>
      <c r="S11" s="866"/>
      <c r="T11" s="866"/>
    </row>
    <row r="12" spans="1:24">
      <c r="N12" s="868" t="s">
        <v>682</v>
      </c>
      <c r="O12" s="866"/>
      <c r="P12" s="866"/>
      <c r="Q12" s="866"/>
      <c r="R12" s="866"/>
      <c r="S12" s="866"/>
      <c r="T12" s="866"/>
    </row>
    <row r="17" spans="1:20">
      <c r="A17" s="1382" t="s">
        <v>683</v>
      </c>
      <c r="B17" s="1382"/>
      <c r="C17" s="1382"/>
      <c r="D17" s="1382"/>
      <c r="E17" s="1382"/>
      <c r="F17" s="1382"/>
      <c r="G17" s="1382"/>
      <c r="H17" s="1382"/>
      <c r="I17" s="1382"/>
      <c r="J17" s="1382"/>
      <c r="K17" s="1382"/>
      <c r="L17" s="1382"/>
      <c r="M17" s="1382"/>
      <c r="N17" s="1382"/>
      <c r="O17" s="1382"/>
      <c r="P17" s="1382"/>
      <c r="Q17" s="1382"/>
      <c r="R17" s="1382"/>
      <c r="S17" s="1382"/>
      <c r="T17" s="1382"/>
    </row>
    <row r="22" spans="1:20">
      <c r="B22" s="147"/>
    </row>
    <row r="23" spans="1:20">
      <c r="B23" s="1380" t="s">
        <v>684</v>
      </c>
      <c r="C23" s="1380"/>
      <c r="D23" s="1380"/>
      <c r="E23" s="1380"/>
      <c r="F23" s="1380"/>
      <c r="G23" s="1380"/>
      <c r="H23" s="1380"/>
      <c r="I23" s="1380"/>
      <c r="J23" s="1380"/>
      <c r="K23" s="1380"/>
      <c r="L23" s="1380"/>
      <c r="M23" s="146" t="s">
        <v>685</v>
      </c>
    </row>
    <row r="24" spans="1:20">
      <c r="B24" s="146" t="str">
        <f>CONCATENATE(VLOOKUP(V2,$U$7:$X$10,4,0),"について、当該交付要綱第５の（９）の規定に基づき")</f>
        <v xml:space="preserve">                           補助金について、当該交付要綱第５の（９）の規定に基づき</v>
      </c>
      <c r="C24" s="147"/>
      <c r="D24" s="147"/>
      <c r="E24" s="147"/>
      <c r="F24" s="147"/>
      <c r="G24" s="147"/>
      <c r="H24" s="147"/>
      <c r="I24" s="147"/>
      <c r="J24" s="147"/>
      <c r="K24" s="147"/>
      <c r="L24" s="147"/>
      <c r="M24" s="147"/>
      <c r="N24" s="147"/>
      <c r="O24" s="147"/>
      <c r="P24" s="147"/>
    </row>
    <row r="25" spans="1:20">
      <c r="B25" s="1381" t="s">
        <v>686</v>
      </c>
      <c r="C25" s="1381"/>
      <c r="D25" s="1381"/>
      <c r="E25" s="1381"/>
      <c r="F25" s="1381"/>
      <c r="G25" s="1381"/>
      <c r="H25" s="1381"/>
      <c r="I25" s="1381"/>
      <c r="J25" s="1381"/>
      <c r="K25" s="1381"/>
      <c r="L25" s="1381"/>
      <c r="M25" s="1381"/>
      <c r="N25" s="1381"/>
      <c r="O25" s="1381"/>
      <c r="P25" s="1381"/>
      <c r="Q25" s="1381"/>
      <c r="R25" s="1381"/>
    </row>
    <row r="26" spans="1:20">
      <c r="B26" s="148"/>
    </row>
    <row r="29" spans="1:20">
      <c r="B29" s="148" t="s">
        <v>687</v>
      </c>
    </row>
    <row r="30" spans="1:20">
      <c r="B30" s="146" t="s">
        <v>688</v>
      </c>
    </row>
    <row r="31" spans="1:20">
      <c r="B31" s="148"/>
    </row>
    <row r="32" spans="1:20">
      <c r="B32" s="148"/>
      <c r="O32" s="265" t="s">
        <v>689</v>
      </c>
      <c r="P32" s="1379"/>
      <c r="Q32" s="1379"/>
      <c r="R32" s="1379"/>
      <c r="S32" s="146" t="s">
        <v>690</v>
      </c>
    </row>
    <row r="35" spans="2:19">
      <c r="B35" s="146" t="s">
        <v>691</v>
      </c>
    </row>
    <row r="37" spans="2:19">
      <c r="O37" s="265" t="s">
        <v>689</v>
      </c>
      <c r="P37" s="1379"/>
      <c r="Q37" s="1379"/>
      <c r="R37" s="1379"/>
      <c r="S37" s="146" t="s">
        <v>690</v>
      </c>
    </row>
    <row r="40" spans="2:19">
      <c r="B40" s="148" t="s">
        <v>692</v>
      </c>
    </row>
    <row r="41" spans="2:19">
      <c r="B41" s="146" t="s">
        <v>693</v>
      </c>
    </row>
    <row r="42" spans="2:19">
      <c r="B42" s="148"/>
    </row>
    <row r="43" spans="2:19">
      <c r="O43" s="265" t="s">
        <v>689</v>
      </c>
      <c r="P43" s="1379"/>
      <c r="Q43" s="1379"/>
      <c r="R43" s="1379"/>
      <c r="S43" s="266" t="s">
        <v>690</v>
      </c>
    </row>
    <row r="46" spans="2:19">
      <c r="B46" s="148" t="s">
        <v>694</v>
      </c>
    </row>
    <row r="47" spans="2:19">
      <c r="B47" s="148"/>
    </row>
    <row r="48" spans="2:19">
      <c r="B48" s="148"/>
      <c r="O48" s="265" t="s">
        <v>689</v>
      </c>
      <c r="P48" s="1379"/>
      <c r="Q48" s="1379"/>
      <c r="R48" s="1379"/>
      <c r="S48" s="266" t="s">
        <v>690</v>
      </c>
    </row>
    <row r="49" spans="2:2">
      <c r="B49" s="148"/>
    </row>
    <row r="50" spans="2:2">
      <c r="B50" s="148"/>
    </row>
    <row r="51" spans="2:2">
      <c r="B51" s="149" t="s">
        <v>695</v>
      </c>
    </row>
    <row r="52" spans="2:2">
      <c r="B52" s="149" t="s">
        <v>696</v>
      </c>
    </row>
    <row r="53" spans="2:2">
      <c r="B53" s="149" t="s">
        <v>697</v>
      </c>
    </row>
    <row r="54" spans="2:2">
      <c r="B54" s="148" t="s">
        <v>147</v>
      </c>
    </row>
    <row r="56" spans="2:2">
      <c r="B56" s="267" t="s">
        <v>698</v>
      </c>
    </row>
    <row r="57" spans="2:2">
      <c r="B57" s="267" t="s">
        <v>699</v>
      </c>
    </row>
  </sheetData>
  <mergeCells count="7">
    <mergeCell ref="P43:R43"/>
    <mergeCell ref="P48:R48"/>
    <mergeCell ref="B23:L23"/>
    <mergeCell ref="B25:R25"/>
    <mergeCell ref="A17:T17"/>
    <mergeCell ref="P32:R32"/>
    <mergeCell ref="P37:R37"/>
  </mergeCells>
  <phoneticPr fontId="4"/>
  <dataValidations count="1">
    <dataValidation type="list" allowBlank="1" showInputMessage="1" showErrorMessage="1" sqref="V2" xr:uid="{00000000-0002-0000-1600-000000000000}">
      <formula1>$U$7:$U$10</formula1>
    </dataValidation>
  </dataValidations>
  <printOptions horizontalCentered="1"/>
  <pageMargins left="0.7" right="0.7" top="0.75" bottom="0.75" header="0.3" footer="0.3"/>
  <pageSetup paperSize="9" orientation="portrait" blackAndWhite="1" errors="blank"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sheetPr>
  <dimension ref="A1:T50"/>
  <sheetViews>
    <sheetView view="pageBreakPreview" zoomScaleNormal="100" zoomScaleSheetLayoutView="100" workbookViewId="0"/>
  </sheetViews>
  <sheetFormatPr defaultRowHeight="13.15"/>
  <cols>
    <col min="1" max="17" width="4.125" style="146" customWidth="1"/>
    <col min="18" max="20" width="4.75" style="146" customWidth="1"/>
    <col min="21" max="256" width="9" style="146"/>
    <col min="257" max="273" width="4.125" style="146" customWidth="1"/>
    <col min="274" max="276" width="4.75" style="146" customWidth="1"/>
    <col min="277" max="512" width="9" style="146"/>
    <col min="513" max="529" width="4.125" style="146" customWidth="1"/>
    <col min="530" max="532" width="4.75" style="146" customWidth="1"/>
    <col min="533" max="768" width="9" style="146"/>
    <col min="769" max="785" width="4.125" style="146" customWidth="1"/>
    <col min="786" max="788" width="4.75" style="146" customWidth="1"/>
    <col min="789" max="1024" width="9" style="146"/>
    <col min="1025" max="1041" width="4.125" style="146" customWidth="1"/>
    <col min="1042" max="1044" width="4.75" style="146" customWidth="1"/>
    <col min="1045" max="1280" width="9" style="146"/>
    <col min="1281" max="1297" width="4.125" style="146" customWidth="1"/>
    <col min="1298" max="1300" width="4.75" style="146" customWidth="1"/>
    <col min="1301" max="1536" width="9" style="146"/>
    <col min="1537" max="1553" width="4.125" style="146" customWidth="1"/>
    <col min="1554" max="1556" width="4.75" style="146" customWidth="1"/>
    <col min="1557" max="1792" width="9" style="146"/>
    <col min="1793" max="1809" width="4.125" style="146" customWidth="1"/>
    <col min="1810" max="1812" width="4.75" style="146" customWidth="1"/>
    <col min="1813" max="2048" width="9" style="146"/>
    <col min="2049" max="2065" width="4.125" style="146" customWidth="1"/>
    <col min="2066" max="2068" width="4.75" style="146" customWidth="1"/>
    <col min="2069" max="2304" width="9" style="146"/>
    <col min="2305" max="2321" width="4.125" style="146" customWidth="1"/>
    <col min="2322" max="2324" width="4.75" style="146" customWidth="1"/>
    <col min="2325" max="2560" width="9" style="146"/>
    <col min="2561" max="2577" width="4.125" style="146" customWidth="1"/>
    <col min="2578" max="2580" width="4.75" style="146" customWidth="1"/>
    <col min="2581" max="2816" width="9" style="146"/>
    <col min="2817" max="2833" width="4.125" style="146" customWidth="1"/>
    <col min="2834" max="2836" width="4.75" style="146" customWidth="1"/>
    <col min="2837" max="3072" width="9" style="146"/>
    <col min="3073" max="3089" width="4.125" style="146" customWidth="1"/>
    <col min="3090" max="3092" width="4.75" style="146" customWidth="1"/>
    <col min="3093" max="3328" width="9" style="146"/>
    <col min="3329" max="3345" width="4.125" style="146" customWidth="1"/>
    <col min="3346" max="3348" width="4.75" style="146" customWidth="1"/>
    <col min="3349" max="3584" width="9" style="146"/>
    <col min="3585" max="3601" width="4.125" style="146" customWidth="1"/>
    <col min="3602" max="3604" width="4.75" style="146" customWidth="1"/>
    <col min="3605" max="3840" width="9" style="146"/>
    <col min="3841" max="3857" width="4.125" style="146" customWidth="1"/>
    <col min="3858" max="3860" width="4.75" style="146" customWidth="1"/>
    <col min="3861" max="4096" width="9" style="146"/>
    <col min="4097" max="4113" width="4.125" style="146" customWidth="1"/>
    <col min="4114" max="4116" width="4.75" style="146" customWidth="1"/>
    <col min="4117" max="4352" width="9" style="146"/>
    <col min="4353" max="4369" width="4.125" style="146" customWidth="1"/>
    <col min="4370" max="4372" width="4.75" style="146" customWidth="1"/>
    <col min="4373" max="4608" width="9" style="146"/>
    <col min="4609" max="4625" width="4.125" style="146" customWidth="1"/>
    <col min="4626" max="4628" width="4.75" style="146" customWidth="1"/>
    <col min="4629" max="4864" width="9" style="146"/>
    <col min="4865" max="4881" width="4.125" style="146" customWidth="1"/>
    <col min="4882" max="4884" width="4.75" style="146" customWidth="1"/>
    <col min="4885" max="5120" width="9" style="146"/>
    <col min="5121" max="5137" width="4.125" style="146" customWidth="1"/>
    <col min="5138" max="5140" width="4.75" style="146" customWidth="1"/>
    <col min="5141" max="5376" width="9" style="146"/>
    <col min="5377" max="5393" width="4.125" style="146" customWidth="1"/>
    <col min="5394" max="5396" width="4.75" style="146" customWidth="1"/>
    <col min="5397" max="5632" width="9" style="146"/>
    <col min="5633" max="5649" width="4.125" style="146" customWidth="1"/>
    <col min="5650" max="5652" width="4.75" style="146" customWidth="1"/>
    <col min="5653" max="5888" width="9" style="146"/>
    <col min="5889" max="5905" width="4.125" style="146" customWidth="1"/>
    <col min="5906" max="5908" width="4.75" style="146" customWidth="1"/>
    <col min="5909" max="6144" width="9" style="146"/>
    <col min="6145" max="6161" width="4.125" style="146" customWidth="1"/>
    <col min="6162" max="6164" width="4.75" style="146" customWidth="1"/>
    <col min="6165" max="6400" width="9" style="146"/>
    <col min="6401" max="6417" width="4.125" style="146" customWidth="1"/>
    <col min="6418" max="6420" width="4.75" style="146" customWidth="1"/>
    <col min="6421" max="6656" width="9" style="146"/>
    <col min="6657" max="6673" width="4.125" style="146" customWidth="1"/>
    <col min="6674" max="6676" width="4.75" style="146" customWidth="1"/>
    <col min="6677" max="6912" width="9" style="146"/>
    <col min="6913" max="6929" width="4.125" style="146" customWidth="1"/>
    <col min="6930" max="6932" width="4.75" style="146" customWidth="1"/>
    <col min="6933" max="7168" width="9" style="146"/>
    <col min="7169" max="7185" width="4.125" style="146" customWidth="1"/>
    <col min="7186" max="7188" width="4.75" style="146" customWidth="1"/>
    <col min="7189" max="7424" width="9" style="146"/>
    <col min="7425" max="7441" width="4.125" style="146" customWidth="1"/>
    <col min="7442" max="7444" width="4.75" style="146" customWidth="1"/>
    <col min="7445" max="7680" width="9" style="146"/>
    <col min="7681" max="7697" width="4.125" style="146" customWidth="1"/>
    <col min="7698" max="7700" width="4.75" style="146" customWidth="1"/>
    <col min="7701" max="7936" width="9" style="146"/>
    <col min="7937" max="7953" width="4.125" style="146" customWidth="1"/>
    <col min="7954" max="7956" width="4.75" style="146" customWidth="1"/>
    <col min="7957" max="8192" width="9" style="146"/>
    <col min="8193" max="8209" width="4.125" style="146" customWidth="1"/>
    <col min="8210" max="8212" width="4.75" style="146" customWidth="1"/>
    <col min="8213" max="8448" width="9" style="146"/>
    <col min="8449" max="8465" width="4.125" style="146" customWidth="1"/>
    <col min="8466" max="8468" width="4.75" style="146" customWidth="1"/>
    <col min="8469" max="8704" width="9" style="146"/>
    <col min="8705" max="8721" width="4.125" style="146" customWidth="1"/>
    <col min="8722" max="8724" width="4.75" style="146" customWidth="1"/>
    <col min="8725" max="8960" width="9" style="146"/>
    <col min="8961" max="8977" width="4.125" style="146" customWidth="1"/>
    <col min="8978" max="8980" width="4.75" style="146" customWidth="1"/>
    <col min="8981" max="9216" width="9" style="146"/>
    <col min="9217" max="9233" width="4.125" style="146" customWidth="1"/>
    <col min="9234" max="9236" width="4.75" style="146" customWidth="1"/>
    <col min="9237" max="9472" width="9" style="146"/>
    <col min="9473" max="9489" width="4.125" style="146" customWidth="1"/>
    <col min="9490" max="9492" width="4.75" style="146" customWidth="1"/>
    <col min="9493" max="9728" width="9" style="146"/>
    <col min="9729" max="9745" width="4.125" style="146" customWidth="1"/>
    <col min="9746" max="9748" width="4.75" style="146" customWidth="1"/>
    <col min="9749" max="9984" width="9" style="146"/>
    <col min="9985" max="10001" width="4.125" style="146" customWidth="1"/>
    <col min="10002" max="10004" width="4.75" style="146" customWidth="1"/>
    <col min="10005" max="10240" width="9" style="146"/>
    <col min="10241" max="10257" width="4.125" style="146" customWidth="1"/>
    <col min="10258" max="10260" width="4.75" style="146" customWidth="1"/>
    <col min="10261" max="10496" width="9" style="146"/>
    <col min="10497" max="10513" width="4.125" style="146" customWidth="1"/>
    <col min="10514" max="10516" width="4.75" style="146" customWidth="1"/>
    <col min="10517" max="10752" width="9" style="146"/>
    <col min="10753" max="10769" width="4.125" style="146" customWidth="1"/>
    <col min="10770" max="10772" width="4.75" style="146" customWidth="1"/>
    <col min="10773" max="11008" width="9" style="146"/>
    <col min="11009" max="11025" width="4.125" style="146" customWidth="1"/>
    <col min="11026" max="11028" width="4.75" style="146" customWidth="1"/>
    <col min="11029" max="11264" width="9" style="146"/>
    <col min="11265" max="11281" width="4.125" style="146" customWidth="1"/>
    <col min="11282" max="11284" width="4.75" style="146" customWidth="1"/>
    <col min="11285" max="11520" width="9" style="146"/>
    <col min="11521" max="11537" width="4.125" style="146" customWidth="1"/>
    <col min="11538" max="11540" width="4.75" style="146" customWidth="1"/>
    <col min="11541" max="11776" width="9" style="146"/>
    <col min="11777" max="11793" width="4.125" style="146" customWidth="1"/>
    <col min="11794" max="11796" width="4.75" style="146" customWidth="1"/>
    <col min="11797" max="12032" width="9" style="146"/>
    <col min="12033" max="12049" width="4.125" style="146" customWidth="1"/>
    <col min="12050" max="12052" width="4.75" style="146" customWidth="1"/>
    <col min="12053" max="12288" width="9" style="146"/>
    <col min="12289" max="12305" width="4.125" style="146" customWidth="1"/>
    <col min="12306" max="12308" width="4.75" style="146" customWidth="1"/>
    <col min="12309" max="12544" width="9" style="146"/>
    <col min="12545" max="12561" width="4.125" style="146" customWidth="1"/>
    <col min="12562" max="12564" width="4.75" style="146" customWidth="1"/>
    <col min="12565" max="12800" width="9" style="146"/>
    <col min="12801" max="12817" width="4.125" style="146" customWidth="1"/>
    <col min="12818" max="12820" width="4.75" style="146" customWidth="1"/>
    <col min="12821" max="13056" width="9" style="146"/>
    <col min="13057" max="13073" width="4.125" style="146" customWidth="1"/>
    <col min="13074" max="13076" width="4.75" style="146" customWidth="1"/>
    <col min="13077" max="13312" width="9" style="146"/>
    <col min="13313" max="13329" width="4.125" style="146" customWidth="1"/>
    <col min="13330" max="13332" width="4.75" style="146" customWidth="1"/>
    <col min="13333" max="13568" width="9" style="146"/>
    <col min="13569" max="13585" width="4.125" style="146" customWidth="1"/>
    <col min="13586" max="13588" width="4.75" style="146" customWidth="1"/>
    <col min="13589" max="13824" width="9" style="146"/>
    <col min="13825" max="13841" width="4.125" style="146" customWidth="1"/>
    <col min="13842" max="13844" width="4.75" style="146" customWidth="1"/>
    <col min="13845" max="14080" width="9" style="146"/>
    <col min="14081" max="14097" width="4.125" style="146" customWidth="1"/>
    <col min="14098" max="14100" width="4.75" style="146" customWidth="1"/>
    <col min="14101" max="14336" width="9" style="146"/>
    <col min="14337" max="14353" width="4.125" style="146" customWidth="1"/>
    <col min="14354" max="14356" width="4.75" style="146" customWidth="1"/>
    <col min="14357" max="14592" width="9" style="146"/>
    <col min="14593" max="14609" width="4.125" style="146" customWidth="1"/>
    <col min="14610" max="14612" width="4.75" style="146" customWidth="1"/>
    <col min="14613" max="14848" width="9" style="146"/>
    <col min="14849" max="14865" width="4.125" style="146" customWidth="1"/>
    <col min="14866" max="14868" width="4.75" style="146" customWidth="1"/>
    <col min="14869" max="15104" width="9" style="146"/>
    <col min="15105" max="15121" width="4.125" style="146" customWidth="1"/>
    <col min="15122" max="15124" width="4.75" style="146" customWidth="1"/>
    <col min="15125" max="15360" width="9" style="146"/>
    <col min="15361" max="15377" width="4.125" style="146" customWidth="1"/>
    <col min="15378" max="15380" width="4.75" style="146" customWidth="1"/>
    <col min="15381" max="15616" width="9" style="146"/>
    <col min="15617" max="15633" width="4.125" style="146" customWidth="1"/>
    <col min="15634" max="15636" width="4.75" style="146" customWidth="1"/>
    <col min="15637" max="15872" width="9" style="146"/>
    <col min="15873" max="15889" width="4.125" style="146" customWidth="1"/>
    <col min="15890" max="15892" width="4.75" style="146" customWidth="1"/>
    <col min="15893" max="16128" width="9" style="146"/>
    <col min="16129" max="16145" width="4.125" style="146" customWidth="1"/>
    <col min="16146" max="16148" width="4.75" style="146" customWidth="1"/>
    <col min="16149" max="16384" width="9" style="146"/>
  </cols>
  <sheetData>
    <row r="1" spans="1:20" ht="14.45">
      <c r="A1" s="148" t="s">
        <v>700</v>
      </c>
      <c r="B1" s="307"/>
    </row>
    <row r="2" spans="1:20">
      <c r="A2" s="148"/>
    </row>
    <row r="3" spans="1:20">
      <c r="T3" s="264" t="s">
        <v>673</v>
      </c>
    </row>
    <row r="4" spans="1:20">
      <c r="T4" s="264" t="s">
        <v>674</v>
      </c>
    </row>
    <row r="7" spans="1:20">
      <c r="A7" s="148" t="s">
        <v>701</v>
      </c>
    </row>
    <row r="10" spans="1:20">
      <c r="N10" s="148" t="s">
        <v>679</v>
      </c>
    </row>
    <row r="11" spans="1:20">
      <c r="N11" s="148" t="s">
        <v>681</v>
      </c>
    </row>
    <row r="12" spans="1:20">
      <c r="N12" s="148" t="s">
        <v>702</v>
      </c>
    </row>
    <row r="17" spans="1:20">
      <c r="A17" s="1383" t="s">
        <v>683</v>
      </c>
      <c r="B17" s="1383"/>
      <c r="C17" s="1383"/>
      <c r="D17" s="1383"/>
      <c r="E17" s="1383"/>
      <c r="F17" s="1383"/>
      <c r="G17" s="1383"/>
      <c r="H17" s="1383"/>
      <c r="I17" s="1383"/>
      <c r="J17" s="1383"/>
      <c r="K17" s="1383"/>
      <c r="L17" s="1383"/>
      <c r="M17" s="1383"/>
      <c r="N17" s="1383"/>
      <c r="O17" s="1383"/>
      <c r="P17" s="1383"/>
      <c r="Q17" s="1383"/>
      <c r="R17" s="1383"/>
      <c r="S17" s="1383"/>
      <c r="T17" s="1383"/>
    </row>
    <row r="23" spans="1:20">
      <c r="B23" s="1384" t="s">
        <v>703</v>
      </c>
      <c r="C23" s="1384"/>
      <c r="D23" s="1384"/>
      <c r="E23" s="1384"/>
      <c r="F23" s="1384"/>
      <c r="G23" s="1384"/>
      <c r="H23" s="1384"/>
      <c r="I23" s="1384"/>
      <c r="J23" s="1384"/>
      <c r="K23" s="1384"/>
      <c r="L23" s="1384"/>
      <c r="M23" s="146" t="s">
        <v>685</v>
      </c>
    </row>
    <row r="24" spans="1:20">
      <c r="B24" s="147" t="s">
        <v>704</v>
      </c>
      <c r="C24" s="147"/>
      <c r="D24" s="147"/>
      <c r="E24" s="147"/>
      <c r="F24" s="147"/>
      <c r="G24" s="147"/>
      <c r="H24" s="147"/>
      <c r="I24" s="147"/>
      <c r="J24" s="147"/>
      <c r="K24" s="147"/>
      <c r="L24" s="147"/>
      <c r="M24" s="147"/>
      <c r="N24" s="147"/>
      <c r="O24" s="147"/>
      <c r="P24" s="147"/>
    </row>
    <row r="25" spans="1:20">
      <c r="B25" s="1381" t="s">
        <v>686</v>
      </c>
      <c r="C25" s="1381"/>
      <c r="D25" s="1381"/>
      <c r="E25" s="1381"/>
      <c r="F25" s="1381"/>
      <c r="G25" s="1381"/>
      <c r="H25" s="1381"/>
      <c r="I25" s="1381"/>
      <c r="J25" s="1381"/>
      <c r="K25" s="1381"/>
      <c r="L25" s="1381"/>
      <c r="M25" s="1381"/>
      <c r="N25" s="1381"/>
      <c r="O25" s="1381"/>
      <c r="P25" s="1381"/>
      <c r="Q25" s="1381"/>
      <c r="R25" s="1381"/>
    </row>
    <row r="26" spans="1:20">
      <c r="B26" s="148"/>
    </row>
    <row r="29" spans="1:20">
      <c r="B29" s="148" t="s">
        <v>705</v>
      </c>
    </row>
    <row r="30" spans="1:20">
      <c r="B30" s="148" t="s">
        <v>147</v>
      </c>
      <c r="C30" s="146" t="s">
        <v>706</v>
      </c>
    </row>
    <row r="31" spans="1:20">
      <c r="B31" s="148"/>
    </row>
    <row r="32" spans="1:20">
      <c r="B32" s="148"/>
    </row>
    <row r="33" spans="2:19">
      <c r="B33" s="148"/>
      <c r="O33" s="265" t="s">
        <v>689</v>
      </c>
      <c r="P33" s="1385"/>
      <c r="Q33" s="1385"/>
      <c r="R33" s="1385"/>
      <c r="S33" s="146" t="s">
        <v>690</v>
      </c>
    </row>
    <row r="36" spans="2:19">
      <c r="B36" s="148" t="s">
        <v>707</v>
      </c>
    </row>
    <row r="37" spans="2:19">
      <c r="B37" s="148"/>
      <c r="C37" s="146" t="s">
        <v>708</v>
      </c>
    </row>
    <row r="38" spans="2:19">
      <c r="B38" s="148"/>
    </row>
    <row r="39" spans="2:19">
      <c r="B39" s="148"/>
    </row>
    <row r="40" spans="2:19">
      <c r="O40" s="265" t="s">
        <v>689</v>
      </c>
      <c r="P40" s="1385"/>
      <c r="Q40" s="1385"/>
      <c r="R40" s="1385"/>
      <c r="S40" s="266" t="s">
        <v>690</v>
      </c>
    </row>
    <row r="43" spans="2:19">
      <c r="B43" s="148"/>
    </row>
    <row r="44" spans="2:19">
      <c r="B44" s="149" t="s">
        <v>709</v>
      </c>
    </row>
    <row r="45" spans="2:19">
      <c r="B45" s="149" t="s">
        <v>710</v>
      </c>
    </row>
    <row r="46" spans="2:19">
      <c r="B46" s="149" t="s">
        <v>711</v>
      </c>
    </row>
    <row r="47" spans="2:19">
      <c r="B47" s="148" t="s">
        <v>147</v>
      </c>
    </row>
    <row r="49" spans="2:2">
      <c r="B49" s="267" t="s">
        <v>698</v>
      </c>
    </row>
    <row r="50" spans="2:2">
      <c r="B50" s="267" t="s">
        <v>699</v>
      </c>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0000"/>
  </sheetPr>
  <dimension ref="A1:T50"/>
  <sheetViews>
    <sheetView view="pageBreakPreview" zoomScaleNormal="100" zoomScaleSheetLayoutView="100" workbookViewId="0"/>
  </sheetViews>
  <sheetFormatPr defaultRowHeight="13.15"/>
  <cols>
    <col min="1" max="17" width="4.125" style="126" customWidth="1"/>
    <col min="18" max="20" width="4.75" style="126" customWidth="1"/>
    <col min="21" max="256" width="9" style="126"/>
    <col min="257" max="273" width="4.125" style="126" customWidth="1"/>
    <col min="274" max="276" width="4.75" style="126" customWidth="1"/>
    <col min="277" max="512" width="9" style="126"/>
    <col min="513" max="529" width="4.125" style="126" customWidth="1"/>
    <col min="530" max="532" width="4.75" style="126" customWidth="1"/>
    <col min="533" max="768" width="9" style="126"/>
    <col min="769" max="785" width="4.125" style="126" customWidth="1"/>
    <col min="786" max="788" width="4.75" style="126" customWidth="1"/>
    <col min="789" max="1024" width="9" style="126"/>
    <col min="1025" max="1041" width="4.125" style="126" customWidth="1"/>
    <col min="1042" max="1044" width="4.75" style="126" customWidth="1"/>
    <col min="1045" max="1280" width="9" style="126"/>
    <col min="1281" max="1297" width="4.125" style="126" customWidth="1"/>
    <col min="1298" max="1300" width="4.75" style="126" customWidth="1"/>
    <col min="1301" max="1536" width="9" style="126"/>
    <col min="1537" max="1553" width="4.125" style="126" customWidth="1"/>
    <col min="1554" max="1556" width="4.75" style="126" customWidth="1"/>
    <col min="1557" max="1792" width="9" style="126"/>
    <col min="1793" max="1809" width="4.125" style="126" customWidth="1"/>
    <col min="1810" max="1812" width="4.75" style="126" customWidth="1"/>
    <col min="1813" max="2048" width="9" style="126"/>
    <col min="2049" max="2065" width="4.125" style="126" customWidth="1"/>
    <col min="2066" max="2068" width="4.75" style="126" customWidth="1"/>
    <col min="2069" max="2304" width="9" style="126"/>
    <col min="2305" max="2321" width="4.125" style="126" customWidth="1"/>
    <col min="2322" max="2324" width="4.75" style="126" customWidth="1"/>
    <col min="2325" max="2560" width="9" style="126"/>
    <col min="2561" max="2577" width="4.125" style="126" customWidth="1"/>
    <col min="2578" max="2580" width="4.75" style="126" customWidth="1"/>
    <col min="2581" max="2816" width="9" style="126"/>
    <col min="2817" max="2833" width="4.125" style="126" customWidth="1"/>
    <col min="2834" max="2836" width="4.75" style="126" customWidth="1"/>
    <col min="2837" max="3072" width="9" style="126"/>
    <col min="3073" max="3089" width="4.125" style="126" customWidth="1"/>
    <col min="3090" max="3092" width="4.75" style="126" customWidth="1"/>
    <col min="3093" max="3328" width="9" style="126"/>
    <col min="3329" max="3345" width="4.125" style="126" customWidth="1"/>
    <col min="3346" max="3348" width="4.75" style="126" customWidth="1"/>
    <col min="3349" max="3584" width="9" style="126"/>
    <col min="3585" max="3601" width="4.125" style="126" customWidth="1"/>
    <col min="3602" max="3604" width="4.75" style="126" customWidth="1"/>
    <col min="3605" max="3840" width="9" style="126"/>
    <col min="3841" max="3857" width="4.125" style="126" customWidth="1"/>
    <col min="3858" max="3860" width="4.75" style="126" customWidth="1"/>
    <col min="3861" max="4096" width="9" style="126"/>
    <col min="4097" max="4113" width="4.125" style="126" customWidth="1"/>
    <col min="4114" max="4116" width="4.75" style="126" customWidth="1"/>
    <col min="4117" max="4352" width="9" style="126"/>
    <col min="4353" max="4369" width="4.125" style="126" customWidth="1"/>
    <col min="4370" max="4372" width="4.75" style="126" customWidth="1"/>
    <col min="4373" max="4608" width="9" style="126"/>
    <col min="4609" max="4625" width="4.125" style="126" customWidth="1"/>
    <col min="4626" max="4628" width="4.75" style="126" customWidth="1"/>
    <col min="4629" max="4864" width="9" style="126"/>
    <col min="4865" max="4881" width="4.125" style="126" customWidth="1"/>
    <col min="4882" max="4884" width="4.75" style="126" customWidth="1"/>
    <col min="4885" max="5120" width="9" style="126"/>
    <col min="5121" max="5137" width="4.125" style="126" customWidth="1"/>
    <col min="5138" max="5140" width="4.75" style="126" customWidth="1"/>
    <col min="5141" max="5376" width="9" style="126"/>
    <col min="5377" max="5393" width="4.125" style="126" customWidth="1"/>
    <col min="5394" max="5396" width="4.75" style="126" customWidth="1"/>
    <col min="5397" max="5632" width="9" style="126"/>
    <col min="5633" max="5649" width="4.125" style="126" customWidth="1"/>
    <col min="5650" max="5652" width="4.75" style="126" customWidth="1"/>
    <col min="5653" max="5888" width="9" style="126"/>
    <col min="5889" max="5905" width="4.125" style="126" customWidth="1"/>
    <col min="5906" max="5908" width="4.75" style="126" customWidth="1"/>
    <col min="5909" max="6144" width="9" style="126"/>
    <col min="6145" max="6161" width="4.125" style="126" customWidth="1"/>
    <col min="6162" max="6164" width="4.75" style="126" customWidth="1"/>
    <col min="6165" max="6400" width="9" style="126"/>
    <col min="6401" max="6417" width="4.125" style="126" customWidth="1"/>
    <col min="6418" max="6420" width="4.75" style="126" customWidth="1"/>
    <col min="6421" max="6656" width="9" style="126"/>
    <col min="6657" max="6673" width="4.125" style="126" customWidth="1"/>
    <col min="6674" max="6676" width="4.75" style="126" customWidth="1"/>
    <col min="6677" max="6912" width="9" style="126"/>
    <col min="6913" max="6929" width="4.125" style="126" customWidth="1"/>
    <col min="6930" max="6932" width="4.75" style="126" customWidth="1"/>
    <col min="6933" max="7168" width="9" style="126"/>
    <col min="7169" max="7185" width="4.125" style="126" customWidth="1"/>
    <col min="7186" max="7188" width="4.75" style="126" customWidth="1"/>
    <col min="7189" max="7424" width="9" style="126"/>
    <col min="7425" max="7441" width="4.125" style="126" customWidth="1"/>
    <col min="7442" max="7444" width="4.75" style="126" customWidth="1"/>
    <col min="7445" max="7680" width="9" style="126"/>
    <col min="7681" max="7697" width="4.125" style="126" customWidth="1"/>
    <col min="7698" max="7700" width="4.75" style="126" customWidth="1"/>
    <col min="7701" max="7936" width="9" style="126"/>
    <col min="7937" max="7953" width="4.125" style="126" customWidth="1"/>
    <col min="7954" max="7956" width="4.75" style="126" customWidth="1"/>
    <col min="7957" max="8192" width="9" style="126"/>
    <col min="8193" max="8209" width="4.125" style="126" customWidth="1"/>
    <col min="8210" max="8212" width="4.75" style="126" customWidth="1"/>
    <col min="8213" max="8448" width="9" style="126"/>
    <col min="8449" max="8465" width="4.125" style="126" customWidth="1"/>
    <col min="8466" max="8468" width="4.75" style="126" customWidth="1"/>
    <col min="8469" max="8704" width="9" style="126"/>
    <col min="8705" max="8721" width="4.125" style="126" customWidth="1"/>
    <col min="8722" max="8724" width="4.75" style="126" customWidth="1"/>
    <col min="8725" max="8960" width="9" style="126"/>
    <col min="8961" max="8977" width="4.125" style="126" customWidth="1"/>
    <col min="8978" max="8980" width="4.75" style="126" customWidth="1"/>
    <col min="8981" max="9216" width="9" style="126"/>
    <col min="9217" max="9233" width="4.125" style="126" customWidth="1"/>
    <col min="9234" max="9236" width="4.75" style="126" customWidth="1"/>
    <col min="9237" max="9472" width="9" style="126"/>
    <col min="9473" max="9489" width="4.125" style="126" customWidth="1"/>
    <col min="9490" max="9492" width="4.75" style="126" customWidth="1"/>
    <col min="9493" max="9728" width="9" style="126"/>
    <col min="9729" max="9745" width="4.125" style="126" customWidth="1"/>
    <col min="9746" max="9748" width="4.75" style="126" customWidth="1"/>
    <col min="9749" max="9984" width="9" style="126"/>
    <col min="9985" max="10001" width="4.125" style="126" customWidth="1"/>
    <col min="10002" max="10004" width="4.75" style="126" customWidth="1"/>
    <col min="10005" max="10240" width="9" style="126"/>
    <col min="10241" max="10257" width="4.125" style="126" customWidth="1"/>
    <col min="10258" max="10260" width="4.75" style="126" customWidth="1"/>
    <col min="10261" max="10496" width="9" style="126"/>
    <col min="10497" max="10513" width="4.125" style="126" customWidth="1"/>
    <col min="10514" max="10516" width="4.75" style="126" customWidth="1"/>
    <col min="10517" max="10752" width="9" style="126"/>
    <col min="10753" max="10769" width="4.125" style="126" customWidth="1"/>
    <col min="10770" max="10772" width="4.75" style="126" customWidth="1"/>
    <col min="10773" max="11008" width="9" style="126"/>
    <col min="11009" max="11025" width="4.125" style="126" customWidth="1"/>
    <col min="11026" max="11028" width="4.75" style="126" customWidth="1"/>
    <col min="11029" max="11264" width="9" style="126"/>
    <col min="11265" max="11281" width="4.125" style="126" customWidth="1"/>
    <col min="11282" max="11284" width="4.75" style="126" customWidth="1"/>
    <col min="11285" max="11520" width="9" style="126"/>
    <col min="11521" max="11537" width="4.125" style="126" customWidth="1"/>
    <col min="11538" max="11540" width="4.75" style="126" customWidth="1"/>
    <col min="11541" max="11776" width="9" style="126"/>
    <col min="11777" max="11793" width="4.125" style="126" customWidth="1"/>
    <col min="11794" max="11796" width="4.75" style="126" customWidth="1"/>
    <col min="11797" max="12032" width="9" style="126"/>
    <col min="12033" max="12049" width="4.125" style="126" customWidth="1"/>
    <col min="12050" max="12052" width="4.75" style="126" customWidth="1"/>
    <col min="12053" max="12288" width="9" style="126"/>
    <col min="12289" max="12305" width="4.125" style="126" customWidth="1"/>
    <col min="12306" max="12308" width="4.75" style="126" customWidth="1"/>
    <col min="12309" max="12544" width="9" style="126"/>
    <col min="12545" max="12561" width="4.125" style="126" customWidth="1"/>
    <col min="12562" max="12564" width="4.75" style="126" customWidth="1"/>
    <col min="12565" max="12800" width="9" style="126"/>
    <col min="12801" max="12817" width="4.125" style="126" customWidth="1"/>
    <col min="12818" max="12820" width="4.75" style="126" customWidth="1"/>
    <col min="12821" max="13056" width="9" style="126"/>
    <col min="13057" max="13073" width="4.125" style="126" customWidth="1"/>
    <col min="13074" max="13076" width="4.75" style="126" customWidth="1"/>
    <col min="13077" max="13312" width="9" style="126"/>
    <col min="13313" max="13329" width="4.125" style="126" customWidth="1"/>
    <col min="13330" max="13332" width="4.75" style="126" customWidth="1"/>
    <col min="13333" max="13568" width="9" style="126"/>
    <col min="13569" max="13585" width="4.125" style="126" customWidth="1"/>
    <col min="13586" max="13588" width="4.75" style="126" customWidth="1"/>
    <col min="13589" max="13824" width="9" style="126"/>
    <col min="13825" max="13841" width="4.125" style="126" customWidth="1"/>
    <col min="13842" max="13844" width="4.75" style="126" customWidth="1"/>
    <col min="13845" max="14080" width="9" style="126"/>
    <col min="14081" max="14097" width="4.125" style="126" customWidth="1"/>
    <col min="14098" max="14100" width="4.75" style="126" customWidth="1"/>
    <col min="14101" max="14336" width="9" style="126"/>
    <col min="14337" max="14353" width="4.125" style="126" customWidth="1"/>
    <col min="14354" max="14356" width="4.75" style="126" customWidth="1"/>
    <col min="14357" max="14592" width="9" style="126"/>
    <col min="14593" max="14609" width="4.125" style="126" customWidth="1"/>
    <col min="14610" max="14612" width="4.75" style="126" customWidth="1"/>
    <col min="14613" max="14848" width="9" style="126"/>
    <col min="14849" max="14865" width="4.125" style="126" customWidth="1"/>
    <col min="14866" max="14868" width="4.75" style="126" customWidth="1"/>
    <col min="14869" max="15104" width="9" style="126"/>
    <col min="15105" max="15121" width="4.125" style="126" customWidth="1"/>
    <col min="15122" max="15124" width="4.75" style="126" customWidth="1"/>
    <col min="15125" max="15360" width="9" style="126"/>
    <col min="15361" max="15377" width="4.125" style="126" customWidth="1"/>
    <col min="15378" max="15380" width="4.75" style="126" customWidth="1"/>
    <col min="15381" max="15616" width="9" style="126"/>
    <col min="15617" max="15633" width="4.125" style="126" customWidth="1"/>
    <col min="15634" max="15636" width="4.75" style="126" customWidth="1"/>
    <col min="15637" max="15872" width="9" style="126"/>
    <col min="15873" max="15889" width="4.125" style="126" customWidth="1"/>
    <col min="15890" max="15892" width="4.75" style="126" customWidth="1"/>
    <col min="15893" max="16128" width="9" style="126"/>
    <col min="16129" max="16145" width="4.125" style="126" customWidth="1"/>
    <col min="16146" max="16148" width="4.75" style="126" customWidth="1"/>
    <col min="16149" max="16384" width="9" style="126"/>
  </cols>
  <sheetData>
    <row r="1" spans="1:20" ht="14.45">
      <c r="A1" s="148" t="s">
        <v>700</v>
      </c>
      <c r="B1" s="307"/>
    </row>
    <row r="2" spans="1:20">
      <c r="A2" s="150"/>
    </row>
    <row r="3" spans="1:20">
      <c r="T3" s="261" t="s">
        <v>673</v>
      </c>
    </row>
    <row r="4" spans="1:20">
      <c r="T4" s="261" t="s">
        <v>674</v>
      </c>
    </row>
    <row r="7" spans="1:20">
      <c r="A7" s="150" t="s">
        <v>701</v>
      </c>
    </row>
    <row r="10" spans="1:20">
      <c r="N10" s="150" t="s">
        <v>679</v>
      </c>
    </row>
    <row r="11" spans="1:20">
      <c r="N11" s="150" t="s">
        <v>681</v>
      </c>
    </row>
    <row r="12" spans="1:20">
      <c r="N12" s="150" t="s">
        <v>702</v>
      </c>
    </row>
    <row r="17" spans="1:20">
      <c r="A17" s="1386" t="s">
        <v>683</v>
      </c>
      <c r="B17" s="1386"/>
      <c r="C17" s="1386"/>
      <c r="D17" s="1386"/>
      <c r="E17" s="1386"/>
      <c r="F17" s="1386"/>
      <c r="G17" s="1386"/>
      <c r="H17" s="1386"/>
      <c r="I17" s="1386"/>
      <c r="J17" s="1386"/>
      <c r="K17" s="1386"/>
      <c r="L17" s="1386"/>
      <c r="M17" s="1386"/>
      <c r="N17" s="1386"/>
      <c r="O17" s="1386"/>
      <c r="P17" s="1386"/>
      <c r="Q17" s="1386"/>
      <c r="R17" s="1386"/>
      <c r="S17" s="1386"/>
      <c r="T17" s="1386"/>
    </row>
    <row r="23" spans="1:20">
      <c r="B23" s="1387" t="s">
        <v>703</v>
      </c>
      <c r="C23" s="1387"/>
      <c r="D23" s="1387"/>
      <c r="E23" s="1387"/>
      <c r="F23" s="1387"/>
      <c r="G23" s="1387"/>
      <c r="H23" s="1387"/>
      <c r="I23" s="1387"/>
      <c r="J23" s="1387"/>
      <c r="K23" s="1387"/>
      <c r="L23" s="1387"/>
      <c r="M23" s="126" t="s">
        <v>685</v>
      </c>
    </row>
    <row r="24" spans="1:20">
      <c r="B24" s="127" t="s">
        <v>712</v>
      </c>
      <c r="C24" s="127"/>
      <c r="D24" s="127"/>
      <c r="E24" s="127"/>
      <c r="F24" s="127"/>
      <c r="G24" s="127"/>
      <c r="H24" s="127"/>
      <c r="I24" s="127"/>
      <c r="J24" s="127"/>
      <c r="K24" s="127"/>
      <c r="L24" s="127"/>
      <c r="M24" s="127"/>
      <c r="N24" s="127"/>
      <c r="O24" s="127"/>
      <c r="P24" s="127"/>
    </row>
    <row r="25" spans="1:20">
      <c r="B25" s="1388" t="s">
        <v>686</v>
      </c>
      <c r="C25" s="1388"/>
      <c r="D25" s="1388"/>
      <c r="E25" s="1388"/>
      <c r="F25" s="1388"/>
      <c r="G25" s="1388"/>
      <c r="H25" s="1388"/>
      <c r="I25" s="1388"/>
      <c r="J25" s="1388"/>
      <c r="K25" s="1388"/>
      <c r="L25" s="1388"/>
      <c r="M25" s="1388"/>
      <c r="N25" s="1388"/>
      <c r="O25" s="1388"/>
      <c r="P25" s="1388"/>
      <c r="Q25" s="1388"/>
      <c r="R25" s="1388"/>
    </row>
    <row r="26" spans="1:20">
      <c r="B26" s="150"/>
    </row>
    <row r="29" spans="1:20">
      <c r="B29" s="150" t="s">
        <v>705</v>
      </c>
    </row>
    <row r="30" spans="1:20">
      <c r="B30" s="150" t="s">
        <v>147</v>
      </c>
      <c r="C30" s="126" t="s">
        <v>706</v>
      </c>
    </row>
    <row r="31" spans="1:20">
      <c r="B31" s="150"/>
    </row>
    <row r="32" spans="1:20">
      <c r="B32" s="150"/>
    </row>
    <row r="33" spans="2:19">
      <c r="B33" s="150"/>
      <c r="O33" s="262" t="s">
        <v>689</v>
      </c>
      <c r="P33" s="1389"/>
      <c r="Q33" s="1389"/>
      <c r="R33" s="1389"/>
      <c r="S33" s="126" t="s">
        <v>690</v>
      </c>
    </row>
    <row r="36" spans="2:19">
      <c r="B36" s="150" t="s">
        <v>707</v>
      </c>
    </row>
    <row r="37" spans="2:19">
      <c r="B37" s="150"/>
      <c r="C37" s="126" t="s">
        <v>708</v>
      </c>
    </row>
    <row r="38" spans="2:19">
      <c r="B38" s="150"/>
    </row>
    <row r="39" spans="2:19">
      <c r="B39" s="150"/>
    </row>
    <row r="40" spans="2:19">
      <c r="O40" s="262" t="s">
        <v>689</v>
      </c>
      <c r="P40" s="1389"/>
      <c r="Q40" s="1389"/>
      <c r="R40" s="1389"/>
      <c r="S40" s="263" t="s">
        <v>690</v>
      </c>
    </row>
    <row r="43" spans="2:19">
      <c r="B43" s="150"/>
    </row>
    <row r="44" spans="2:19">
      <c r="B44" s="151" t="s">
        <v>709</v>
      </c>
    </row>
    <row r="45" spans="2:19">
      <c r="B45" s="151" t="s">
        <v>710</v>
      </c>
    </row>
    <row r="46" spans="2:19">
      <c r="B46" s="151" t="s">
        <v>711</v>
      </c>
    </row>
    <row r="47" spans="2:19">
      <c r="B47" s="150" t="s">
        <v>147</v>
      </c>
    </row>
    <row r="49" spans="2:2">
      <c r="B49" s="37"/>
    </row>
    <row r="50" spans="2:2">
      <c r="B50" s="37"/>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sheetPr>
  <dimension ref="A1"/>
  <sheetViews>
    <sheetView workbookViewId="0"/>
  </sheetViews>
  <sheetFormatPr defaultRowHeight="13.15"/>
  <sheetData/>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FFC000"/>
    <pageSetUpPr fitToPage="1"/>
  </sheetPr>
  <dimension ref="A1:L32"/>
  <sheetViews>
    <sheetView view="pageBreakPreview" zoomScaleNormal="100" zoomScaleSheetLayoutView="100" workbookViewId="0"/>
  </sheetViews>
  <sheetFormatPr defaultColWidth="9" defaultRowHeight="13.15"/>
  <cols>
    <col min="1" max="1" width="9" style="85"/>
    <col min="2" max="2" width="4.875" style="85" customWidth="1"/>
    <col min="3" max="10" width="9" style="85"/>
    <col min="11" max="11" width="12.125" style="85" customWidth="1"/>
    <col min="12" max="12" width="47.75" style="85" customWidth="1"/>
    <col min="13" max="16384" width="9" style="85"/>
  </cols>
  <sheetData>
    <row r="1" spans="1:12" ht="15" thickBot="1">
      <c r="A1" s="85" t="s">
        <v>713</v>
      </c>
      <c r="B1" s="305"/>
    </row>
    <row r="2" spans="1:12" ht="13.9" thickBot="1">
      <c r="H2" s="1391" t="s">
        <v>155</v>
      </c>
      <c r="I2" s="1391"/>
      <c r="K2" s="259" t="s">
        <v>156</v>
      </c>
      <c r="L2" s="260" t="s">
        <v>118</v>
      </c>
    </row>
    <row r="3" spans="1:12">
      <c r="H3" s="1391" t="s">
        <v>714</v>
      </c>
      <c r="I3" s="1391"/>
    </row>
    <row r="5" spans="1:12">
      <c r="A5" s="85" t="str">
        <f>VLOOKUP($L$2,様式リスト!B6:D8,2,0)</f>
        <v>　地方厚生局長　　殿</v>
      </c>
    </row>
    <row r="8" spans="1:12">
      <c r="F8" s="85" t="s">
        <v>158</v>
      </c>
      <c r="G8" s="895"/>
      <c r="H8" s="895"/>
      <c r="I8" s="895"/>
    </row>
    <row r="9" spans="1:12">
      <c r="F9" s="85" t="s">
        <v>715</v>
      </c>
      <c r="G9" s="895"/>
      <c r="H9" s="895"/>
      <c r="I9" s="895"/>
    </row>
    <row r="16" spans="1:12">
      <c r="B16" s="1390"/>
      <c r="C16" s="1390"/>
      <c r="D16" s="85" t="str">
        <f>VLOOKUP($L$2,様式リスト!B6:D8,3,0)</f>
        <v>年度臨床研修費等補助金の事業実績報告書</v>
      </c>
    </row>
    <row r="17" spans="1:9">
      <c r="A17" s="85" t="s">
        <v>716</v>
      </c>
    </row>
    <row r="23" spans="1:9">
      <c r="A23" s="892" t="s">
        <v>717</v>
      </c>
      <c r="B23" s="892"/>
      <c r="C23" s="892"/>
      <c r="D23" s="892"/>
      <c r="E23" s="892"/>
      <c r="F23" s="892"/>
      <c r="G23" s="892"/>
      <c r="H23" s="892"/>
      <c r="I23" s="892"/>
    </row>
    <row r="24" spans="1:9">
      <c r="A24" s="85" t="s">
        <v>718</v>
      </c>
    </row>
    <row r="28" spans="1:9">
      <c r="B28" s="85" t="s">
        <v>719</v>
      </c>
    </row>
    <row r="30" spans="1:9">
      <c r="B30" s="85" t="s">
        <v>720</v>
      </c>
    </row>
    <row r="32" spans="1:9">
      <c r="B32" s="85" t="s">
        <v>721</v>
      </c>
    </row>
  </sheetData>
  <mergeCells count="6">
    <mergeCell ref="A23:I23"/>
    <mergeCell ref="B16:C16"/>
    <mergeCell ref="G8:I8"/>
    <mergeCell ref="G9:I9"/>
    <mergeCell ref="H2:I2"/>
    <mergeCell ref="H3:I3"/>
  </mergeCells>
  <phoneticPr fontId="4"/>
  <conditionalFormatting sqref="G8:G9 B16:C16">
    <cfRule type="containsBlanks" dxfId="67" priority="1">
      <formula>LEN(TRIM(B8))=0</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errors="blank"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様式リスト!$B$3:$B$5</xm:f>
          </x14:formula1>
          <xm:sqref>L2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tabColor rgb="FFFFC000"/>
    <pageSetUpPr fitToPage="1"/>
  </sheetPr>
  <dimension ref="A1:O90"/>
  <sheetViews>
    <sheetView view="pageBreakPreview" zoomScale="85" zoomScaleNormal="100" zoomScaleSheetLayoutView="85" workbookViewId="0"/>
  </sheetViews>
  <sheetFormatPr defaultRowHeight="13.15" outlineLevelCol="1"/>
  <cols>
    <col min="1" max="1" width="24.625" style="313" customWidth="1"/>
    <col min="2" max="14" width="12.875" style="313" customWidth="1"/>
    <col min="15" max="15" width="11.875" style="313" customWidth="1" outlineLevel="1"/>
    <col min="16" max="259" width="9" style="313"/>
    <col min="260" max="260" width="14.375" style="313" customWidth="1"/>
    <col min="261" max="269" width="9.125" style="313" customWidth="1"/>
    <col min="270" max="270" width="12" style="313" customWidth="1"/>
    <col min="271" max="271" width="11.875" style="313" customWidth="1"/>
    <col min="272" max="515" width="9" style="313"/>
    <col min="516" max="516" width="14.375" style="313" customWidth="1"/>
    <col min="517" max="525" width="9.125" style="313" customWidth="1"/>
    <col min="526" max="526" width="12" style="313" customWidth="1"/>
    <col min="527" max="527" width="11.875" style="313" customWidth="1"/>
    <col min="528" max="771" width="9" style="313"/>
    <col min="772" max="772" width="14.375" style="313" customWidth="1"/>
    <col min="773" max="781" width="9.125" style="313" customWidth="1"/>
    <col min="782" max="782" width="12" style="313" customWidth="1"/>
    <col min="783" max="783" width="11.875" style="313" customWidth="1"/>
    <col min="784" max="1027" width="9" style="313"/>
    <col min="1028" max="1028" width="14.375" style="313" customWidth="1"/>
    <col min="1029" max="1037" width="9.125" style="313" customWidth="1"/>
    <col min="1038" max="1038" width="12" style="313" customWidth="1"/>
    <col min="1039" max="1039" width="11.875" style="313" customWidth="1"/>
    <col min="1040" max="1283" width="9" style="313"/>
    <col min="1284" max="1284" width="14.375" style="313" customWidth="1"/>
    <col min="1285" max="1293" width="9.125" style="313" customWidth="1"/>
    <col min="1294" max="1294" width="12" style="313" customWidth="1"/>
    <col min="1295" max="1295" width="11.875" style="313" customWidth="1"/>
    <col min="1296" max="1539" width="9" style="313"/>
    <col min="1540" max="1540" width="14.375" style="313" customWidth="1"/>
    <col min="1541" max="1549" width="9.125" style="313" customWidth="1"/>
    <col min="1550" max="1550" width="12" style="313" customWidth="1"/>
    <col min="1551" max="1551" width="11.875" style="313" customWidth="1"/>
    <col min="1552" max="1795" width="9" style="313"/>
    <col min="1796" max="1796" width="14.375" style="313" customWidth="1"/>
    <col min="1797" max="1805" width="9.125" style="313" customWidth="1"/>
    <col min="1806" max="1806" width="12" style="313" customWidth="1"/>
    <col min="1807" max="1807" width="11.875" style="313" customWidth="1"/>
    <col min="1808" max="2051" width="9" style="313"/>
    <col min="2052" max="2052" width="14.375" style="313" customWidth="1"/>
    <col min="2053" max="2061" width="9.125" style="313" customWidth="1"/>
    <col min="2062" max="2062" width="12" style="313" customWidth="1"/>
    <col min="2063" max="2063" width="11.875" style="313" customWidth="1"/>
    <col min="2064" max="2307" width="9" style="313"/>
    <col min="2308" max="2308" width="14.375" style="313" customWidth="1"/>
    <col min="2309" max="2317" width="9.125" style="313" customWidth="1"/>
    <col min="2318" max="2318" width="12" style="313" customWidth="1"/>
    <col min="2319" max="2319" width="11.875" style="313" customWidth="1"/>
    <col min="2320" max="2563" width="9" style="313"/>
    <col min="2564" max="2564" width="14.375" style="313" customWidth="1"/>
    <col min="2565" max="2573" width="9.125" style="313" customWidth="1"/>
    <col min="2574" max="2574" width="12" style="313" customWidth="1"/>
    <col min="2575" max="2575" width="11.875" style="313" customWidth="1"/>
    <col min="2576" max="2819" width="9" style="313"/>
    <col min="2820" max="2820" width="14.375" style="313" customWidth="1"/>
    <col min="2821" max="2829" width="9.125" style="313" customWidth="1"/>
    <col min="2830" max="2830" width="12" style="313" customWidth="1"/>
    <col min="2831" max="2831" width="11.875" style="313" customWidth="1"/>
    <col min="2832" max="3075" width="9" style="313"/>
    <col min="3076" max="3076" width="14.375" style="313" customWidth="1"/>
    <col min="3077" max="3085" width="9.125" style="313" customWidth="1"/>
    <col min="3086" max="3086" width="12" style="313" customWidth="1"/>
    <col min="3087" max="3087" width="11.875" style="313" customWidth="1"/>
    <col min="3088" max="3331" width="9" style="313"/>
    <col min="3332" max="3332" width="14.375" style="313" customWidth="1"/>
    <col min="3333" max="3341" width="9.125" style="313" customWidth="1"/>
    <col min="3342" max="3342" width="12" style="313" customWidth="1"/>
    <col min="3343" max="3343" width="11.875" style="313" customWidth="1"/>
    <col min="3344" max="3587" width="9" style="313"/>
    <col min="3588" max="3588" width="14.375" style="313" customWidth="1"/>
    <col min="3589" max="3597" width="9.125" style="313" customWidth="1"/>
    <col min="3598" max="3598" width="12" style="313" customWidth="1"/>
    <col min="3599" max="3599" width="11.875" style="313" customWidth="1"/>
    <col min="3600" max="3843" width="9" style="313"/>
    <col min="3844" max="3844" width="14.375" style="313" customWidth="1"/>
    <col min="3845" max="3853" width="9.125" style="313" customWidth="1"/>
    <col min="3854" max="3854" width="12" style="313" customWidth="1"/>
    <col min="3855" max="3855" width="11.875" style="313" customWidth="1"/>
    <col min="3856" max="4099" width="9" style="313"/>
    <col min="4100" max="4100" width="14.375" style="313" customWidth="1"/>
    <col min="4101" max="4109" width="9.125" style="313" customWidth="1"/>
    <col min="4110" max="4110" width="12" style="313" customWidth="1"/>
    <col min="4111" max="4111" width="11.875" style="313" customWidth="1"/>
    <col min="4112" max="4355" width="9" style="313"/>
    <col min="4356" max="4356" width="14.375" style="313" customWidth="1"/>
    <col min="4357" max="4365" width="9.125" style="313" customWidth="1"/>
    <col min="4366" max="4366" width="12" style="313" customWidth="1"/>
    <col min="4367" max="4367" width="11.875" style="313" customWidth="1"/>
    <col min="4368" max="4611" width="9" style="313"/>
    <col min="4612" max="4612" width="14.375" style="313" customWidth="1"/>
    <col min="4613" max="4621" width="9.125" style="313" customWidth="1"/>
    <col min="4622" max="4622" width="12" style="313" customWidth="1"/>
    <col min="4623" max="4623" width="11.875" style="313" customWidth="1"/>
    <col min="4624" max="4867" width="9" style="313"/>
    <col min="4868" max="4868" width="14.375" style="313" customWidth="1"/>
    <col min="4869" max="4877" width="9.125" style="313" customWidth="1"/>
    <col min="4878" max="4878" width="12" style="313" customWidth="1"/>
    <col min="4879" max="4879" width="11.875" style="313" customWidth="1"/>
    <col min="4880" max="5123" width="9" style="313"/>
    <col min="5124" max="5124" width="14.375" style="313" customWidth="1"/>
    <col min="5125" max="5133" width="9.125" style="313" customWidth="1"/>
    <col min="5134" max="5134" width="12" style="313" customWidth="1"/>
    <col min="5135" max="5135" width="11.875" style="313" customWidth="1"/>
    <col min="5136" max="5379" width="9" style="313"/>
    <col min="5380" max="5380" width="14.375" style="313" customWidth="1"/>
    <col min="5381" max="5389" width="9.125" style="313" customWidth="1"/>
    <col min="5390" max="5390" width="12" style="313" customWidth="1"/>
    <col min="5391" max="5391" width="11.875" style="313" customWidth="1"/>
    <col min="5392" max="5635" width="9" style="313"/>
    <col min="5636" max="5636" width="14.375" style="313" customWidth="1"/>
    <col min="5637" max="5645" width="9.125" style="313" customWidth="1"/>
    <col min="5646" max="5646" width="12" style="313" customWidth="1"/>
    <col min="5647" max="5647" width="11.875" style="313" customWidth="1"/>
    <col min="5648" max="5891" width="9" style="313"/>
    <col min="5892" max="5892" width="14.375" style="313" customWidth="1"/>
    <col min="5893" max="5901" width="9.125" style="313" customWidth="1"/>
    <col min="5902" max="5902" width="12" style="313" customWidth="1"/>
    <col min="5903" max="5903" width="11.875" style="313" customWidth="1"/>
    <col min="5904" max="6147" width="9" style="313"/>
    <col min="6148" max="6148" width="14.375" style="313" customWidth="1"/>
    <col min="6149" max="6157" width="9.125" style="313" customWidth="1"/>
    <col min="6158" max="6158" width="12" style="313" customWidth="1"/>
    <col min="6159" max="6159" width="11.875" style="313" customWidth="1"/>
    <col min="6160" max="6403" width="9" style="313"/>
    <col min="6404" max="6404" width="14.375" style="313" customWidth="1"/>
    <col min="6405" max="6413" width="9.125" style="313" customWidth="1"/>
    <col min="6414" max="6414" width="12" style="313" customWidth="1"/>
    <col min="6415" max="6415" width="11.875" style="313" customWidth="1"/>
    <col min="6416" max="6659" width="9" style="313"/>
    <col min="6660" max="6660" width="14.375" style="313" customWidth="1"/>
    <col min="6661" max="6669" width="9.125" style="313" customWidth="1"/>
    <col min="6670" max="6670" width="12" style="313" customWidth="1"/>
    <col min="6671" max="6671" width="11.875" style="313" customWidth="1"/>
    <col min="6672" max="6915" width="9" style="313"/>
    <col min="6916" max="6916" width="14.375" style="313" customWidth="1"/>
    <col min="6917" max="6925" width="9.125" style="313" customWidth="1"/>
    <col min="6926" max="6926" width="12" style="313" customWidth="1"/>
    <col min="6927" max="6927" width="11.875" style="313" customWidth="1"/>
    <col min="6928" max="7171" width="9" style="313"/>
    <col min="7172" max="7172" width="14.375" style="313" customWidth="1"/>
    <col min="7173" max="7181" width="9.125" style="313" customWidth="1"/>
    <col min="7182" max="7182" width="12" style="313" customWidth="1"/>
    <col min="7183" max="7183" width="11.875" style="313" customWidth="1"/>
    <col min="7184" max="7427" width="9" style="313"/>
    <col min="7428" max="7428" width="14.375" style="313" customWidth="1"/>
    <col min="7429" max="7437" width="9.125" style="313" customWidth="1"/>
    <col min="7438" max="7438" width="12" style="313" customWidth="1"/>
    <col min="7439" max="7439" width="11.875" style="313" customWidth="1"/>
    <col min="7440" max="7683" width="9" style="313"/>
    <col min="7684" max="7684" width="14.375" style="313" customWidth="1"/>
    <col min="7685" max="7693" width="9.125" style="313" customWidth="1"/>
    <col min="7694" max="7694" width="12" style="313" customWidth="1"/>
    <col min="7695" max="7695" width="11.875" style="313" customWidth="1"/>
    <col min="7696" max="7939" width="9" style="313"/>
    <col min="7940" max="7940" width="14.375" style="313" customWidth="1"/>
    <col min="7941" max="7949" width="9.125" style="313" customWidth="1"/>
    <col min="7950" max="7950" width="12" style="313" customWidth="1"/>
    <col min="7951" max="7951" width="11.875" style="313" customWidth="1"/>
    <col min="7952" max="8195" width="9" style="313"/>
    <col min="8196" max="8196" width="14.375" style="313" customWidth="1"/>
    <col min="8197" max="8205" width="9.125" style="313" customWidth="1"/>
    <col min="8206" max="8206" width="12" style="313" customWidth="1"/>
    <col min="8207" max="8207" width="11.875" style="313" customWidth="1"/>
    <col min="8208" max="8451" width="9" style="313"/>
    <col min="8452" max="8452" width="14.375" style="313" customWidth="1"/>
    <col min="8453" max="8461" width="9.125" style="313" customWidth="1"/>
    <col min="8462" max="8462" width="12" style="313" customWidth="1"/>
    <col min="8463" max="8463" width="11.875" style="313" customWidth="1"/>
    <col min="8464" max="8707" width="9" style="313"/>
    <col min="8708" max="8708" width="14.375" style="313" customWidth="1"/>
    <col min="8709" max="8717" width="9.125" style="313" customWidth="1"/>
    <col min="8718" max="8718" width="12" style="313" customWidth="1"/>
    <col min="8719" max="8719" width="11.875" style="313" customWidth="1"/>
    <col min="8720" max="8963" width="9" style="313"/>
    <col min="8964" max="8964" width="14.375" style="313" customWidth="1"/>
    <col min="8965" max="8973" width="9.125" style="313" customWidth="1"/>
    <col min="8974" max="8974" width="12" style="313" customWidth="1"/>
    <col min="8975" max="8975" width="11.875" style="313" customWidth="1"/>
    <col min="8976" max="9219" width="9" style="313"/>
    <col min="9220" max="9220" width="14.375" style="313" customWidth="1"/>
    <col min="9221" max="9229" width="9.125" style="313" customWidth="1"/>
    <col min="9230" max="9230" width="12" style="313" customWidth="1"/>
    <col min="9231" max="9231" width="11.875" style="313" customWidth="1"/>
    <col min="9232" max="9475" width="9" style="313"/>
    <col min="9476" max="9476" width="14.375" style="313" customWidth="1"/>
    <col min="9477" max="9485" width="9.125" style="313" customWidth="1"/>
    <col min="9486" max="9486" width="12" style="313" customWidth="1"/>
    <col min="9487" max="9487" width="11.875" style="313" customWidth="1"/>
    <col min="9488" max="9731" width="9" style="313"/>
    <col min="9732" max="9732" width="14.375" style="313" customWidth="1"/>
    <col min="9733" max="9741" width="9.125" style="313" customWidth="1"/>
    <col min="9742" max="9742" width="12" style="313" customWidth="1"/>
    <col min="9743" max="9743" width="11.875" style="313" customWidth="1"/>
    <col min="9744" max="9987" width="9" style="313"/>
    <col min="9988" max="9988" width="14.375" style="313" customWidth="1"/>
    <col min="9989" max="9997" width="9.125" style="313" customWidth="1"/>
    <col min="9998" max="9998" width="12" style="313" customWidth="1"/>
    <col min="9999" max="9999" width="11.875" style="313" customWidth="1"/>
    <col min="10000" max="10243" width="9" style="313"/>
    <col min="10244" max="10244" width="14.375" style="313" customWidth="1"/>
    <col min="10245" max="10253" width="9.125" style="313" customWidth="1"/>
    <col min="10254" max="10254" width="12" style="313" customWidth="1"/>
    <col min="10255" max="10255" width="11.875" style="313" customWidth="1"/>
    <col min="10256" max="10499" width="9" style="313"/>
    <col min="10500" max="10500" width="14.375" style="313" customWidth="1"/>
    <col min="10501" max="10509" width="9.125" style="313" customWidth="1"/>
    <col min="10510" max="10510" width="12" style="313" customWidth="1"/>
    <col min="10511" max="10511" width="11.875" style="313" customWidth="1"/>
    <col min="10512" max="10755" width="9" style="313"/>
    <col min="10756" max="10756" width="14.375" style="313" customWidth="1"/>
    <col min="10757" max="10765" width="9.125" style="313" customWidth="1"/>
    <col min="10766" max="10766" width="12" style="313" customWidth="1"/>
    <col min="10767" max="10767" width="11.875" style="313" customWidth="1"/>
    <col min="10768" max="11011" width="9" style="313"/>
    <col min="11012" max="11012" width="14.375" style="313" customWidth="1"/>
    <col min="11013" max="11021" width="9.125" style="313" customWidth="1"/>
    <col min="11022" max="11022" width="12" style="313" customWidth="1"/>
    <col min="11023" max="11023" width="11.875" style="313" customWidth="1"/>
    <col min="11024" max="11267" width="9" style="313"/>
    <col min="11268" max="11268" width="14.375" style="313" customWidth="1"/>
    <col min="11269" max="11277" width="9.125" style="313" customWidth="1"/>
    <col min="11278" max="11278" width="12" style="313" customWidth="1"/>
    <col min="11279" max="11279" width="11.875" style="313" customWidth="1"/>
    <col min="11280" max="11523" width="9" style="313"/>
    <col min="11524" max="11524" width="14.375" style="313" customWidth="1"/>
    <col min="11525" max="11533" width="9.125" style="313" customWidth="1"/>
    <col min="11534" max="11534" width="12" style="313" customWidth="1"/>
    <col min="11535" max="11535" width="11.875" style="313" customWidth="1"/>
    <col min="11536" max="11779" width="9" style="313"/>
    <col min="11780" max="11780" width="14.375" style="313" customWidth="1"/>
    <col min="11781" max="11789" width="9.125" style="313" customWidth="1"/>
    <col min="11790" max="11790" width="12" style="313" customWidth="1"/>
    <col min="11791" max="11791" width="11.875" style="313" customWidth="1"/>
    <col min="11792" max="12035" width="9" style="313"/>
    <col min="12036" max="12036" width="14.375" style="313" customWidth="1"/>
    <col min="12037" max="12045" width="9.125" style="313" customWidth="1"/>
    <col min="12046" max="12046" width="12" style="313" customWidth="1"/>
    <col min="12047" max="12047" width="11.875" style="313" customWidth="1"/>
    <col min="12048" max="12291" width="9" style="313"/>
    <col min="12292" max="12292" width="14.375" style="313" customWidth="1"/>
    <col min="12293" max="12301" width="9.125" style="313" customWidth="1"/>
    <col min="12302" max="12302" width="12" style="313" customWidth="1"/>
    <col min="12303" max="12303" width="11.875" style="313" customWidth="1"/>
    <col min="12304" max="12547" width="9" style="313"/>
    <col min="12548" max="12548" width="14.375" style="313" customWidth="1"/>
    <col min="12549" max="12557" width="9.125" style="313" customWidth="1"/>
    <col min="12558" max="12558" width="12" style="313" customWidth="1"/>
    <col min="12559" max="12559" width="11.875" style="313" customWidth="1"/>
    <col min="12560" max="12803" width="9" style="313"/>
    <col min="12804" max="12804" width="14.375" style="313" customWidth="1"/>
    <col min="12805" max="12813" width="9.125" style="313" customWidth="1"/>
    <col min="12814" max="12814" width="12" style="313" customWidth="1"/>
    <col min="12815" max="12815" width="11.875" style="313" customWidth="1"/>
    <col min="12816" max="13059" width="9" style="313"/>
    <col min="13060" max="13060" width="14.375" style="313" customWidth="1"/>
    <col min="13061" max="13069" width="9.125" style="313" customWidth="1"/>
    <col min="13070" max="13070" width="12" style="313" customWidth="1"/>
    <col min="13071" max="13071" width="11.875" style="313" customWidth="1"/>
    <col min="13072" max="13315" width="9" style="313"/>
    <col min="13316" max="13316" width="14.375" style="313" customWidth="1"/>
    <col min="13317" max="13325" width="9.125" style="313" customWidth="1"/>
    <col min="13326" max="13326" width="12" style="313" customWidth="1"/>
    <col min="13327" max="13327" width="11.875" style="313" customWidth="1"/>
    <col min="13328" max="13571" width="9" style="313"/>
    <col min="13572" max="13572" width="14.375" style="313" customWidth="1"/>
    <col min="13573" max="13581" width="9.125" style="313" customWidth="1"/>
    <col min="13582" max="13582" width="12" style="313" customWidth="1"/>
    <col min="13583" max="13583" width="11.875" style="313" customWidth="1"/>
    <col min="13584" max="13827" width="9" style="313"/>
    <col min="13828" max="13828" width="14.375" style="313" customWidth="1"/>
    <col min="13829" max="13837" width="9.125" style="313" customWidth="1"/>
    <col min="13838" max="13838" width="12" style="313" customWidth="1"/>
    <col min="13839" max="13839" width="11.875" style="313" customWidth="1"/>
    <col min="13840" max="14083" width="9" style="313"/>
    <col min="14084" max="14084" width="14.375" style="313" customWidth="1"/>
    <col min="14085" max="14093" width="9.125" style="313" customWidth="1"/>
    <col min="14094" max="14094" width="12" style="313" customWidth="1"/>
    <col min="14095" max="14095" width="11.875" style="313" customWidth="1"/>
    <col min="14096" max="14339" width="9" style="313"/>
    <col min="14340" max="14340" width="14.375" style="313" customWidth="1"/>
    <col min="14341" max="14349" width="9.125" style="313" customWidth="1"/>
    <col min="14350" max="14350" width="12" style="313" customWidth="1"/>
    <col min="14351" max="14351" width="11.875" style="313" customWidth="1"/>
    <col min="14352" max="14595" width="9" style="313"/>
    <col min="14596" max="14596" width="14.375" style="313" customWidth="1"/>
    <col min="14597" max="14605" width="9.125" style="313" customWidth="1"/>
    <col min="14606" max="14606" width="12" style="313" customWidth="1"/>
    <col min="14607" max="14607" width="11.875" style="313" customWidth="1"/>
    <col min="14608" max="14851" width="9" style="313"/>
    <col min="14852" max="14852" width="14.375" style="313" customWidth="1"/>
    <col min="14853" max="14861" width="9.125" style="313" customWidth="1"/>
    <col min="14862" max="14862" width="12" style="313" customWidth="1"/>
    <col min="14863" max="14863" width="11.875" style="313" customWidth="1"/>
    <col min="14864" max="15107" width="9" style="313"/>
    <col min="15108" max="15108" width="14.375" style="313" customWidth="1"/>
    <col min="15109" max="15117" width="9.125" style="313" customWidth="1"/>
    <col min="15118" max="15118" width="12" style="313" customWidth="1"/>
    <col min="15119" max="15119" width="11.875" style="313" customWidth="1"/>
    <col min="15120" max="15363" width="9" style="313"/>
    <col min="15364" max="15364" width="14.375" style="313" customWidth="1"/>
    <col min="15365" max="15373" width="9.125" style="313" customWidth="1"/>
    <col min="15374" max="15374" width="12" style="313" customWidth="1"/>
    <col min="15375" max="15375" width="11.875" style="313" customWidth="1"/>
    <col min="15376" max="15619" width="9" style="313"/>
    <col min="15620" max="15620" width="14.375" style="313" customWidth="1"/>
    <col min="15621" max="15629" width="9.125" style="313" customWidth="1"/>
    <col min="15630" max="15630" width="12" style="313" customWidth="1"/>
    <col min="15631" max="15631" width="11.875" style="313" customWidth="1"/>
    <col min="15632" max="15875" width="9" style="313"/>
    <col min="15876" max="15876" width="14.375" style="313" customWidth="1"/>
    <col min="15877" max="15885" width="9.125" style="313" customWidth="1"/>
    <col min="15886" max="15886" width="12" style="313" customWidth="1"/>
    <col min="15887" max="15887" width="11.875" style="313" customWidth="1"/>
    <col min="15888" max="16131" width="9" style="313"/>
    <col min="16132" max="16132" width="14.375" style="313" customWidth="1"/>
    <col min="16133" max="16141" width="9.125" style="313" customWidth="1"/>
    <col min="16142" max="16142" width="12" style="313" customWidth="1"/>
    <col min="16143" max="16143" width="11.875" style="313" customWidth="1"/>
    <col min="16144" max="16384" width="9" style="313"/>
  </cols>
  <sheetData>
    <row r="1" spans="1:15" ht="16.5" customHeight="1">
      <c r="A1" s="311" t="str">
        <f>"別紙１"&amp;IF(第4号様式!L2="臨床研修事業","ー１","")</f>
        <v>別紙１ー１</v>
      </c>
    </row>
    <row r="2" spans="1:15" ht="13.5" customHeight="1"/>
    <row r="3" spans="1:15" ht="23.25" customHeight="1">
      <c r="A3" s="340" t="s">
        <v>722</v>
      </c>
      <c r="B3" s="314"/>
      <c r="C3" s="314"/>
      <c r="D3" s="314"/>
      <c r="E3" s="314"/>
      <c r="F3" s="314"/>
      <c r="G3" s="314"/>
      <c r="H3" s="314"/>
      <c r="I3" s="314"/>
      <c r="J3" s="314"/>
      <c r="K3" s="314"/>
      <c r="L3" s="314"/>
      <c r="M3" s="314"/>
      <c r="N3" s="314"/>
    </row>
    <row r="4" spans="1:15" ht="23.25" customHeight="1">
      <c r="A4" s="314"/>
      <c r="B4" s="314"/>
      <c r="C4" s="314"/>
      <c r="D4" s="314"/>
      <c r="E4" s="314"/>
      <c r="F4" s="314"/>
      <c r="G4" s="314"/>
      <c r="H4" s="314"/>
      <c r="I4" s="314"/>
      <c r="J4" s="314"/>
      <c r="K4" s="314"/>
      <c r="L4" s="314"/>
      <c r="M4" s="314"/>
      <c r="N4" s="314"/>
      <c r="O4" s="313" t="str">
        <f>第4号様式!L2</f>
        <v>臨床研修事業</v>
      </c>
    </row>
    <row r="5" spans="1:15" ht="23.25" customHeight="1">
      <c r="A5" s="313" t="str">
        <f>CONCATENATE(1,"　",第4号様式!L2,"所要額")</f>
        <v>1　臨床研修事業所要額</v>
      </c>
    </row>
    <row r="6" spans="1:15" ht="17.25" customHeight="1">
      <c r="A6" s="1397" t="s">
        <v>260</v>
      </c>
      <c r="B6" s="1399" t="s">
        <v>178</v>
      </c>
      <c r="C6" s="341" t="s">
        <v>723</v>
      </c>
      <c r="D6" s="1399" t="s">
        <v>724</v>
      </c>
      <c r="E6" s="341" t="s">
        <v>181</v>
      </c>
      <c r="F6" s="1399" t="s">
        <v>725</v>
      </c>
      <c r="G6" s="1399" t="s">
        <v>726</v>
      </c>
      <c r="H6" s="1395" t="s">
        <v>727</v>
      </c>
      <c r="I6" s="1395" t="s">
        <v>728</v>
      </c>
      <c r="J6" s="1395" t="s">
        <v>186</v>
      </c>
      <c r="K6" s="1395" t="s">
        <v>187</v>
      </c>
      <c r="L6" s="1400" t="s">
        <v>729</v>
      </c>
      <c r="M6" s="1395" t="s">
        <v>730</v>
      </c>
      <c r="N6" s="1395" t="s">
        <v>731</v>
      </c>
    </row>
    <row r="7" spans="1:15" ht="17.25" customHeight="1">
      <c r="A7" s="1398"/>
      <c r="B7" s="1396"/>
      <c r="C7" s="342" t="s">
        <v>732</v>
      </c>
      <c r="D7" s="1396"/>
      <c r="E7" s="342" t="s">
        <v>192</v>
      </c>
      <c r="F7" s="1396"/>
      <c r="G7" s="1396"/>
      <c r="H7" s="1396"/>
      <c r="I7" s="1396"/>
      <c r="J7" s="1402"/>
      <c r="K7" s="1402"/>
      <c r="L7" s="1401"/>
      <c r="M7" s="1396"/>
      <c r="N7" s="1396"/>
    </row>
    <row r="8" spans="1:15" ht="17.25" customHeight="1">
      <c r="A8" s="1398"/>
      <c r="B8" s="1396"/>
      <c r="C8" s="342" t="s">
        <v>733</v>
      </c>
      <c r="D8" s="1396"/>
      <c r="E8" s="342" t="s">
        <v>734</v>
      </c>
      <c r="F8" s="1396"/>
      <c r="G8" s="1396"/>
      <c r="H8" s="1396"/>
      <c r="I8" s="1396"/>
      <c r="J8" s="1402"/>
      <c r="K8" s="1402"/>
      <c r="L8" s="1401"/>
      <c r="M8" s="1396"/>
      <c r="N8" s="1396"/>
    </row>
    <row r="9" spans="1:15" ht="17.25" customHeight="1">
      <c r="A9" s="343"/>
      <c r="B9" s="344" t="s">
        <v>735</v>
      </c>
      <c r="C9" s="345" t="s">
        <v>736</v>
      </c>
      <c r="D9" s="345" t="s">
        <v>737</v>
      </c>
      <c r="E9" s="345" t="s">
        <v>738</v>
      </c>
      <c r="F9" s="344" t="s">
        <v>739</v>
      </c>
      <c r="G9" s="344" t="s">
        <v>200</v>
      </c>
      <c r="H9" s="344" t="s">
        <v>201</v>
      </c>
      <c r="I9" s="344" t="s">
        <v>316</v>
      </c>
      <c r="J9" s="344" t="s">
        <v>203</v>
      </c>
      <c r="K9" s="344" t="s">
        <v>204</v>
      </c>
      <c r="L9" s="344" t="s">
        <v>205</v>
      </c>
      <c r="M9" s="344" t="s">
        <v>206</v>
      </c>
      <c r="N9" s="344" t="s">
        <v>324</v>
      </c>
    </row>
    <row r="10" spans="1:15" ht="16.5" customHeight="1">
      <c r="A10" s="346"/>
      <c r="B10" s="346" t="s">
        <v>207</v>
      </c>
      <c r="C10" s="346" t="s">
        <v>207</v>
      </c>
      <c r="D10" s="346" t="s">
        <v>207</v>
      </c>
      <c r="E10" s="346" t="s">
        <v>207</v>
      </c>
      <c r="F10" s="346" t="s">
        <v>207</v>
      </c>
      <c r="G10" s="346" t="s">
        <v>207</v>
      </c>
      <c r="H10" s="346" t="s">
        <v>209</v>
      </c>
      <c r="I10" s="346" t="s">
        <v>207</v>
      </c>
      <c r="J10" s="346" t="s">
        <v>207</v>
      </c>
      <c r="K10" s="346" t="s">
        <v>207</v>
      </c>
      <c r="L10" s="346" t="s">
        <v>207</v>
      </c>
      <c r="M10" s="346" t="s">
        <v>207</v>
      </c>
      <c r="N10" s="346" t="s">
        <v>207</v>
      </c>
    </row>
    <row r="11" spans="1:15" ht="29.25" customHeight="1">
      <c r="A11" s="599" t="str">
        <f>IFERROR(VLOOKUP(第4号様式!$L$2,様式リスト!$B:$CC,O11,0),"")</f>
        <v>教育指導経費</v>
      </c>
      <c r="B11" s="869"/>
      <c r="C11" s="870"/>
      <c r="D11" s="365" t="str">
        <f>IF(B11="","",B11-C11)</f>
        <v/>
      </c>
      <c r="E11" s="870"/>
      <c r="F11" s="348" t="str">
        <f>IF(E11="","",VLOOKUP($O$4,#REF!,78,0))</f>
        <v/>
      </c>
      <c r="G11" s="367" t="str">
        <f>IF(F11="","",MIN(F11,D11))</f>
        <v/>
      </c>
      <c r="H11" s="367" t="str">
        <f>IF(G11="","",IF(OR($O$4=#REF!,$O$4=#REF!),MIN(G11,E11)*0.5,MIN(G11,E11)))</f>
        <v/>
      </c>
      <c r="I11" s="367" t="str">
        <f>IF(D11="","",ROUNDDOWN(MIN(D11,H11),-3))</f>
        <v/>
      </c>
      <c r="J11" s="427"/>
      <c r="K11" s="367"/>
      <c r="L11" s="347"/>
      <c r="M11" s="869"/>
      <c r="N11" s="367" t="str">
        <f>IF(L11="","",M11-(MIN(I11,L11)))</f>
        <v/>
      </c>
      <c r="O11" s="313">
        <v>76</v>
      </c>
    </row>
    <row r="12" spans="1:15" ht="29.25" customHeight="1">
      <c r="A12" s="599" t="str">
        <f>IFERROR(VLOOKUP(第4号様式!$L$2,様式リスト!$B:$CC,O12,0),"")</f>
        <v>地域協議会経費</v>
      </c>
      <c r="B12" s="871"/>
      <c r="C12" s="872"/>
      <c r="D12" s="366" t="str">
        <f>IF(B12="","",B12-C12)</f>
        <v/>
      </c>
      <c r="E12" s="872"/>
      <c r="F12" s="350" t="str">
        <f>IF(E12="","",VLOOKUP($O$4,#REF!,79,0))</f>
        <v/>
      </c>
      <c r="G12" s="368" t="str">
        <f>IF(F12="","",MIN(F12,D12))</f>
        <v/>
      </c>
      <c r="H12" s="368" t="str">
        <f>IF(G12="","",IF(OR($O$4=#REF!,$O$4=#REF!),MIN(G12,E12)*0.5,MIN(G12,E12)))</f>
        <v/>
      </c>
      <c r="I12" s="368" t="str">
        <f>IF(D12="","",ROUNDDOWN(MIN(D12,H12),-3))</f>
        <v/>
      </c>
      <c r="J12" s="428"/>
      <c r="K12" s="368"/>
      <c r="L12" s="349"/>
      <c r="M12" s="871"/>
      <c r="N12" s="368" t="str">
        <f>IF(L12="","",M12-(MIN(I12,L12)))</f>
        <v/>
      </c>
      <c r="O12" s="313">
        <v>77</v>
      </c>
    </row>
    <row r="13" spans="1:15" ht="24" customHeight="1">
      <c r="A13" s="172" t="s">
        <v>302</v>
      </c>
      <c r="B13" s="369" t="str">
        <f>IF(SUM(B11:B12)=0,"",SUM(B11:B12))</f>
        <v/>
      </c>
      <c r="C13" s="369" t="str">
        <f t="shared" ref="C13:N13" si="0">IF(SUM(C11:C12)=0,"",SUM(C11:C12))</f>
        <v/>
      </c>
      <c r="D13" s="369" t="str">
        <f t="shared" si="0"/>
        <v/>
      </c>
      <c r="E13" s="369" t="str">
        <f t="shared" si="0"/>
        <v/>
      </c>
      <c r="F13" s="369" t="str">
        <f t="shared" si="0"/>
        <v/>
      </c>
      <c r="G13" s="369" t="str">
        <f t="shared" si="0"/>
        <v/>
      </c>
      <c r="H13" s="369" t="str">
        <f t="shared" si="0"/>
        <v/>
      </c>
      <c r="I13" s="369" t="str">
        <f t="shared" si="0"/>
        <v/>
      </c>
      <c r="J13" s="369"/>
      <c r="K13" s="369"/>
      <c r="L13" s="369" t="str">
        <f t="shared" si="0"/>
        <v/>
      </c>
      <c r="M13" s="369" t="str">
        <f t="shared" si="0"/>
        <v/>
      </c>
      <c r="N13" s="369" t="str">
        <f t="shared" si="0"/>
        <v/>
      </c>
    </row>
    <row r="14" spans="1:15" ht="23.1" customHeight="1"/>
    <row r="15" spans="1:15" ht="23.25" customHeight="1">
      <c r="A15" s="313" t="s">
        <v>740</v>
      </c>
    </row>
    <row r="16" spans="1:15" ht="22.5" customHeight="1">
      <c r="A16" s="351" t="s">
        <v>212</v>
      </c>
      <c r="B16" s="352"/>
      <c r="C16" s="352"/>
      <c r="D16" s="351" t="s">
        <v>741</v>
      </c>
      <c r="E16" s="353"/>
      <c r="F16" s="351" t="s">
        <v>742</v>
      </c>
      <c r="G16" s="352"/>
      <c r="H16" s="352"/>
      <c r="I16" s="352"/>
      <c r="J16" s="352"/>
      <c r="K16" s="352"/>
      <c r="L16" s="352"/>
      <c r="M16" s="352"/>
      <c r="N16" s="354"/>
    </row>
    <row r="17" spans="1:15" ht="15.75" customHeight="1">
      <c r="A17" s="1392"/>
      <c r="B17" s="1393"/>
      <c r="C17" s="1394"/>
      <c r="D17" s="358"/>
      <c r="E17" s="359" t="s">
        <v>207</v>
      </c>
      <c r="F17" s="356"/>
      <c r="G17" s="356"/>
      <c r="H17" s="356"/>
      <c r="I17" s="356"/>
      <c r="J17" s="356"/>
      <c r="K17" s="356"/>
      <c r="L17" s="356"/>
      <c r="M17" s="356"/>
      <c r="N17" s="360"/>
    </row>
    <row r="18" spans="1:15" ht="15.75" customHeight="1">
      <c r="A18" s="899" t="str">
        <f>IFERROR(VLOOKUP(第4号様式!$L$2,様式リスト!$B:$CC,O18,0),"")</f>
        <v>（Ⅰ　教育指導経費）</v>
      </c>
      <c r="B18" s="900"/>
      <c r="C18" s="901"/>
      <c r="D18" s="362"/>
      <c r="E18" s="873"/>
      <c r="F18" s="874"/>
      <c r="G18" s="874"/>
      <c r="H18" s="874"/>
      <c r="I18" s="874"/>
      <c r="J18" s="874"/>
      <c r="K18" s="874"/>
      <c r="L18" s="874"/>
      <c r="M18" s="874"/>
      <c r="N18" s="875"/>
      <c r="O18" s="313">
        <v>4</v>
      </c>
    </row>
    <row r="19" spans="1:15" ht="15.75" customHeight="1">
      <c r="A19" s="899" t="str">
        <f>IFERROR(VLOOKUP(第4号様式!$L$2,様式リスト!$B:$CC,O19,0),"")</f>
        <v>１　研修管理委員会等経費</v>
      </c>
      <c r="B19" s="900"/>
      <c r="C19" s="901"/>
      <c r="D19" s="362"/>
      <c r="E19" s="873"/>
      <c r="F19" s="874"/>
      <c r="G19" s="874"/>
      <c r="H19" s="874"/>
      <c r="I19" s="874"/>
      <c r="J19" s="874"/>
      <c r="K19" s="874"/>
      <c r="L19" s="874"/>
      <c r="M19" s="874"/>
      <c r="N19" s="875"/>
      <c r="O19" s="313">
        <v>5</v>
      </c>
    </row>
    <row r="20" spans="1:15" ht="15.75" customHeight="1">
      <c r="A20" s="899" t="str">
        <f>IFERROR(VLOOKUP(第4号様式!$L$2,様式リスト!$B:$CC,O20,0),"")</f>
        <v>諸謝金</v>
      </c>
      <c r="B20" s="900"/>
      <c r="C20" s="901"/>
      <c r="D20" s="362"/>
      <c r="E20" s="875"/>
      <c r="F20" s="874"/>
      <c r="G20" s="874"/>
      <c r="H20" s="874"/>
      <c r="I20" s="874"/>
      <c r="J20" s="874"/>
      <c r="K20" s="874"/>
      <c r="L20" s="874"/>
      <c r="M20" s="874"/>
      <c r="N20" s="875"/>
      <c r="O20" s="313">
        <v>6</v>
      </c>
    </row>
    <row r="21" spans="1:15" ht="15.75" customHeight="1">
      <c r="A21" s="899" t="str">
        <f>IFERROR(VLOOKUP(第4号様式!$L$2,様式リスト!$B:$CC,O21,0),"")</f>
        <v>旅費</v>
      </c>
      <c r="B21" s="900"/>
      <c r="C21" s="901"/>
      <c r="D21" s="362"/>
      <c r="E21" s="875"/>
      <c r="F21" s="874"/>
      <c r="G21" s="874"/>
      <c r="H21" s="874"/>
      <c r="I21" s="874"/>
      <c r="J21" s="874"/>
      <c r="K21" s="874"/>
      <c r="L21" s="874"/>
      <c r="M21" s="874"/>
      <c r="N21" s="875"/>
      <c r="O21" s="313">
        <v>7</v>
      </c>
    </row>
    <row r="22" spans="1:15" ht="15.75" customHeight="1">
      <c r="A22" s="899" t="str">
        <f>IFERROR(VLOOKUP(第4号様式!$L$2,様式リスト!$B:$CC,O22,0),"")</f>
        <v>消耗品費</v>
      </c>
      <c r="B22" s="900"/>
      <c r="C22" s="901"/>
      <c r="D22" s="362"/>
      <c r="E22" s="875"/>
      <c r="F22" s="874"/>
      <c r="G22" s="874"/>
      <c r="H22" s="874"/>
      <c r="I22" s="874"/>
      <c r="J22" s="874"/>
      <c r="K22" s="874"/>
      <c r="L22" s="874"/>
      <c r="M22" s="874"/>
      <c r="N22" s="875"/>
      <c r="O22" s="313">
        <v>8</v>
      </c>
    </row>
    <row r="23" spans="1:15" ht="15.75" customHeight="1">
      <c r="A23" s="899" t="str">
        <f>IFERROR(VLOOKUP(第4号様式!$L$2,様式リスト!$B:$CC,O23,0),"")</f>
        <v>印刷製本費</v>
      </c>
      <c r="B23" s="900"/>
      <c r="C23" s="901"/>
      <c r="D23" s="362"/>
      <c r="E23" s="875"/>
      <c r="F23" s="874"/>
      <c r="G23" s="874"/>
      <c r="H23" s="874"/>
      <c r="I23" s="874"/>
      <c r="J23" s="874"/>
      <c r="K23" s="874"/>
      <c r="L23" s="874"/>
      <c r="M23" s="874"/>
      <c r="N23" s="875"/>
      <c r="O23" s="313">
        <v>9</v>
      </c>
    </row>
    <row r="24" spans="1:15" ht="15.75" customHeight="1">
      <c r="A24" s="899" t="str">
        <f>IFERROR(VLOOKUP(第4号様式!$L$2,様式リスト!$B:$CC,O24,0),"")</f>
        <v>通信運搬費</v>
      </c>
      <c r="B24" s="900"/>
      <c r="C24" s="901"/>
      <c r="D24" s="362"/>
      <c r="E24" s="875"/>
      <c r="F24" s="874"/>
      <c r="G24" s="874"/>
      <c r="H24" s="874"/>
      <c r="I24" s="874"/>
      <c r="J24" s="874"/>
      <c r="K24" s="874"/>
      <c r="L24" s="874"/>
      <c r="M24" s="874"/>
      <c r="N24" s="875"/>
      <c r="O24" s="313">
        <v>10</v>
      </c>
    </row>
    <row r="25" spans="1:15" ht="15.75" customHeight="1">
      <c r="A25" s="899" t="str">
        <f>IFERROR(VLOOKUP(第4号様式!$L$2,様式リスト!$B:$CC,O25,0),"")</f>
        <v>会議費</v>
      </c>
      <c r="B25" s="900"/>
      <c r="C25" s="901"/>
      <c r="D25" s="362"/>
      <c r="E25" s="875"/>
      <c r="F25" s="874"/>
      <c r="G25" s="874"/>
      <c r="H25" s="874"/>
      <c r="I25" s="874"/>
      <c r="J25" s="874"/>
      <c r="K25" s="874"/>
      <c r="L25" s="874"/>
      <c r="M25" s="874"/>
      <c r="N25" s="875"/>
      <c r="O25" s="313">
        <v>11</v>
      </c>
    </row>
    <row r="26" spans="1:15" ht="15.75" customHeight="1">
      <c r="A26" s="899" t="str">
        <f>IFERROR(VLOOKUP(第4号様式!$L$2,様式リスト!$B:$CC,O26,0),"")</f>
        <v xml:space="preserve"> </v>
      </c>
      <c r="B26" s="900"/>
      <c r="C26" s="901"/>
      <c r="D26" s="362"/>
      <c r="E26" s="875"/>
      <c r="F26" s="874"/>
      <c r="G26" s="874"/>
      <c r="H26" s="874"/>
      <c r="I26" s="874"/>
      <c r="J26" s="874"/>
      <c r="K26" s="874"/>
      <c r="L26" s="874"/>
      <c r="M26" s="874"/>
      <c r="N26" s="875"/>
      <c r="O26" s="313">
        <v>12</v>
      </c>
    </row>
    <row r="27" spans="1:15" ht="15.75" customHeight="1">
      <c r="A27" s="899" t="str">
        <f>IFERROR(VLOOKUP(第4号様式!$L$2,様式リスト!$B:$CC,O27,0),"")</f>
        <v>２　プログラム責任者人件費（プログラム管理に係るもの）</v>
      </c>
      <c r="B27" s="900"/>
      <c r="C27" s="901"/>
      <c r="D27" s="362"/>
      <c r="E27" s="875"/>
      <c r="F27" s="874"/>
      <c r="G27" s="874"/>
      <c r="H27" s="874"/>
      <c r="I27" s="874"/>
      <c r="J27" s="874"/>
      <c r="K27" s="874"/>
      <c r="L27" s="874"/>
      <c r="M27" s="874"/>
      <c r="N27" s="875"/>
      <c r="O27" s="313">
        <v>13</v>
      </c>
    </row>
    <row r="28" spans="1:15" ht="15.75" customHeight="1">
      <c r="A28" s="899" t="str">
        <f>IFERROR(VLOOKUP(第4号様式!$L$2,様式リスト!$B:$CC,O28,0),"")</f>
        <v>職員基本給</v>
      </c>
      <c r="B28" s="900"/>
      <c r="C28" s="901"/>
      <c r="D28" s="362"/>
      <c r="E28" s="875"/>
      <c r="F28" s="874"/>
      <c r="G28" s="874"/>
      <c r="H28" s="874"/>
      <c r="I28" s="874"/>
      <c r="J28" s="874"/>
      <c r="K28" s="874"/>
      <c r="L28" s="874"/>
      <c r="M28" s="874"/>
      <c r="N28" s="875"/>
      <c r="O28" s="313">
        <v>14</v>
      </c>
    </row>
    <row r="29" spans="1:15" ht="15.75" customHeight="1">
      <c r="A29" s="899" t="str">
        <f>IFERROR(VLOOKUP(第4号様式!$L$2,様式リスト!$B:$CC,O29,0),"")</f>
        <v>職員諸手当</v>
      </c>
      <c r="B29" s="900"/>
      <c r="C29" s="901"/>
      <c r="D29" s="362"/>
      <c r="E29" s="875"/>
      <c r="F29" s="874"/>
      <c r="G29" s="874"/>
      <c r="H29" s="874"/>
      <c r="I29" s="874"/>
      <c r="J29" s="874"/>
      <c r="K29" s="874"/>
      <c r="L29" s="874"/>
      <c r="M29" s="874"/>
      <c r="N29" s="875"/>
      <c r="O29" s="313">
        <v>15</v>
      </c>
    </row>
    <row r="30" spans="1:15" ht="15.75" customHeight="1">
      <c r="A30" s="899" t="str">
        <f>IFERROR(VLOOKUP(第4号様式!$L$2,様式リスト!$B:$CC,O30,0),"")</f>
        <v>　</v>
      </c>
      <c r="B30" s="900"/>
      <c r="C30" s="901"/>
      <c r="D30" s="362"/>
      <c r="E30" s="875"/>
      <c r="F30" s="874"/>
      <c r="G30" s="874"/>
      <c r="H30" s="874"/>
      <c r="I30" s="874"/>
      <c r="J30" s="874"/>
      <c r="K30" s="874"/>
      <c r="L30" s="874"/>
      <c r="M30" s="874"/>
      <c r="N30" s="875"/>
      <c r="O30" s="313">
        <v>16</v>
      </c>
    </row>
    <row r="31" spans="1:15" ht="15.75" customHeight="1">
      <c r="A31" s="899" t="str">
        <f>IFERROR(VLOOKUP(第4号様式!$L$2,様式リスト!$B:$CC,O31,0),"")</f>
        <v>３　指導医及びプログラム責任者の補助者雇上経費</v>
      </c>
      <c r="B31" s="900"/>
      <c r="C31" s="901"/>
      <c r="D31" s="362"/>
      <c r="E31" s="875"/>
      <c r="F31" s="874"/>
      <c r="G31" s="874"/>
      <c r="H31" s="874"/>
      <c r="I31" s="874"/>
      <c r="J31" s="874"/>
      <c r="K31" s="874"/>
      <c r="L31" s="874"/>
      <c r="M31" s="874"/>
      <c r="N31" s="875"/>
      <c r="O31" s="313">
        <v>17</v>
      </c>
    </row>
    <row r="32" spans="1:15" ht="15.75" customHeight="1">
      <c r="A32" s="899" t="str">
        <f>IFERROR(VLOOKUP(第4号様式!$L$2,様式リスト!$B:$CC,O32,0),"")</f>
        <v>職員諸手当（非常勤）</v>
      </c>
      <c r="B32" s="900"/>
      <c r="C32" s="901"/>
      <c r="D32" s="362"/>
      <c r="E32" s="875"/>
      <c r="F32" s="874"/>
      <c r="G32" s="874"/>
      <c r="H32" s="874"/>
      <c r="I32" s="874"/>
      <c r="J32" s="874"/>
      <c r="K32" s="874"/>
      <c r="L32" s="874"/>
      <c r="M32" s="874"/>
      <c r="N32" s="875"/>
      <c r="O32" s="313">
        <v>18</v>
      </c>
    </row>
    <row r="33" spans="1:15" ht="15.75" customHeight="1">
      <c r="A33" s="899" t="str">
        <f>IFERROR(VLOOKUP(第4号様式!$L$2,様式リスト!$B:$CC,O33,0),"")</f>
        <v>非常勤職員手当</v>
      </c>
      <c r="B33" s="900"/>
      <c r="C33" s="901"/>
      <c r="D33" s="362"/>
      <c r="E33" s="875"/>
      <c r="F33" s="874"/>
      <c r="G33" s="874"/>
      <c r="H33" s="874"/>
      <c r="I33" s="874"/>
      <c r="J33" s="874"/>
      <c r="K33" s="874"/>
      <c r="L33" s="874"/>
      <c r="M33" s="874"/>
      <c r="N33" s="875"/>
      <c r="O33" s="313">
        <v>19</v>
      </c>
    </row>
    <row r="34" spans="1:15" ht="15.75" customHeight="1">
      <c r="A34" s="899" t="str">
        <f>IFERROR(VLOOKUP(第4号様式!$L$2,様式リスト!$B:$CC,O34,0),"")</f>
        <v>　</v>
      </c>
      <c r="B34" s="900"/>
      <c r="C34" s="901"/>
      <c r="D34" s="362"/>
      <c r="E34" s="875"/>
      <c r="F34" s="874"/>
      <c r="G34" s="874"/>
      <c r="H34" s="874"/>
      <c r="I34" s="874"/>
      <c r="J34" s="874"/>
      <c r="K34" s="874"/>
      <c r="L34" s="874"/>
      <c r="M34" s="874"/>
      <c r="N34" s="875"/>
      <c r="O34" s="313">
        <v>20</v>
      </c>
    </row>
    <row r="35" spans="1:15" ht="15.75" customHeight="1">
      <c r="A35" s="899" t="str">
        <f>IFERROR(VLOOKUP(第4号様式!$L$2,様式リスト!$B:$CC,O35,0),"")</f>
        <v>４　通信運搬費</v>
      </c>
      <c r="B35" s="900"/>
      <c r="C35" s="901"/>
      <c r="D35" s="362"/>
      <c r="E35" s="875"/>
      <c r="F35" s="874"/>
      <c r="G35" s="874"/>
      <c r="H35" s="874"/>
      <c r="I35" s="874"/>
      <c r="J35" s="874"/>
      <c r="K35" s="874"/>
      <c r="L35" s="874"/>
      <c r="M35" s="874"/>
      <c r="N35" s="875"/>
      <c r="O35" s="313">
        <v>21</v>
      </c>
    </row>
    <row r="36" spans="1:15" ht="15.75" customHeight="1">
      <c r="A36" s="899" t="str">
        <f>IFERROR(VLOOKUP(第4号様式!$L$2,様式リスト!$B:$CC,O36,0),"")</f>
        <v>　</v>
      </c>
      <c r="B36" s="900"/>
      <c r="C36" s="901"/>
      <c r="D36" s="362"/>
      <c r="E36" s="875"/>
      <c r="F36" s="874"/>
      <c r="G36" s="874"/>
      <c r="H36" s="874"/>
      <c r="I36" s="874"/>
      <c r="J36" s="874"/>
      <c r="K36" s="874"/>
      <c r="L36" s="874"/>
      <c r="M36" s="874"/>
      <c r="N36" s="875"/>
      <c r="O36" s="313">
        <v>22</v>
      </c>
    </row>
    <row r="37" spans="1:15" ht="15.75" customHeight="1">
      <c r="A37" s="899" t="str">
        <f>IFERROR(VLOOKUP(第4号様式!$L$2,様式リスト!$B:$CC,O37,0),"")</f>
        <v>５　指導医、プログラム責任者（研修医指導分）にかかる経費</v>
      </c>
      <c r="B37" s="900"/>
      <c r="C37" s="901"/>
      <c r="D37" s="362"/>
      <c r="E37" s="875"/>
      <c r="F37" s="874"/>
      <c r="G37" s="874"/>
      <c r="H37" s="874"/>
      <c r="I37" s="874"/>
      <c r="J37" s="874"/>
      <c r="K37" s="874"/>
      <c r="L37" s="874"/>
      <c r="M37" s="874"/>
      <c r="N37" s="875"/>
      <c r="O37" s="313">
        <v>23</v>
      </c>
    </row>
    <row r="38" spans="1:15" ht="15.75" customHeight="1">
      <c r="A38" s="899" t="str">
        <f>IFERROR(VLOOKUP(第4号様式!$L$2,様式リスト!$B:$CC,O38,0),"")</f>
        <v>職員基本給</v>
      </c>
      <c r="B38" s="900"/>
      <c r="C38" s="901"/>
      <c r="D38" s="362"/>
      <c r="E38" s="875"/>
      <c r="F38" s="874"/>
      <c r="G38" s="874"/>
      <c r="H38" s="874"/>
      <c r="I38" s="874"/>
      <c r="J38" s="874"/>
      <c r="K38" s="874"/>
      <c r="L38" s="874"/>
      <c r="M38" s="874"/>
      <c r="N38" s="875"/>
      <c r="O38" s="313">
        <v>24</v>
      </c>
    </row>
    <row r="39" spans="1:15" ht="15.75" customHeight="1">
      <c r="A39" s="899" t="str">
        <f>IFERROR(VLOOKUP(第4号様式!$L$2,様式リスト!$B:$CC,O39,0),"")</f>
        <v>職員諸手当</v>
      </c>
      <c r="B39" s="900"/>
      <c r="C39" s="901"/>
      <c r="D39" s="362"/>
      <c r="E39" s="875"/>
      <c r="F39" s="874"/>
      <c r="G39" s="874"/>
      <c r="H39" s="874"/>
      <c r="I39" s="874"/>
      <c r="J39" s="874"/>
      <c r="K39" s="874"/>
      <c r="L39" s="874"/>
      <c r="M39" s="874"/>
      <c r="N39" s="875"/>
      <c r="O39" s="313">
        <v>25</v>
      </c>
    </row>
    <row r="40" spans="1:15" ht="15.75" customHeight="1">
      <c r="A40" s="899" t="str">
        <f>IFERROR(VLOOKUP(第4号様式!$L$2,様式リスト!$B:$CC,O40,0),"")</f>
        <v>非常勤職員手当</v>
      </c>
      <c r="B40" s="900"/>
      <c r="C40" s="901"/>
      <c r="D40" s="362"/>
      <c r="E40" s="875"/>
      <c r="F40" s="874"/>
      <c r="G40" s="874"/>
      <c r="H40" s="874"/>
      <c r="I40" s="874"/>
      <c r="J40" s="874"/>
      <c r="K40" s="874"/>
      <c r="L40" s="874"/>
      <c r="M40" s="874"/>
      <c r="N40" s="875"/>
      <c r="O40" s="313">
        <v>26</v>
      </c>
    </row>
    <row r="41" spans="1:15" ht="15.75" customHeight="1">
      <c r="A41" s="899" t="str">
        <f>IFERROR(VLOOKUP(第4号様式!$L$2,様式リスト!$B:$CC,O41,0),"")</f>
        <v>諸謝金</v>
      </c>
      <c r="B41" s="900"/>
      <c r="C41" s="901"/>
      <c r="D41" s="362"/>
      <c r="E41" s="875"/>
      <c r="F41" s="874"/>
      <c r="G41" s="874"/>
      <c r="H41" s="874"/>
      <c r="I41" s="874"/>
      <c r="J41" s="874"/>
      <c r="K41" s="874"/>
      <c r="L41" s="874"/>
      <c r="M41" s="874"/>
      <c r="N41" s="875"/>
      <c r="O41" s="313">
        <v>27</v>
      </c>
    </row>
    <row r="42" spans="1:15" ht="15.75" customHeight="1">
      <c r="A42" s="899" t="str">
        <f>IFERROR(VLOOKUP(第4号様式!$L$2,様式リスト!$B:$CC,O42,0),"")</f>
        <v>　</v>
      </c>
      <c r="B42" s="900"/>
      <c r="C42" s="901"/>
      <c r="D42" s="362"/>
      <c r="E42" s="875"/>
      <c r="F42" s="874"/>
      <c r="G42" s="874"/>
      <c r="H42" s="874"/>
      <c r="I42" s="874"/>
      <c r="J42" s="874"/>
      <c r="K42" s="874"/>
      <c r="L42" s="874"/>
      <c r="M42" s="874"/>
      <c r="N42" s="875"/>
      <c r="O42" s="313">
        <v>28</v>
      </c>
    </row>
    <row r="43" spans="1:15" ht="15.75" customHeight="1">
      <c r="A43" s="899" t="str">
        <f>IFERROR(VLOOKUP(第4号様式!$L$2,様式リスト!$B:$CC,O43,0),"")</f>
        <v>６　情報収集及び学会等出席経費</v>
      </c>
      <c r="B43" s="900"/>
      <c r="C43" s="901"/>
      <c r="D43" s="362"/>
      <c r="E43" s="875"/>
      <c r="F43" s="874"/>
      <c r="G43" s="874"/>
      <c r="H43" s="874"/>
      <c r="I43" s="874"/>
      <c r="J43" s="874"/>
      <c r="K43" s="874"/>
      <c r="L43" s="874"/>
      <c r="M43" s="874"/>
      <c r="N43" s="875"/>
      <c r="O43" s="313">
        <v>29</v>
      </c>
    </row>
    <row r="44" spans="1:15" ht="15.75" customHeight="1">
      <c r="A44" s="899" t="str">
        <f>IFERROR(VLOOKUP(第4号様式!$L$2,様式リスト!$B:$CC,O44,0),"")</f>
        <v>旅費</v>
      </c>
      <c r="B44" s="900"/>
      <c r="C44" s="901"/>
      <c r="D44" s="362"/>
      <c r="E44" s="875"/>
      <c r="F44" s="874"/>
      <c r="G44" s="874"/>
      <c r="H44" s="874"/>
      <c r="I44" s="874"/>
      <c r="J44" s="874"/>
      <c r="K44" s="874"/>
      <c r="L44" s="874"/>
      <c r="M44" s="874"/>
      <c r="N44" s="875"/>
      <c r="O44" s="313">
        <v>30</v>
      </c>
    </row>
    <row r="45" spans="1:15" ht="15.75" customHeight="1">
      <c r="A45" s="899" t="str">
        <f>IFERROR(VLOOKUP(第4号様式!$L$2,様式リスト!$B:$CC,O45,0),"")</f>
        <v>備品費（図書）</v>
      </c>
      <c r="B45" s="900"/>
      <c r="C45" s="901"/>
      <c r="D45" s="362"/>
      <c r="E45" s="875"/>
      <c r="F45" s="874"/>
      <c r="G45" s="874"/>
      <c r="H45" s="874"/>
      <c r="I45" s="874"/>
      <c r="J45" s="874"/>
      <c r="K45" s="874"/>
      <c r="L45" s="874"/>
      <c r="M45" s="874"/>
      <c r="N45" s="875"/>
      <c r="O45" s="313">
        <v>31</v>
      </c>
    </row>
    <row r="46" spans="1:15" ht="15.75" customHeight="1">
      <c r="A46" s="899" t="str">
        <f>IFERROR(VLOOKUP(第4号様式!$L$2,様式リスト!$B:$CC,O46,0),"")</f>
        <v>消耗品（教材等材料費を含む）</v>
      </c>
      <c r="B46" s="900"/>
      <c r="C46" s="901"/>
      <c r="D46" s="362"/>
      <c r="E46" s="875"/>
      <c r="F46" s="874"/>
      <c r="G46" s="874"/>
      <c r="H46" s="874"/>
      <c r="I46" s="874"/>
      <c r="J46" s="874"/>
      <c r="K46" s="874"/>
      <c r="L46" s="874"/>
      <c r="M46" s="874"/>
      <c r="N46" s="875"/>
      <c r="O46" s="313">
        <v>32</v>
      </c>
    </row>
    <row r="47" spans="1:15" ht="15.75" customHeight="1">
      <c r="A47" s="899" t="str">
        <f>IFERROR(VLOOKUP(第4号様式!$L$2,様式リスト!$B:$CC,O47,0),"")</f>
        <v>　</v>
      </c>
      <c r="B47" s="900"/>
      <c r="C47" s="901"/>
      <c r="D47" s="362"/>
      <c r="E47" s="875"/>
      <c r="F47" s="874"/>
      <c r="G47" s="874"/>
      <c r="H47" s="874"/>
      <c r="I47" s="874"/>
      <c r="J47" s="874"/>
      <c r="K47" s="874"/>
      <c r="L47" s="874"/>
      <c r="M47" s="874"/>
      <c r="N47" s="875"/>
      <c r="O47" s="313">
        <v>33</v>
      </c>
    </row>
    <row r="48" spans="1:15" ht="15.75" customHeight="1">
      <c r="A48" s="899" t="str">
        <f>IFERROR(VLOOKUP(第4号様式!$L$2,様式リスト!$B:$CC,O48,0),"")</f>
        <v>７　剖検経費</v>
      </c>
      <c r="B48" s="900"/>
      <c r="C48" s="901"/>
      <c r="D48" s="362"/>
      <c r="E48" s="875"/>
      <c r="F48" s="874"/>
      <c r="G48" s="874"/>
      <c r="H48" s="874"/>
      <c r="I48" s="874"/>
      <c r="J48" s="874"/>
      <c r="K48" s="874"/>
      <c r="L48" s="874"/>
      <c r="M48" s="874"/>
      <c r="N48" s="875"/>
      <c r="O48" s="313">
        <v>34</v>
      </c>
    </row>
    <row r="49" spans="1:15" ht="15.75" customHeight="1">
      <c r="A49" s="899" t="str">
        <f>IFERROR(VLOOKUP(第4号様式!$L$2,様式リスト!$B:$CC,O49,0),"")</f>
        <v>諸謝金（臨床研修病院のみ）</v>
      </c>
      <c r="B49" s="900"/>
      <c r="C49" s="901"/>
      <c r="D49" s="362"/>
      <c r="E49" s="875"/>
      <c r="F49" s="874"/>
      <c r="G49" s="874"/>
      <c r="H49" s="874"/>
      <c r="I49" s="874"/>
      <c r="J49" s="874"/>
      <c r="K49" s="874"/>
      <c r="L49" s="874"/>
      <c r="M49" s="874"/>
      <c r="N49" s="875"/>
      <c r="O49" s="313">
        <v>35</v>
      </c>
    </row>
    <row r="50" spans="1:15" ht="15.75" customHeight="1">
      <c r="A50" s="899" t="str">
        <f>IFERROR(VLOOKUP(第4号様式!$L$2,様式リスト!$B:$CC,O50,0),"")</f>
        <v>旅費（臨床研修病院のみ）</v>
      </c>
      <c r="B50" s="900"/>
      <c r="C50" s="901"/>
      <c r="D50" s="362"/>
      <c r="E50" s="875"/>
      <c r="F50" s="874"/>
      <c r="G50" s="874"/>
      <c r="H50" s="874"/>
      <c r="I50" s="874"/>
      <c r="J50" s="874"/>
      <c r="K50" s="874"/>
      <c r="L50" s="874"/>
      <c r="M50" s="874"/>
      <c r="N50" s="875"/>
      <c r="O50" s="313">
        <v>36</v>
      </c>
    </row>
    <row r="51" spans="1:15" ht="15.75" customHeight="1">
      <c r="A51" s="899" t="str">
        <f>IFERROR(VLOOKUP(第4号様式!$L$2,様式リスト!$B:$CC,O51,0),"")</f>
        <v>消耗品費</v>
      </c>
      <c r="B51" s="900"/>
      <c r="C51" s="901"/>
      <c r="D51" s="362"/>
      <c r="E51" s="875"/>
      <c r="F51" s="874"/>
      <c r="G51" s="874"/>
      <c r="H51" s="874"/>
      <c r="I51" s="874"/>
      <c r="J51" s="874"/>
      <c r="K51" s="874"/>
      <c r="L51" s="874"/>
      <c r="M51" s="874"/>
      <c r="N51" s="875"/>
      <c r="O51" s="313">
        <v>37</v>
      </c>
    </row>
    <row r="52" spans="1:15" ht="15.75" customHeight="1">
      <c r="A52" s="899" t="str">
        <f>IFERROR(VLOOKUP(第4号様式!$L$2,様式リスト!$B:$CC,O52,0),"")</f>
        <v>　</v>
      </c>
      <c r="B52" s="900"/>
      <c r="C52" s="901"/>
      <c r="D52" s="362"/>
      <c r="E52" s="875"/>
      <c r="F52" s="874"/>
      <c r="G52" s="874"/>
      <c r="H52" s="874"/>
      <c r="I52" s="874"/>
      <c r="J52" s="874"/>
      <c r="K52" s="874"/>
      <c r="L52" s="874"/>
      <c r="M52" s="874"/>
      <c r="N52" s="875"/>
      <c r="O52" s="313">
        <v>38</v>
      </c>
    </row>
    <row r="53" spans="1:15" ht="15.75" customHeight="1">
      <c r="A53" s="899" t="str">
        <f>IFERROR(VLOOKUP(第4号様式!$L$2,様式リスト!$B:$CC,O53,0),"")</f>
        <v>８へき地診療所等の研修経費</v>
      </c>
      <c r="B53" s="900"/>
      <c r="C53" s="901"/>
      <c r="D53" s="362"/>
      <c r="E53" s="875"/>
      <c r="F53" s="874"/>
      <c r="G53" s="874"/>
      <c r="H53" s="874"/>
      <c r="I53" s="874"/>
      <c r="J53" s="874"/>
      <c r="K53" s="874"/>
      <c r="L53" s="874"/>
      <c r="M53" s="874"/>
      <c r="N53" s="875"/>
      <c r="O53" s="313">
        <v>39</v>
      </c>
    </row>
    <row r="54" spans="1:15" ht="15.75" customHeight="1">
      <c r="A54" s="899" t="str">
        <f>IFERROR(VLOOKUP(第4号様式!$L$2,様式リスト!$B:$CC,O54,0),"")</f>
        <v>旅費</v>
      </c>
      <c r="B54" s="900"/>
      <c r="C54" s="901"/>
      <c r="D54" s="362"/>
      <c r="E54" s="875"/>
      <c r="F54" s="874"/>
      <c r="G54" s="874"/>
      <c r="H54" s="874"/>
      <c r="I54" s="874"/>
      <c r="J54" s="874"/>
      <c r="K54" s="874"/>
      <c r="L54" s="874"/>
      <c r="M54" s="874"/>
      <c r="N54" s="875"/>
      <c r="O54" s="313">
        <v>40</v>
      </c>
    </row>
    <row r="55" spans="1:15" ht="15.75" customHeight="1">
      <c r="A55" s="899" t="str">
        <f>IFERROR(VLOOKUP(第4号様式!$L$2,様式リスト!$B:$CC,O55,0),"")</f>
        <v>　</v>
      </c>
      <c r="B55" s="900"/>
      <c r="C55" s="901"/>
      <c r="D55" s="362"/>
      <c r="E55" s="875"/>
      <c r="F55" s="874"/>
      <c r="G55" s="874"/>
      <c r="H55" s="874"/>
      <c r="I55" s="874"/>
      <c r="J55" s="874"/>
      <c r="K55" s="874"/>
      <c r="L55" s="874"/>
      <c r="M55" s="874"/>
      <c r="N55" s="875"/>
      <c r="O55" s="313">
        <v>41</v>
      </c>
    </row>
    <row r="56" spans="1:15" ht="15.75" customHeight="1">
      <c r="A56" s="899" t="str">
        <f>IFERROR(VLOOKUP(第4号様式!$L$2,様式リスト!$B:$CC,O56,0),"")</f>
        <v>９　産婦人科宿日直研修事業費、小児科宿日直研修事業費</v>
      </c>
      <c r="B56" s="900"/>
      <c r="C56" s="901"/>
      <c r="D56" s="362"/>
      <c r="E56" s="875"/>
      <c r="F56" s="874"/>
      <c r="G56" s="874"/>
      <c r="H56" s="874"/>
      <c r="I56" s="874"/>
      <c r="J56" s="874"/>
      <c r="K56" s="874"/>
      <c r="L56" s="874"/>
      <c r="M56" s="874"/>
      <c r="N56" s="875"/>
      <c r="O56" s="313">
        <v>42</v>
      </c>
    </row>
    <row r="57" spans="1:15" ht="15.75" customHeight="1">
      <c r="A57" s="899" t="str">
        <f>IFERROR(VLOOKUP(第4号様式!$L$2,様式リスト!$B:$CC,O57,0),"")</f>
        <v>宿日直手当</v>
      </c>
      <c r="B57" s="900"/>
      <c r="C57" s="901"/>
      <c r="D57" s="362"/>
      <c r="E57" s="875"/>
      <c r="F57" s="874"/>
      <c r="G57" s="874"/>
      <c r="H57" s="874"/>
      <c r="I57" s="874"/>
      <c r="J57" s="874"/>
      <c r="K57" s="874"/>
      <c r="L57" s="874"/>
      <c r="M57" s="874"/>
      <c r="N57" s="875"/>
      <c r="O57" s="313">
        <v>43</v>
      </c>
    </row>
    <row r="58" spans="1:15" ht="15.75" customHeight="1">
      <c r="A58" s="899" t="str">
        <f>IFERROR(VLOOKUP(第4号様式!$L$2,様式リスト!$B:$CC,O58,0),"")</f>
        <v>（１）産婦人科</v>
      </c>
      <c r="B58" s="900"/>
      <c r="C58" s="901"/>
      <c r="D58" s="362"/>
      <c r="E58" s="875"/>
      <c r="F58" s="874"/>
      <c r="G58" s="874"/>
      <c r="H58" s="874"/>
      <c r="I58" s="874"/>
      <c r="J58" s="874"/>
      <c r="K58" s="874"/>
      <c r="L58" s="874"/>
      <c r="M58" s="874"/>
      <c r="N58" s="875"/>
      <c r="O58" s="313">
        <v>44</v>
      </c>
    </row>
    <row r="59" spans="1:15" ht="15.75" customHeight="1">
      <c r="A59" s="899" t="str">
        <f>IFERROR(VLOOKUP(第4号様式!$L$2,様式リスト!$B:$CC,O59,0),"")</f>
        <v>（２）小児科</v>
      </c>
      <c r="B59" s="900"/>
      <c r="C59" s="901"/>
      <c r="D59" s="362"/>
      <c r="E59" s="875"/>
      <c r="F59" s="874"/>
      <c r="G59" s="874"/>
      <c r="H59" s="874"/>
      <c r="I59" s="874"/>
      <c r="J59" s="874"/>
      <c r="K59" s="874"/>
      <c r="L59" s="874"/>
      <c r="M59" s="874"/>
      <c r="N59" s="875"/>
      <c r="O59" s="313">
        <v>45</v>
      </c>
    </row>
    <row r="60" spans="1:15" ht="15.75" customHeight="1">
      <c r="A60" s="899" t="str">
        <f>IFERROR(VLOOKUP(第4号様式!$L$2,様式リスト!$B:$CC,O60,0),"")</f>
        <v>【オンコール手当】</v>
      </c>
      <c r="B60" s="900"/>
      <c r="C60" s="901"/>
      <c r="D60" s="362"/>
      <c r="E60" s="875"/>
      <c r="F60" s="874"/>
      <c r="G60" s="874"/>
      <c r="H60" s="874"/>
      <c r="I60" s="874"/>
      <c r="J60" s="874"/>
      <c r="K60" s="874"/>
      <c r="L60" s="874"/>
      <c r="M60" s="874"/>
      <c r="N60" s="875"/>
      <c r="O60" s="313">
        <v>46</v>
      </c>
    </row>
    <row r="61" spans="1:15" ht="15.75" customHeight="1">
      <c r="A61" s="899" t="str">
        <f>IFERROR(VLOOKUP(第4号様式!$L$2,様式リスト!$B:$CC,O61,0),"")</f>
        <v>　</v>
      </c>
      <c r="B61" s="900"/>
      <c r="C61" s="901"/>
      <c r="D61" s="362"/>
      <c r="E61" s="875"/>
      <c r="F61" s="874"/>
      <c r="G61" s="874"/>
      <c r="H61" s="874"/>
      <c r="I61" s="874"/>
      <c r="J61" s="874"/>
      <c r="K61" s="874"/>
      <c r="L61" s="874"/>
      <c r="M61" s="874"/>
      <c r="N61" s="875"/>
      <c r="O61" s="313">
        <v>47</v>
      </c>
    </row>
    <row r="62" spans="1:15" ht="15.75" customHeight="1">
      <c r="A62" s="899" t="str">
        <f>IFERROR(VLOOKUP(第4号様式!$L$2,様式リスト!$B:$CC,O62,0),"")</f>
        <v>　</v>
      </c>
      <c r="B62" s="900"/>
      <c r="C62" s="901"/>
      <c r="D62" s="362"/>
      <c r="E62" s="875"/>
      <c r="F62" s="874"/>
      <c r="G62" s="874"/>
      <c r="H62" s="874"/>
      <c r="I62" s="874"/>
      <c r="J62" s="874"/>
      <c r="K62" s="874"/>
      <c r="L62" s="874"/>
      <c r="M62" s="874"/>
      <c r="N62" s="875"/>
      <c r="O62" s="313">
        <v>48</v>
      </c>
    </row>
    <row r="63" spans="1:15" ht="15.75" customHeight="1">
      <c r="A63" s="899" t="str">
        <f>IFERROR(VLOOKUP(第4号様式!$L$2,様式リスト!$B:$CC,O63,0),"")</f>
        <v>（Ⅱ　協議会開催経費）</v>
      </c>
      <c r="B63" s="900"/>
      <c r="C63" s="901"/>
      <c r="D63" s="362"/>
      <c r="E63" s="875"/>
      <c r="F63" s="874"/>
      <c r="G63" s="874"/>
      <c r="H63" s="874"/>
      <c r="I63" s="874"/>
      <c r="J63" s="874"/>
      <c r="K63" s="874"/>
      <c r="L63" s="874"/>
      <c r="M63" s="874"/>
      <c r="N63" s="875"/>
      <c r="O63" s="313">
        <v>49</v>
      </c>
    </row>
    <row r="64" spans="1:15" ht="15.75" customHeight="1">
      <c r="A64" s="899" t="str">
        <f>IFERROR(VLOOKUP(第4号様式!$L$2,様式リスト!$B:$CC,O64,0),"")</f>
        <v>職員諸手当（非常勤）</v>
      </c>
      <c r="B64" s="900"/>
      <c r="C64" s="901"/>
      <c r="D64" s="362"/>
      <c r="E64" s="875"/>
      <c r="F64" s="874"/>
      <c r="G64" s="874"/>
      <c r="H64" s="874"/>
      <c r="I64" s="874"/>
      <c r="J64" s="874"/>
      <c r="K64" s="874"/>
      <c r="L64" s="874"/>
      <c r="M64" s="874"/>
      <c r="N64" s="875"/>
      <c r="O64" s="313">
        <v>50</v>
      </c>
    </row>
    <row r="65" spans="1:15" ht="15.75" customHeight="1">
      <c r="A65" s="899" t="str">
        <f>IFERROR(VLOOKUP(第4号様式!$L$2,様式リスト!$B:$CC,O65,0),"")</f>
        <v>非常勤職員手当</v>
      </c>
      <c r="B65" s="900"/>
      <c r="C65" s="901"/>
      <c r="D65" s="362"/>
      <c r="E65" s="875"/>
      <c r="F65" s="874"/>
      <c r="G65" s="874"/>
      <c r="H65" s="874"/>
      <c r="I65" s="874"/>
      <c r="J65" s="874"/>
      <c r="K65" s="874"/>
      <c r="L65" s="874"/>
      <c r="M65" s="874"/>
      <c r="N65" s="875"/>
      <c r="O65" s="313">
        <v>51</v>
      </c>
    </row>
    <row r="66" spans="1:15" ht="15.75" customHeight="1">
      <c r="A66" s="899" t="str">
        <f>IFERROR(VLOOKUP(第4号様式!$L$2,様式リスト!$B:$CC,O66,0),"")</f>
        <v>（事務補助者雇上経費）</v>
      </c>
      <c r="B66" s="900"/>
      <c r="C66" s="901"/>
      <c r="D66" s="362"/>
      <c r="E66" s="875"/>
      <c r="F66" s="874"/>
      <c r="G66" s="874"/>
      <c r="H66" s="874"/>
      <c r="I66" s="874"/>
      <c r="J66" s="874"/>
      <c r="K66" s="874"/>
      <c r="L66" s="874"/>
      <c r="M66" s="874"/>
      <c r="N66" s="875"/>
      <c r="O66" s="313">
        <v>52</v>
      </c>
    </row>
    <row r="67" spans="1:15" ht="15.75" customHeight="1">
      <c r="A67" s="899" t="str">
        <f>IFERROR(VLOOKUP(第4号様式!$L$2,様式リスト!$B:$CC,O67,0),"")</f>
        <v>諸謝金</v>
      </c>
      <c r="B67" s="900"/>
      <c r="C67" s="901"/>
      <c r="D67" s="362"/>
      <c r="E67" s="875"/>
      <c r="F67" s="874"/>
      <c r="G67" s="874"/>
      <c r="H67" s="874"/>
      <c r="I67" s="874"/>
      <c r="J67" s="874"/>
      <c r="K67" s="874"/>
      <c r="L67" s="874"/>
      <c r="M67" s="874"/>
      <c r="N67" s="875"/>
      <c r="O67" s="313">
        <v>53</v>
      </c>
    </row>
    <row r="68" spans="1:15" ht="15.75" customHeight="1">
      <c r="A68" s="899" t="str">
        <f>IFERROR(VLOOKUP(第4号様式!$L$2,様式リスト!$B:$CC,O68,0),"")</f>
        <v>旅費</v>
      </c>
      <c r="B68" s="900"/>
      <c r="C68" s="901"/>
      <c r="D68" s="362"/>
      <c r="E68" s="875"/>
      <c r="F68" s="874"/>
      <c r="G68" s="874"/>
      <c r="H68" s="874"/>
      <c r="I68" s="874"/>
      <c r="J68" s="874"/>
      <c r="K68" s="874"/>
      <c r="L68" s="874"/>
      <c r="M68" s="874"/>
      <c r="N68" s="875"/>
      <c r="O68" s="313">
        <v>54</v>
      </c>
    </row>
    <row r="69" spans="1:15" ht="15.75" customHeight="1">
      <c r="A69" s="899" t="str">
        <f>IFERROR(VLOOKUP(第4号様式!$L$2,様式リスト!$B:$CC,O69,0),"")</f>
        <v>会議費</v>
      </c>
      <c r="B69" s="900"/>
      <c r="C69" s="901"/>
      <c r="D69" s="362"/>
      <c r="E69" s="875"/>
      <c r="F69" s="874"/>
      <c r="G69" s="874"/>
      <c r="H69" s="874"/>
      <c r="I69" s="874"/>
      <c r="J69" s="874"/>
      <c r="K69" s="874"/>
      <c r="L69" s="874"/>
      <c r="M69" s="874"/>
      <c r="N69" s="875"/>
      <c r="O69" s="313">
        <v>55</v>
      </c>
    </row>
    <row r="70" spans="1:15" ht="15.75" customHeight="1">
      <c r="A70" s="899" t="str">
        <f>IFERROR(VLOOKUP(第4号様式!$L$2,様式リスト!$B:$CC,O70,0),"")</f>
        <v>　</v>
      </c>
      <c r="B70" s="900"/>
      <c r="C70" s="901"/>
      <c r="D70" s="362"/>
      <c r="E70" s="875"/>
      <c r="F70" s="874"/>
      <c r="G70" s="874"/>
      <c r="H70" s="874"/>
      <c r="I70" s="874"/>
      <c r="J70" s="874"/>
      <c r="K70" s="874"/>
      <c r="L70" s="874"/>
      <c r="M70" s="874"/>
      <c r="N70" s="875"/>
      <c r="O70" s="313">
        <v>56</v>
      </c>
    </row>
    <row r="71" spans="1:15" ht="15.75" customHeight="1">
      <c r="A71" s="899" t="str">
        <f>IFERROR(VLOOKUP(第4号様式!$L$2,様式リスト!$B:$CC,O71,0),"")</f>
        <v>　</v>
      </c>
      <c r="B71" s="900"/>
      <c r="C71" s="901"/>
      <c r="D71" s="362"/>
      <c r="E71" s="875"/>
      <c r="F71" s="874"/>
      <c r="G71" s="874"/>
      <c r="H71" s="874"/>
      <c r="I71" s="874"/>
      <c r="J71" s="874"/>
      <c r="K71" s="874"/>
      <c r="L71" s="874"/>
      <c r="M71" s="874"/>
      <c r="N71" s="875"/>
      <c r="O71" s="313">
        <v>57</v>
      </c>
    </row>
    <row r="72" spans="1:15" ht="15.75" customHeight="1">
      <c r="A72" s="899" t="str">
        <f>IFERROR(VLOOKUP(第4号様式!$L$2,様式リスト!$B:$CC,O72,0),"")</f>
        <v>１　広域連携型プログラム作成経費</v>
      </c>
      <c r="B72" s="900"/>
      <c r="C72" s="901"/>
      <c r="D72" s="362"/>
      <c r="E72" s="875"/>
      <c r="F72" s="874"/>
      <c r="G72" s="874"/>
      <c r="H72" s="874"/>
      <c r="I72" s="874"/>
      <c r="J72" s="874"/>
      <c r="K72" s="874"/>
      <c r="L72" s="874"/>
      <c r="M72" s="874"/>
      <c r="N72" s="875"/>
      <c r="O72" s="313">
        <v>58</v>
      </c>
    </row>
    <row r="73" spans="1:15" ht="15.75" customHeight="1">
      <c r="A73" s="899" t="str">
        <f>IFERROR(VLOOKUP(第4号様式!$L$2,様式リスト!$B:$CC,O73,0),"")</f>
        <v>　職員基本給</v>
      </c>
      <c r="B73" s="900"/>
      <c r="C73" s="901"/>
      <c r="D73" s="362"/>
      <c r="E73" s="875"/>
      <c r="F73" s="874"/>
      <c r="G73" s="874"/>
      <c r="H73" s="874"/>
      <c r="I73" s="874"/>
      <c r="J73" s="874"/>
      <c r="K73" s="874"/>
      <c r="L73" s="874"/>
      <c r="M73" s="874"/>
      <c r="N73" s="875"/>
      <c r="O73" s="313">
        <v>59</v>
      </c>
    </row>
    <row r="74" spans="1:15" ht="15.75" customHeight="1">
      <c r="A74" s="899" t="str">
        <f>IFERROR(VLOOKUP(第4号様式!$L$2,様式リスト!$B:$CC,O74,0),"")</f>
        <v>職員諸手当（非常勤含む）</v>
      </c>
      <c r="B74" s="900"/>
      <c r="C74" s="901"/>
      <c r="D74" s="362"/>
      <c r="E74" s="875"/>
      <c r="F74" s="874"/>
      <c r="G74" s="874"/>
      <c r="H74" s="874"/>
      <c r="I74" s="874"/>
      <c r="J74" s="874"/>
      <c r="K74" s="874"/>
      <c r="L74" s="874"/>
      <c r="M74" s="874"/>
      <c r="N74" s="875"/>
      <c r="O74" s="313">
        <v>60</v>
      </c>
    </row>
    <row r="75" spans="1:15" ht="15.75" customHeight="1">
      <c r="A75" s="899" t="str">
        <f>IFERROR(VLOOKUP(第4号様式!$L$2,様式リスト!$B:$CC,O75,0),"")</f>
        <v>非常勤職員諸手当（事務補助者雇上経費）</v>
      </c>
      <c r="B75" s="900"/>
      <c r="C75" s="901"/>
      <c r="D75" s="362"/>
      <c r="E75" s="875"/>
      <c r="F75" s="874"/>
      <c r="G75" s="874"/>
      <c r="H75" s="874"/>
      <c r="I75" s="874"/>
      <c r="J75" s="874"/>
      <c r="K75" s="874"/>
      <c r="L75" s="874"/>
      <c r="M75" s="874"/>
      <c r="N75" s="875"/>
      <c r="O75" s="313">
        <v>61</v>
      </c>
    </row>
    <row r="76" spans="1:15" ht="15.75" customHeight="1">
      <c r="A76" s="899" t="str">
        <f>IFERROR(VLOOKUP(第4号様式!$L$2,様式リスト!$B:$CC,O76,0),"")</f>
        <v>諸謝金</v>
      </c>
      <c r="B76" s="900"/>
      <c r="C76" s="901"/>
      <c r="D76" s="362"/>
      <c r="E76" s="875"/>
      <c r="F76" s="874"/>
      <c r="G76" s="874"/>
      <c r="H76" s="874"/>
      <c r="I76" s="874"/>
      <c r="J76" s="874"/>
      <c r="K76" s="874"/>
      <c r="L76" s="874"/>
      <c r="M76" s="874"/>
      <c r="N76" s="875"/>
      <c r="O76" s="313">
        <v>62</v>
      </c>
    </row>
    <row r="77" spans="1:15" ht="15.75" customHeight="1">
      <c r="A77" s="899" t="str">
        <f>IFERROR(VLOOKUP(第4号様式!$L$2,様式リスト!$B:$CC,O77,0),"")</f>
        <v>旅費</v>
      </c>
      <c r="B77" s="900"/>
      <c r="C77" s="901"/>
      <c r="D77" s="362"/>
      <c r="E77" s="875"/>
      <c r="F77" s="874"/>
      <c r="G77" s="874"/>
      <c r="H77" s="874"/>
      <c r="I77" s="874"/>
      <c r="J77" s="874"/>
      <c r="K77" s="874"/>
      <c r="L77" s="874"/>
      <c r="M77" s="874"/>
      <c r="N77" s="875"/>
      <c r="O77" s="313">
        <v>63</v>
      </c>
    </row>
    <row r="78" spans="1:15" ht="15.75" customHeight="1">
      <c r="A78" s="899" t="str">
        <f>IFERROR(VLOOKUP(第4号様式!$L$2,様式リスト!$B:$CC,O78,0),"")</f>
        <v>消耗品費</v>
      </c>
      <c r="B78" s="900"/>
      <c r="C78" s="901"/>
      <c r="D78" s="362"/>
      <c r="E78" s="875"/>
      <c r="F78" s="874"/>
      <c r="G78" s="874"/>
      <c r="H78" s="874"/>
      <c r="I78" s="874"/>
      <c r="J78" s="874"/>
      <c r="K78" s="874"/>
      <c r="L78" s="874"/>
      <c r="M78" s="874"/>
      <c r="N78" s="875"/>
      <c r="O78" s="313">
        <v>64</v>
      </c>
    </row>
    <row r="79" spans="1:15" ht="15.75" customHeight="1">
      <c r="A79" s="899" t="str">
        <f>IFERROR(VLOOKUP(第4号様式!$L$2,様式リスト!$B:$CC,O79,0),"")</f>
        <v>印刷製本費</v>
      </c>
      <c r="B79" s="900"/>
      <c r="C79" s="901"/>
      <c r="D79" s="362"/>
      <c r="E79" s="875"/>
      <c r="F79" s="874"/>
      <c r="G79" s="874"/>
      <c r="H79" s="874"/>
      <c r="I79" s="874"/>
      <c r="J79" s="874"/>
      <c r="K79" s="874"/>
      <c r="L79" s="874"/>
      <c r="M79" s="874"/>
      <c r="N79" s="875"/>
      <c r="O79" s="313">
        <v>65</v>
      </c>
    </row>
    <row r="80" spans="1:15" ht="15.75" customHeight="1">
      <c r="A80" s="899" t="str">
        <f>IFERROR(VLOOKUP(第4号様式!$L$2,様式リスト!$B:$CC,O80,0),"")</f>
        <v>通信運搬費</v>
      </c>
      <c r="B80" s="900"/>
      <c r="C80" s="901"/>
      <c r="D80" s="362"/>
      <c r="E80" s="875"/>
      <c r="F80" s="874"/>
      <c r="G80" s="874"/>
      <c r="H80" s="874"/>
      <c r="I80" s="874"/>
      <c r="J80" s="874"/>
      <c r="K80" s="874"/>
      <c r="L80" s="874"/>
      <c r="M80" s="874"/>
      <c r="N80" s="875"/>
      <c r="O80" s="313">
        <v>66</v>
      </c>
    </row>
    <row r="81" spans="1:15" ht="15.75" customHeight="1">
      <c r="A81" s="899" t="str">
        <f>IFERROR(VLOOKUP(第4号様式!$L$2,様式リスト!$B:$CC,O81,0),"")</f>
        <v>会議費</v>
      </c>
      <c r="B81" s="900"/>
      <c r="C81" s="901"/>
      <c r="D81" s="362"/>
      <c r="E81" s="875"/>
      <c r="F81" s="874"/>
      <c r="G81" s="874"/>
      <c r="H81" s="874"/>
      <c r="I81" s="874"/>
      <c r="J81" s="874"/>
      <c r="K81" s="874"/>
      <c r="L81" s="874"/>
      <c r="M81" s="874"/>
      <c r="N81" s="875"/>
      <c r="O81" s="313">
        <v>67</v>
      </c>
    </row>
    <row r="82" spans="1:15" ht="15.75" customHeight="1">
      <c r="A82" s="899" t="str">
        <f>IFERROR(VLOOKUP(第4号様式!$L$2,様式リスト!$B:$CC,O82,0),"")</f>
        <v>２　第三者評価受審経費</v>
      </c>
      <c r="B82" s="900"/>
      <c r="C82" s="901"/>
      <c r="D82" s="362"/>
      <c r="E82" s="875"/>
      <c r="F82" s="874"/>
      <c r="G82" s="874"/>
      <c r="H82" s="874"/>
      <c r="I82" s="874"/>
      <c r="J82" s="874"/>
      <c r="K82" s="874"/>
      <c r="L82" s="874"/>
      <c r="M82" s="874"/>
      <c r="N82" s="875"/>
      <c r="O82" s="313">
        <v>68</v>
      </c>
    </row>
    <row r="83" spans="1:15" ht="15.75" customHeight="1">
      <c r="A83" s="899" t="str">
        <f>IFERROR(VLOOKUP(第4号様式!$L$2,様式リスト!$B:$CC,O83,0),"")</f>
        <v>雑役務費（手数料等）</v>
      </c>
      <c r="B83" s="900"/>
      <c r="C83" s="901"/>
      <c r="D83" s="362"/>
      <c r="E83" s="875"/>
      <c r="F83" s="874"/>
      <c r="G83" s="874"/>
      <c r="H83" s="874"/>
      <c r="I83" s="874"/>
      <c r="J83" s="874"/>
      <c r="K83" s="874"/>
      <c r="L83" s="874"/>
      <c r="M83" s="874"/>
      <c r="N83" s="875"/>
      <c r="O83" s="313">
        <v>69</v>
      </c>
    </row>
    <row r="84" spans="1:15" ht="15.75" customHeight="1">
      <c r="A84" s="899" t="str">
        <f>IFERROR(VLOOKUP(第4号様式!$L$2,様式リスト!$B:$CC,O84,0),"")</f>
        <v>　</v>
      </c>
      <c r="B84" s="900"/>
      <c r="C84" s="901"/>
      <c r="D84" s="362"/>
      <c r="E84" s="875"/>
      <c r="F84" s="874"/>
      <c r="G84" s="874"/>
      <c r="H84" s="874"/>
      <c r="I84" s="874"/>
      <c r="J84" s="874"/>
      <c r="K84" s="874"/>
      <c r="L84" s="874"/>
      <c r="M84" s="874"/>
      <c r="N84" s="875"/>
      <c r="O84" s="313">
        <v>70</v>
      </c>
    </row>
    <row r="85" spans="1:15" ht="15.75" customHeight="1">
      <c r="A85" s="899" t="str">
        <f>IFERROR(VLOOKUP(第4号様式!$L$2,様式リスト!$B:$CC,O85,0),"")</f>
        <v xml:space="preserve"> </v>
      </c>
      <c r="B85" s="900"/>
      <c r="C85" s="901"/>
      <c r="D85" s="362"/>
      <c r="E85" s="875"/>
      <c r="F85" s="874"/>
      <c r="G85" s="874"/>
      <c r="H85" s="874"/>
      <c r="I85" s="874"/>
      <c r="J85" s="874"/>
      <c r="K85" s="874"/>
      <c r="L85" s="874"/>
      <c r="M85" s="874"/>
      <c r="N85" s="875"/>
      <c r="O85" s="313">
        <v>71</v>
      </c>
    </row>
    <row r="86" spans="1:15" ht="15.75" customHeight="1">
      <c r="A86" s="899">
        <f>IFERROR(VLOOKUP(第4号様式!$L$2,様式リスト!$B:$CC,O86,0),"")</f>
        <v>0</v>
      </c>
      <c r="B86" s="900"/>
      <c r="C86" s="901"/>
      <c r="D86" s="362"/>
      <c r="E86" s="875"/>
      <c r="F86" s="874"/>
      <c r="G86" s="874"/>
      <c r="H86" s="874"/>
      <c r="I86" s="874"/>
      <c r="J86" s="874"/>
      <c r="K86" s="874"/>
      <c r="L86" s="874"/>
      <c r="M86" s="874"/>
      <c r="N86" s="875"/>
      <c r="O86" s="313">
        <v>72</v>
      </c>
    </row>
    <row r="87" spans="1:15" ht="15.75" customHeight="1">
      <c r="A87" s="899">
        <f>IFERROR(VLOOKUP(第4号様式!$L$2,様式リスト!$B:$CC,O87,0),"")</f>
        <v>0</v>
      </c>
      <c r="B87" s="900"/>
      <c r="C87" s="901"/>
      <c r="D87" s="362"/>
      <c r="E87" s="875"/>
      <c r="F87" s="874"/>
      <c r="G87" s="874"/>
      <c r="H87" s="874"/>
      <c r="I87" s="874"/>
      <c r="J87" s="874"/>
      <c r="K87" s="874"/>
      <c r="L87" s="874"/>
      <c r="M87" s="874"/>
      <c r="N87" s="875"/>
      <c r="O87" s="313">
        <v>73</v>
      </c>
    </row>
    <row r="88" spans="1:15" ht="15.75" customHeight="1">
      <c r="A88" s="899">
        <f>IFERROR(VLOOKUP(第4号様式!$L$2,様式リスト!$B:$CC,O88,0),"")</f>
        <v>0</v>
      </c>
      <c r="B88" s="900"/>
      <c r="C88" s="901"/>
      <c r="D88" s="362"/>
      <c r="E88" s="875"/>
      <c r="F88" s="874"/>
      <c r="G88" s="874"/>
      <c r="H88" s="874"/>
      <c r="I88" s="874"/>
      <c r="J88" s="874"/>
      <c r="K88" s="874"/>
      <c r="L88" s="874"/>
      <c r="M88" s="874"/>
      <c r="N88" s="875"/>
      <c r="O88" s="313">
        <v>74</v>
      </c>
    </row>
    <row r="89" spans="1:15" ht="15.75" customHeight="1">
      <c r="A89" s="899" t="str">
        <f>IFERROR(VLOOKUP(第4号様式!$L$2,様式リスト!$B:$CC,O89,0),"")</f>
        <v xml:space="preserve"> </v>
      </c>
      <c r="B89" s="900"/>
      <c r="C89" s="901"/>
      <c r="D89" s="362"/>
      <c r="E89" s="875"/>
      <c r="F89" s="874"/>
      <c r="G89" s="874"/>
      <c r="H89" s="874"/>
      <c r="I89" s="874"/>
      <c r="J89" s="874"/>
      <c r="K89" s="874"/>
      <c r="L89" s="874"/>
      <c r="M89" s="874"/>
      <c r="N89" s="875"/>
      <c r="O89" s="313">
        <v>75</v>
      </c>
    </row>
    <row r="90" spans="1:15" ht="24" customHeight="1">
      <c r="A90" s="351" t="s">
        <v>743</v>
      </c>
      <c r="B90" s="352"/>
      <c r="C90" s="352"/>
      <c r="D90" s="363"/>
      <c r="E90" s="354">
        <f>SUM(E18:E89)</f>
        <v>0</v>
      </c>
      <c r="F90" s="364"/>
      <c r="G90" s="364"/>
      <c r="H90" s="364"/>
      <c r="I90" s="364"/>
      <c r="J90" s="364"/>
      <c r="K90" s="364"/>
      <c r="L90" s="364"/>
      <c r="M90" s="364"/>
      <c r="N90" s="354"/>
    </row>
  </sheetData>
  <sheetProtection formatCells="0" formatColumns="0" formatRows="0" insertColumns="0" insertRows="0" insertHyperlinks="0" deleteColumns="0" deleteRows="0" sort="0" autoFilter="0" pivotTables="0"/>
  <mergeCells count="85">
    <mergeCell ref="N6:N8"/>
    <mergeCell ref="A6:A8"/>
    <mergeCell ref="B6:B8"/>
    <mergeCell ref="D6:D8"/>
    <mergeCell ref="F6:F8"/>
    <mergeCell ref="G6:G8"/>
    <mergeCell ref="I6:I8"/>
    <mergeCell ref="M6:M8"/>
    <mergeCell ref="L6:L8"/>
    <mergeCell ref="H6:H8"/>
    <mergeCell ref="J6:J8"/>
    <mergeCell ref="K6:K8"/>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7:C87"/>
    <mergeCell ref="A88:C88"/>
    <mergeCell ref="A89:C89"/>
    <mergeCell ref="A82:C82"/>
    <mergeCell ref="A83:C83"/>
    <mergeCell ref="A84:C84"/>
    <mergeCell ref="A85:C85"/>
    <mergeCell ref="A86:C86"/>
  </mergeCells>
  <phoneticPr fontId="4"/>
  <printOptions horizontalCentered="1"/>
  <pageMargins left="0.7" right="0.7" top="0.75" bottom="0.75" header="0.3" footer="0.3"/>
  <pageSetup paperSize="9" scale="46" orientation="portrait" blackAndWhite="1" errors="blank"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0F7B-BFB5-4C70-9878-7E4EA03AAB22}">
  <sheetPr>
    <tabColor rgb="FFFFC000"/>
    <pageSetUpPr fitToPage="1"/>
  </sheetPr>
  <dimension ref="B1:T95"/>
  <sheetViews>
    <sheetView view="pageBreakPreview" zoomScale="70" zoomScaleNormal="90" zoomScaleSheetLayoutView="70" workbookViewId="0"/>
  </sheetViews>
  <sheetFormatPr defaultRowHeight="13.15" outlineLevelCol="1"/>
  <cols>
    <col min="1" max="1" width="3.625" style="313" customWidth="1"/>
    <col min="2" max="2" width="25.5" style="313" customWidth="1"/>
    <col min="3" max="6" width="22.5" style="313" customWidth="1"/>
    <col min="7" max="7" width="20" style="313" customWidth="1"/>
    <col min="8" max="8" width="20.625" style="313" customWidth="1"/>
    <col min="9" max="9" width="29" style="313" customWidth="1"/>
    <col min="10" max="11" width="22.5" style="313" customWidth="1"/>
    <col min="12" max="17" width="20.75" style="313" customWidth="1"/>
    <col min="18" max="18" width="5.625" style="313" customWidth="1" outlineLevel="1"/>
    <col min="19" max="20" width="9" style="313" customWidth="1" outlineLevel="1"/>
    <col min="21" max="266" width="9" style="313"/>
    <col min="267" max="267" width="15.75" style="313" customWidth="1"/>
    <col min="268" max="273" width="12.125" style="313" customWidth="1"/>
    <col min="274" max="274" width="11.875" style="313" customWidth="1"/>
    <col min="275" max="522" width="9" style="313"/>
    <col min="523" max="523" width="15.75" style="313" customWidth="1"/>
    <col min="524" max="529" width="12.125" style="313" customWidth="1"/>
    <col min="530" max="530" width="11.875" style="313" customWidth="1"/>
    <col min="531" max="778" width="9" style="313"/>
    <col min="779" max="779" width="15.75" style="313" customWidth="1"/>
    <col min="780" max="785" width="12.125" style="313" customWidth="1"/>
    <col min="786" max="786" width="11.875" style="313" customWidth="1"/>
    <col min="787" max="1034" width="9" style="313"/>
    <col min="1035" max="1035" width="15.75" style="313" customWidth="1"/>
    <col min="1036" max="1041" width="12.125" style="313" customWidth="1"/>
    <col min="1042" max="1042" width="11.875" style="313" customWidth="1"/>
    <col min="1043" max="1290" width="9" style="313"/>
    <col min="1291" max="1291" width="15.75" style="313" customWidth="1"/>
    <col min="1292" max="1297" width="12.125" style="313" customWidth="1"/>
    <col min="1298" max="1298" width="11.875" style="313" customWidth="1"/>
    <col min="1299" max="1546" width="9" style="313"/>
    <col min="1547" max="1547" width="15.75" style="313" customWidth="1"/>
    <col min="1548" max="1553" width="12.125" style="313" customWidth="1"/>
    <col min="1554" max="1554" width="11.875" style="313" customWidth="1"/>
    <col min="1555" max="1802" width="9" style="313"/>
    <col min="1803" max="1803" width="15.75" style="313" customWidth="1"/>
    <col min="1804" max="1809" width="12.125" style="313" customWidth="1"/>
    <col min="1810" max="1810" width="11.875" style="313" customWidth="1"/>
    <col min="1811" max="2058" width="9" style="313"/>
    <col min="2059" max="2059" width="15.75" style="313" customWidth="1"/>
    <col min="2060" max="2065" width="12.125" style="313" customWidth="1"/>
    <col min="2066" max="2066" width="11.875" style="313" customWidth="1"/>
    <col min="2067" max="2314" width="9" style="313"/>
    <col min="2315" max="2315" width="15.75" style="313" customWidth="1"/>
    <col min="2316" max="2321" width="12.125" style="313" customWidth="1"/>
    <col min="2322" max="2322" width="11.875" style="313" customWidth="1"/>
    <col min="2323" max="2570" width="9" style="313"/>
    <col min="2571" max="2571" width="15.75" style="313" customWidth="1"/>
    <col min="2572" max="2577" width="12.125" style="313" customWidth="1"/>
    <col min="2578" max="2578" width="11.875" style="313" customWidth="1"/>
    <col min="2579" max="2826" width="9" style="313"/>
    <col min="2827" max="2827" width="15.75" style="313" customWidth="1"/>
    <col min="2828" max="2833" width="12.125" style="313" customWidth="1"/>
    <col min="2834" max="2834" width="11.875" style="313" customWidth="1"/>
    <col min="2835" max="3082" width="9" style="313"/>
    <col min="3083" max="3083" width="15.75" style="313" customWidth="1"/>
    <col min="3084" max="3089" width="12.125" style="313" customWidth="1"/>
    <col min="3090" max="3090" width="11.875" style="313" customWidth="1"/>
    <col min="3091" max="3338" width="9" style="313"/>
    <col min="3339" max="3339" width="15.75" style="313" customWidth="1"/>
    <col min="3340" max="3345" width="12.125" style="313" customWidth="1"/>
    <col min="3346" max="3346" width="11.875" style="313" customWidth="1"/>
    <col min="3347" max="3594" width="9" style="313"/>
    <col min="3595" max="3595" width="15.75" style="313" customWidth="1"/>
    <col min="3596" max="3601" width="12.125" style="313" customWidth="1"/>
    <col min="3602" max="3602" width="11.875" style="313" customWidth="1"/>
    <col min="3603" max="3850" width="9" style="313"/>
    <col min="3851" max="3851" width="15.75" style="313" customWidth="1"/>
    <col min="3852" max="3857" width="12.125" style="313" customWidth="1"/>
    <col min="3858" max="3858" width="11.875" style="313" customWidth="1"/>
    <col min="3859" max="4106" width="9" style="313"/>
    <col min="4107" max="4107" width="15.75" style="313" customWidth="1"/>
    <col min="4108" max="4113" width="12.125" style="313" customWidth="1"/>
    <col min="4114" max="4114" width="11.875" style="313" customWidth="1"/>
    <col min="4115" max="4362" width="9" style="313"/>
    <col min="4363" max="4363" width="15.75" style="313" customWidth="1"/>
    <col min="4364" max="4369" width="12.125" style="313" customWidth="1"/>
    <col min="4370" max="4370" width="11.875" style="313" customWidth="1"/>
    <col min="4371" max="4618" width="9" style="313"/>
    <col min="4619" max="4619" width="15.75" style="313" customWidth="1"/>
    <col min="4620" max="4625" width="12.125" style="313" customWidth="1"/>
    <col min="4626" max="4626" width="11.875" style="313" customWidth="1"/>
    <col min="4627" max="4874" width="9" style="313"/>
    <col min="4875" max="4875" width="15.75" style="313" customWidth="1"/>
    <col min="4876" max="4881" width="12.125" style="313" customWidth="1"/>
    <col min="4882" max="4882" width="11.875" style="313" customWidth="1"/>
    <col min="4883" max="5130" width="9" style="313"/>
    <col min="5131" max="5131" width="15.75" style="313" customWidth="1"/>
    <col min="5132" max="5137" width="12.125" style="313" customWidth="1"/>
    <col min="5138" max="5138" width="11.875" style="313" customWidth="1"/>
    <col min="5139" max="5386" width="9" style="313"/>
    <col min="5387" max="5387" width="15.75" style="313" customWidth="1"/>
    <col min="5388" max="5393" width="12.125" style="313" customWidth="1"/>
    <col min="5394" max="5394" width="11.875" style="313" customWidth="1"/>
    <col min="5395" max="5642" width="9" style="313"/>
    <col min="5643" max="5643" width="15.75" style="313" customWidth="1"/>
    <col min="5644" max="5649" width="12.125" style="313" customWidth="1"/>
    <col min="5650" max="5650" width="11.875" style="313" customWidth="1"/>
    <col min="5651" max="5898" width="9" style="313"/>
    <col min="5899" max="5899" width="15.75" style="313" customWidth="1"/>
    <col min="5900" max="5905" width="12.125" style="313" customWidth="1"/>
    <col min="5906" max="5906" width="11.875" style="313" customWidth="1"/>
    <col min="5907" max="6154" width="9" style="313"/>
    <col min="6155" max="6155" width="15.75" style="313" customWidth="1"/>
    <col min="6156" max="6161" width="12.125" style="313" customWidth="1"/>
    <col min="6162" max="6162" width="11.875" style="313" customWidth="1"/>
    <col min="6163" max="6410" width="9" style="313"/>
    <col min="6411" max="6411" width="15.75" style="313" customWidth="1"/>
    <col min="6412" max="6417" width="12.125" style="313" customWidth="1"/>
    <col min="6418" max="6418" width="11.875" style="313" customWidth="1"/>
    <col min="6419" max="6666" width="9" style="313"/>
    <col min="6667" max="6667" width="15.75" style="313" customWidth="1"/>
    <col min="6668" max="6673" width="12.125" style="313" customWidth="1"/>
    <col min="6674" max="6674" width="11.875" style="313" customWidth="1"/>
    <col min="6675" max="6922" width="9" style="313"/>
    <col min="6923" max="6923" width="15.75" style="313" customWidth="1"/>
    <col min="6924" max="6929" width="12.125" style="313" customWidth="1"/>
    <col min="6930" max="6930" width="11.875" style="313" customWidth="1"/>
    <col min="6931" max="7178" width="9" style="313"/>
    <col min="7179" max="7179" width="15.75" style="313" customWidth="1"/>
    <col min="7180" max="7185" width="12.125" style="313" customWidth="1"/>
    <col min="7186" max="7186" width="11.875" style="313" customWidth="1"/>
    <col min="7187" max="7434" width="9" style="313"/>
    <col min="7435" max="7435" width="15.75" style="313" customWidth="1"/>
    <col min="7436" max="7441" width="12.125" style="313" customWidth="1"/>
    <col min="7442" max="7442" width="11.875" style="313" customWidth="1"/>
    <col min="7443" max="7690" width="9" style="313"/>
    <col min="7691" max="7691" width="15.75" style="313" customWidth="1"/>
    <col min="7692" max="7697" width="12.125" style="313" customWidth="1"/>
    <col min="7698" max="7698" width="11.875" style="313" customWidth="1"/>
    <col min="7699" max="7946" width="9" style="313"/>
    <col min="7947" max="7947" width="15.75" style="313" customWidth="1"/>
    <col min="7948" max="7953" width="12.125" style="313" customWidth="1"/>
    <col min="7954" max="7954" width="11.875" style="313" customWidth="1"/>
    <col min="7955" max="8202" width="9" style="313"/>
    <col min="8203" max="8203" width="15.75" style="313" customWidth="1"/>
    <col min="8204" max="8209" width="12.125" style="313" customWidth="1"/>
    <col min="8210" max="8210" width="11.875" style="313" customWidth="1"/>
    <col min="8211" max="8458" width="9" style="313"/>
    <col min="8459" max="8459" width="15.75" style="313" customWidth="1"/>
    <col min="8460" max="8465" width="12.125" style="313" customWidth="1"/>
    <col min="8466" max="8466" width="11.875" style="313" customWidth="1"/>
    <col min="8467" max="8714" width="9" style="313"/>
    <col min="8715" max="8715" width="15.75" style="313" customWidth="1"/>
    <col min="8716" max="8721" width="12.125" style="313" customWidth="1"/>
    <col min="8722" max="8722" width="11.875" style="313" customWidth="1"/>
    <col min="8723" max="8970" width="9" style="313"/>
    <col min="8971" max="8971" width="15.75" style="313" customWidth="1"/>
    <col min="8972" max="8977" width="12.125" style="313" customWidth="1"/>
    <col min="8978" max="8978" width="11.875" style="313" customWidth="1"/>
    <col min="8979" max="9226" width="9" style="313"/>
    <col min="9227" max="9227" width="15.75" style="313" customWidth="1"/>
    <col min="9228" max="9233" width="12.125" style="313" customWidth="1"/>
    <col min="9234" max="9234" width="11.875" style="313" customWidth="1"/>
    <col min="9235" max="9482" width="9" style="313"/>
    <col min="9483" max="9483" width="15.75" style="313" customWidth="1"/>
    <col min="9484" max="9489" width="12.125" style="313" customWidth="1"/>
    <col min="9490" max="9490" width="11.875" style="313" customWidth="1"/>
    <col min="9491" max="9738" width="9" style="313"/>
    <col min="9739" max="9739" width="15.75" style="313" customWidth="1"/>
    <col min="9740" max="9745" width="12.125" style="313" customWidth="1"/>
    <col min="9746" max="9746" width="11.875" style="313" customWidth="1"/>
    <col min="9747" max="9994" width="9" style="313"/>
    <col min="9995" max="9995" width="15.75" style="313" customWidth="1"/>
    <col min="9996" max="10001" width="12.125" style="313" customWidth="1"/>
    <col min="10002" max="10002" width="11.875" style="313" customWidth="1"/>
    <col min="10003" max="10250" width="9" style="313"/>
    <col min="10251" max="10251" width="15.75" style="313" customWidth="1"/>
    <col min="10252" max="10257" width="12.125" style="313" customWidth="1"/>
    <col min="10258" max="10258" width="11.875" style="313" customWidth="1"/>
    <col min="10259" max="10506" width="9" style="313"/>
    <col min="10507" max="10507" width="15.75" style="313" customWidth="1"/>
    <col min="10508" max="10513" width="12.125" style="313" customWidth="1"/>
    <col min="10514" max="10514" width="11.875" style="313" customWidth="1"/>
    <col min="10515" max="10762" width="9" style="313"/>
    <col min="10763" max="10763" width="15.75" style="313" customWidth="1"/>
    <col min="10764" max="10769" width="12.125" style="313" customWidth="1"/>
    <col min="10770" max="10770" width="11.875" style="313" customWidth="1"/>
    <col min="10771" max="11018" width="9" style="313"/>
    <col min="11019" max="11019" width="15.75" style="313" customWidth="1"/>
    <col min="11020" max="11025" width="12.125" style="313" customWidth="1"/>
    <col min="11026" max="11026" width="11.875" style="313" customWidth="1"/>
    <col min="11027" max="11274" width="9" style="313"/>
    <col min="11275" max="11275" width="15.75" style="313" customWidth="1"/>
    <col min="11276" max="11281" width="12.125" style="313" customWidth="1"/>
    <col min="11282" max="11282" width="11.875" style="313" customWidth="1"/>
    <col min="11283" max="11530" width="9" style="313"/>
    <col min="11531" max="11531" width="15.75" style="313" customWidth="1"/>
    <col min="11532" max="11537" width="12.125" style="313" customWidth="1"/>
    <col min="11538" max="11538" width="11.875" style="313" customWidth="1"/>
    <col min="11539" max="11786" width="9" style="313"/>
    <col min="11787" max="11787" width="15.75" style="313" customWidth="1"/>
    <col min="11788" max="11793" width="12.125" style="313" customWidth="1"/>
    <col min="11794" max="11794" width="11.875" style="313" customWidth="1"/>
    <col min="11795" max="12042" width="9" style="313"/>
    <col min="12043" max="12043" width="15.75" style="313" customWidth="1"/>
    <col min="12044" max="12049" width="12.125" style="313" customWidth="1"/>
    <col min="12050" max="12050" width="11.875" style="313" customWidth="1"/>
    <col min="12051" max="12298" width="9" style="313"/>
    <col min="12299" max="12299" width="15.75" style="313" customWidth="1"/>
    <col min="12300" max="12305" width="12.125" style="313" customWidth="1"/>
    <col min="12306" max="12306" width="11.875" style="313" customWidth="1"/>
    <col min="12307" max="12554" width="9" style="313"/>
    <col min="12555" max="12555" width="15.75" style="313" customWidth="1"/>
    <col min="12556" max="12561" width="12.125" style="313" customWidth="1"/>
    <col min="12562" max="12562" width="11.875" style="313" customWidth="1"/>
    <col min="12563" max="12810" width="9" style="313"/>
    <col min="12811" max="12811" width="15.75" style="313" customWidth="1"/>
    <col min="12812" max="12817" width="12.125" style="313" customWidth="1"/>
    <col min="12818" max="12818" width="11.875" style="313" customWidth="1"/>
    <col min="12819" max="13066" width="9" style="313"/>
    <col min="13067" max="13067" width="15.75" style="313" customWidth="1"/>
    <col min="13068" max="13073" width="12.125" style="313" customWidth="1"/>
    <col min="13074" max="13074" width="11.875" style="313" customWidth="1"/>
    <col min="13075" max="13322" width="9" style="313"/>
    <col min="13323" max="13323" width="15.75" style="313" customWidth="1"/>
    <col min="13324" max="13329" width="12.125" style="313" customWidth="1"/>
    <col min="13330" max="13330" width="11.875" style="313" customWidth="1"/>
    <col min="13331" max="13578" width="9" style="313"/>
    <col min="13579" max="13579" width="15.75" style="313" customWidth="1"/>
    <col min="13580" max="13585" width="12.125" style="313" customWidth="1"/>
    <col min="13586" max="13586" width="11.875" style="313" customWidth="1"/>
    <col min="13587" max="13834" width="9" style="313"/>
    <col min="13835" max="13835" width="15.75" style="313" customWidth="1"/>
    <col min="13836" max="13841" width="12.125" style="313" customWidth="1"/>
    <col min="13842" max="13842" width="11.875" style="313" customWidth="1"/>
    <col min="13843" max="14090" width="9" style="313"/>
    <col min="14091" max="14091" width="15.75" style="313" customWidth="1"/>
    <col min="14092" max="14097" width="12.125" style="313" customWidth="1"/>
    <col min="14098" max="14098" width="11.875" style="313" customWidth="1"/>
    <col min="14099" max="14346" width="9" style="313"/>
    <col min="14347" max="14347" width="15.75" style="313" customWidth="1"/>
    <col min="14348" max="14353" width="12.125" style="313" customWidth="1"/>
    <col min="14354" max="14354" width="11.875" style="313" customWidth="1"/>
    <col min="14355" max="14602" width="9" style="313"/>
    <col min="14603" max="14603" width="15.75" style="313" customWidth="1"/>
    <col min="14604" max="14609" width="12.125" style="313" customWidth="1"/>
    <col min="14610" max="14610" width="11.875" style="313" customWidth="1"/>
    <col min="14611" max="14858" width="9" style="313"/>
    <col min="14859" max="14859" width="15.75" style="313" customWidth="1"/>
    <col min="14860" max="14865" width="12.125" style="313" customWidth="1"/>
    <col min="14866" max="14866" width="11.875" style="313" customWidth="1"/>
    <col min="14867" max="15114" width="9" style="313"/>
    <col min="15115" max="15115" width="15.75" style="313" customWidth="1"/>
    <col min="15116" max="15121" width="12.125" style="313" customWidth="1"/>
    <col min="15122" max="15122" width="11.875" style="313" customWidth="1"/>
    <col min="15123" max="15370" width="9" style="313"/>
    <col min="15371" max="15371" width="15.75" style="313" customWidth="1"/>
    <col min="15372" max="15377" width="12.125" style="313" customWidth="1"/>
    <col min="15378" max="15378" width="11.875" style="313" customWidth="1"/>
    <col min="15379" max="15626" width="9" style="313"/>
    <col min="15627" max="15627" width="15.75" style="313" customWidth="1"/>
    <col min="15628" max="15633" width="12.125" style="313" customWidth="1"/>
    <col min="15634" max="15634" width="11.875" style="313" customWidth="1"/>
    <col min="15635" max="15882" width="9" style="313"/>
    <col min="15883" max="15883" width="15.75" style="313" customWidth="1"/>
    <col min="15884" max="15889" width="12.125" style="313" customWidth="1"/>
    <col min="15890" max="15890" width="11.875" style="313" customWidth="1"/>
    <col min="15891" max="16138" width="9" style="313"/>
    <col min="16139" max="16139" width="15.75" style="313" customWidth="1"/>
    <col min="16140" max="16145" width="12.125" style="313" customWidth="1"/>
    <col min="16146" max="16146" width="11.875" style="313" customWidth="1"/>
    <col min="16147" max="16384" width="9" style="313"/>
  </cols>
  <sheetData>
    <row r="1" spans="2:20" ht="16.5" customHeight="1">
      <c r="B1" s="311" t="s">
        <v>217</v>
      </c>
      <c r="C1" s="312"/>
    </row>
    <row r="2" spans="2:20" ht="13.5" customHeight="1"/>
    <row r="3" spans="2:20" ht="23.25" customHeight="1">
      <c r="B3" s="848" t="s">
        <v>177</v>
      </c>
      <c r="C3" s="848"/>
      <c r="D3" s="848"/>
      <c r="E3" s="848"/>
      <c r="F3" s="848"/>
      <c r="G3" s="848"/>
      <c r="H3" s="848"/>
      <c r="I3" s="848"/>
      <c r="J3" s="848"/>
      <c r="K3" s="848"/>
      <c r="L3" s="848"/>
      <c r="M3" s="848"/>
      <c r="N3" s="848"/>
      <c r="O3" s="848"/>
      <c r="P3" s="848"/>
      <c r="Q3" s="848"/>
    </row>
    <row r="4" spans="2:20" ht="13.5" customHeight="1">
      <c r="C4" s="314"/>
      <c r="D4" s="314"/>
      <c r="E4" s="314"/>
      <c r="F4" s="314"/>
      <c r="G4" s="314"/>
      <c r="H4" s="314"/>
      <c r="I4" s="314"/>
      <c r="J4" s="314"/>
      <c r="K4" s="314"/>
      <c r="L4" s="314"/>
      <c r="M4" s="314"/>
      <c r="N4" s="314"/>
      <c r="O4" s="314"/>
      <c r="P4" s="314"/>
      <c r="Q4" s="314"/>
    </row>
    <row r="5" spans="2:20" ht="23.25" customHeight="1">
      <c r="B5" s="311" t="s">
        <v>218</v>
      </c>
      <c r="C5" s="311"/>
    </row>
    <row r="6" spans="2:20" ht="17.25" customHeight="1">
      <c r="B6" s="315"/>
      <c r="C6" s="907" t="s">
        <v>178</v>
      </c>
      <c r="D6" s="316" t="s">
        <v>179</v>
      </c>
      <c r="E6" s="909" t="s">
        <v>180</v>
      </c>
      <c r="F6" s="586" t="s">
        <v>181</v>
      </c>
      <c r="G6" s="918" t="s">
        <v>182</v>
      </c>
      <c r="H6" s="919"/>
      <c r="I6" s="920"/>
      <c r="J6" s="907" t="s">
        <v>183</v>
      </c>
      <c r="K6" s="907" t="s">
        <v>184</v>
      </c>
      <c r="L6" s="911" t="s">
        <v>185</v>
      </c>
      <c r="M6" s="907" t="s">
        <v>188</v>
      </c>
      <c r="N6" s="913" t="s">
        <v>219</v>
      </c>
      <c r="O6" s="913" t="s">
        <v>220</v>
      </c>
      <c r="P6" s="913" t="s">
        <v>744</v>
      </c>
      <c r="Q6" s="1403" t="s">
        <v>731</v>
      </c>
      <c r="T6" s="313" t="str">
        <f>第2号様式!L2</f>
        <v>臨床研修事業</v>
      </c>
    </row>
    <row r="7" spans="2:20" ht="17.25" customHeight="1">
      <c r="B7" s="317" t="s">
        <v>190</v>
      </c>
      <c r="C7" s="908"/>
      <c r="D7" s="318" t="s">
        <v>191</v>
      </c>
      <c r="E7" s="910"/>
      <c r="F7" s="587" t="s">
        <v>192</v>
      </c>
      <c r="G7" s="915"/>
      <c r="H7" s="916"/>
      <c r="I7" s="917"/>
      <c r="J7" s="908"/>
      <c r="K7" s="908"/>
      <c r="L7" s="912"/>
      <c r="M7" s="908"/>
      <c r="N7" s="912"/>
      <c r="O7" s="912"/>
      <c r="P7" s="912"/>
      <c r="Q7" s="1403"/>
    </row>
    <row r="8" spans="2:20" ht="17.25" customHeight="1">
      <c r="B8" s="319"/>
      <c r="C8" s="908"/>
      <c r="D8" s="318" t="s">
        <v>193</v>
      </c>
      <c r="E8" s="910"/>
      <c r="F8" s="587" t="s">
        <v>194</v>
      </c>
      <c r="G8" s="915"/>
      <c r="H8" s="916"/>
      <c r="I8" s="917"/>
      <c r="J8" s="908"/>
      <c r="K8" s="908"/>
      <c r="L8" s="912"/>
      <c r="M8" s="908"/>
      <c r="N8" s="912"/>
      <c r="O8" s="912"/>
      <c r="P8" s="912"/>
      <c r="Q8" s="913"/>
    </row>
    <row r="9" spans="2:20" ht="17.25" customHeight="1">
      <c r="B9" s="319"/>
      <c r="C9" s="587" t="s">
        <v>195</v>
      </c>
      <c r="D9" s="587" t="s">
        <v>196</v>
      </c>
      <c r="E9" s="318" t="s">
        <v>197</v>
      </c>
      <c r="F9" s="587" t="s">
        <v>198</v>
      </c>
      <c r="G9" s="915" t="s">
        <v>199</v>
      </c>
      <c r="H9" s="916"/>
      <c r="I9" s="917"/>
      <c r="J9" s="587" t="s">
        <v>200</v>
      </c>
      <c r="K9" s="587" t="s">
        <v>201</v>
      </c>
      <c r="L9" s="587" t="s">
        <v>202</v>
      </c>
      <c r="M9" s="587" t="s">
        <v>221</v>
      </c>
      <c r="N9" s="587" t="s">
        <v>221</v>
      </c>
      <c r="O9" s="587" t="s">
        <v>222</v>
      </c>
      <c r="P9" s="587" t="s">
        <v>205</v>
      </c>
      <c r="Q9" s="830" t="s">
        <v>206</v>
      </c>
    </row>
    <row r="10" spans="2:20" ht="17.25" customHeight="1">
      <c r="B10" s="319"/>
      <c r="C10" s="587"/>
      <c r="D10" s="318"/>
      <c r="E10" s="321"/>
      <c r="F10" s="321"/>
      <c r="G10" s="603" t="s">
        <v>223</v>
      </c>
      <c r="H10" s="604" t="s">
        <v>224</v>
      </c>
      <c r="I10" s="603" t="s">
        <v>225</v>
      </c>
      <c r="J10" s="587"/>
      <c r="K10" s="587"/>
      <c r="L10" s="587"/>
      <c r="M10" s="321"/>
      <c r="N10" s="587"/>
      <c r="O10" s="587"/>
      <c r="P10" s="587"/>
      <c r="Q10" s="321"/>
      <c r="R10" s="326"/>
      <c r="S10" s="587"/>
    </row>
    <row r="11" spans="2:20" ht="16.5" customHeight="1">
      <c r="B11" s="323"/>
      <c r="C11" s="324" t="s">
        <v>207</v>
      </c>
      <c r="D11" s="324" t="s">
        <v>207</v>
      </c>
      <c r="E11" s="325" t="s">
        <v>207</v>
      </c>
      <c r="F11" s="324" t="s">
        <v>207</v>
      </c>
      <c r="G11" s="324"/>
      <c r="H11" s="324"/>
      <c r="I11" s="324" t="s">
        <v>208</v>
      </c>
      <c r="J11" s="324" t="s">
        <v>207</v>
      </c>
      <c r="K11" s="324" t="s">
        <v>209</v>
      </c>
      <c r="L11" s="324" t="s">
        <v>207</v>
      </c>
      <c r="M11" s="324" t="s">
        <v>209</v>
      </c>
      <c r="N11" s="324" t="s">
        <v>207</v>
      </c>
      <c r="O11" s="324" t="s">
        <v>207</v>
      </c>
      <c r="P11" s="324" t="s">
        <v>207</v>
      </c>
      <c r="Q11" s="324" t="s">
        <v>209</v>
      </c>
    </row>
    <row r="12" spans="2:20" ht="26.25" customHeight="1">
      <c r="B12" s="831" t="s">
        <v>226</v>
      </c>
      <c r="C12" s="852"/>
      <c r="D12" s="853"/>
      <c r="E12" s="334" t="str">
        <f>IF(C12="","",C12-D12)</f>
        <v/>
      </c>
      <c r="F12" s="853">
        <f>F91</f>
        <v>0</v>
      </c>
      <c r="G12" s="333">
        <v>538000</v>
      </c>
      <c r="H12" s="853"/>
      <c r="I12" s="333">
        <f>G12*H12</f>
        <v>0</v>
      </c>
      <c r="J12" s="335">
        <f>IF(I12="","",MIN(F12:I12))</f>
        <v>0</v>
      </c>
      <c r="K12" s="335" t="str">
        <f>IF(E12="","",IF(OR($T$6=#REF!,$T$6=#REF!),MIN(E12,J12)*0.5,MIN(E12,J12)))</f>
        <v/>
      </c>
      <c r="L12" s="335" t="str">
        <f>IFERROR(ROUNDDOWN(K12,-3),"")</f>
        <v/>
      </c>
      <c r="M12" s="833"/>
      <c r="N12" s="876"/>
      <c r="O12" s="833"/>
      <c r="P12" s="876"/>
      <c r="Q12" s="836"/>
      <c r="R12" s="313">
        <v>78</v>
      </c>
    </row>
    <row r="13" spans="2:20" ht="26.25" customHeight="1">
      <c r="B13" s="601" t="s">
        <v>227</v>
      </c>
      <c r="C13" s="854"/>
      <c r="D13" s="855"/>
      <c r="E13" s="337" t="str">
        <f>IF(C13="","",C13-D13)</f>
        <v/>
      </c>
      <c r="F13" s="855"/>
      <c r="G13" s="336">
        <v>250000</v>
      </c>
      <c r="H13" s="605"/>
      <c r="I13" s="336">
        <v>250000</v>
      </c>
      <c r="J13" s="338">
        <f>IF(I13="","",MIN(F13:I13))</f>
        <v>250000</v>
      </c>
      <c r="K13" s="338" t="str">
        <f>IF(E13="","",IF(OR($T$6=#REF!,$T$6=#REF!),MIN(E13,J13)*0.5,MIN(E13,J13)))</f>
        <v/>
      </c>
      <c r="L13" s="338" t="str">
        <f>IFERROR(ROUNDDOWN(K13,-3),"")</f>
        <v/>
      </c>
      <c r="M13" s="834"/>
      <c r="N13" s="877"/>
      <c r="O13" s="834"/>
      <c r="P13" s="877"/>
      <c r="Q13" s="835"/>
      <c r="R13" s="313" t="s">
        <v>228</v>
      </c>
    </row>
    <row r="14" spans="2:20" ht="24" customHeight="1">
      <c r="B14" s="172" t="s">
        <v>210</v>
      </c>
      <c r="C14" s="832" t="str">
        <f>IF(SUM(C12:C13)=0,"",SUM(C12:C13))</f>
        <v/>
      </c>
      <c r="D14" s="832" t="str">
        <f t="shared" ref="D14:K14" si="0">IF(SUM(D12:D13)=0,"",SUM(D12:D13))</f>
        <v/>
      </c>
      <c r="E14" s="832" t="str">
        <f t="shared" si="0"/>
        <v/>
      </c>
      <c r="F14" s="832" t="str">
        <f>IF(SUM(F12:F13)=0,"",SUM(F12:F13))</f>
        <v/>
      </c>
      <c r="G14" s="832"/>
      <c r="H14" s="832"/>
      <c r="I14" s="832">
        <f>IF(SUM(I12:I13)=0,"",SUM(I12:I13))</f>
        <v>250000</v>
      </c>
      <c r="J14" s="832">
        <f>IF(SUM(J12:J13)=0,"",SUM(J12:J13))</f>
        <v>250000</v>
      </c>
      <c r="K14" s="832" t="str">
        <f t="shared" si="0"/>
        <v/>
      </c>
      <c r="L14" s="832" t="str">
        <f>IF(SUM(L12:L13)=0,"",SUM(L12:L13))</f>
        <v/>
      </c>
      <c r="M14" s="832" t="str">
        <f>IF(SUM(M12:M12)=0,"",SUM(M12:M12))</f>
        <v/>
      </c>
      <c r="N14" s="832"/>
      <c r="O14" s="832"/>
      <c r="P14" s="832" t="str">
        <f>IF(SUM(P12:P12)=0,"",SUM(P12:P12))</f>
        <v/>
      </c>
      <c r="Q14" s="832">
        <f>SUM(Q12:Q13)</f>
        <v>0</v>
      </c>
    </row>
    <row r="15" spans="2:20" ht="16.5" customHeight="1">
      <c r="C15" s="602"/>
      <c r="D15" s="602"/>
    </row>
    <row r="16" spans="2:20" ht="23.25" customHeight="1">
      <c r="B16" s="311" t="s">
        <v>211</v>
      </c>
    </row>
    <row r="17" spans="2:18" ht="18" customHeight="1">
      <c r="B17" s="896" t="s">
        <v>212</v>
      </c>
      <c r="C17" s="897"/>
      <c r="D17" s="898"/>
      <c r="E17" s="896" t="s">
        <v>213</v>
      </c>
      <c r="F17" s="898"/>
      <c r="G17" s="1404" t="s">
        <v>214</v>
      </c>
      <c r="H17" s="1404"/>
      <c r="I17" s="1404"/>
      <c r="J17" s="1404"/>
      <c r="K17" s="1404"/>
      <c r="L17" s="1404"/>
      <c r="M17" s="1404"/>
      <c r="N17" s="1404"/>
      <c r="O17" s="1404"/>
      <c r="P17" s="1404"/>
      <c r="Q17" s="1404"/>
    </row>
    <row r="18" spans="2:18" ht="18" customHeight="1">
      <c r="B18" s="904"/>
      <c r="C18" s="905"/>
      <c r="D18" s="906"/>
      <c r="E18" s="327"/>
      <c r="F18" s="328" t="s">
        <v>209</v>
      </c>
      <c r="G18" s="606"/>
      <c r="H18" s="606"/>
      <c r="I18" s="606"/>
      <c r="J18" s="311"/>
      <c r="K18" s="311"/>
      <c r="L18" s="311"/>
      <c r="M18" s="311"/>
      <c r="N18" s="311"/>
      <c r="O18" s="311"/>
      <c r="P18" s="311"/>
      <c r="Q18" s="579"/>
    </row>
    <row r="19" spans="2:18" ht="18" customHeight="1">
      <c r="B19" s="899" t="s">
        <v>745</v>
      </c>
      <c r="C19" s="900"/>
      <c r="D19" s="901"/>
      <c r="E19" s="327"/>
      <c r="F19" s="858"/>
      <c r="G19" s="863"/>
      <c r="H19" s="863"/>
      <c r="I19" s="864"/>
      <c r="J19" s="860"/>
      <c r="K19" s="860"/>
      <c r="L19" s="860"/>
      <c r="M19" s="860"/>
      <c r="N19" s="860"/>
      <c r="O19" s="860"/>
      <c r="P19" s="860"/>
      <c r="Q19" s="861"/>
      <c r="R19" s="313">
        <v>58</v>
      </c>
    </row>
    <row r="20" spans="2:18" ht="18" customHeight="1">
      <c r="B20" s="899" t="s">
        <v>746</v>
      </c>
      <c r="C20" s="900"/>
      <c r="D20" s="901"/>
      <c r="E20" s="327"/>
      <c r="F20" s="858"/>
      <c r="G20" s="863"/>
      <c r="H20" s="863"/>
      <c r="I20" s="864"/>
      <c r="J20" s="860"/>
      <c r="K20" s="860"/>
      <c r="L20" s="860"/>
      <c r="M20" s="860"/>
      <c r="N20" s="860"/>
      <c r="O20" s="860"/>
      <c r="P20" s="860"/>
      <c r="Q20" s="861"/>
      <c r="R20" s="313">
        <v>59</v>
      </c>
    </row>
    <row r="21" spans="2:18" ht="18" customHeight="1">
      <c r="B21" s="899" t="s">
        <v>747</v>
      </c>
      <c r="C21" s="900"/>
      <c r="D21" s="901"/>
      <c r="E21" s="327"/>
      <c r="F21" s="858"/>
      <c r="G21" s="863"/>
      <c r="H21" s="863"/>
      <c r="I21" s="860"/>
      <c r="J21" s="860"/>
      <c r="K21" s="860"/>
      <c r="L21" s="860"/>
      <c r="M21" s="860"/>
      <c r="N21" s="860"/>
      <c r="O21" s="860"/>
      <c r="P21" s="860"/>
      <c r="Q21" s="861"/>
      <c r="R21" s="313">
        <v>60</v>
      </c>
    </row>
    <row r="22" spans="2:18" ht="18" customHeight="1">
      <c r="B22" s="899" t="s">
        <v>748</v>
      </c>
      <c r="C22" s="900"/>
      <c r="D22" s="901"/>
      <c r="E22" s="327"/>
      <c r="F22" s="858"/>
      <c r="G22" s="863"/>
      <c r="H22" s="863"/>
      <c r="I22" s="860"/>
      <c r="J22" s="860"/>
      <c r="K22" s="860"/>
      <c r="L22" s="860"/>
      <c r="M22" s="860"/>
      <c r="N22" s="860"/>
      <c r="O22" s="860"/>
      <c r="P22" s="860"/>
      <c r="Q22" s="861"/>
      <c r="R22" s="313">
        <v>61</v>
      </c>
    </row>
    <row r="23" spans="2:18" ht="18" customHeight="1">
      <c r="B23" s="899" t="s">
        <v>236</v>
      </c>
      <c r="C23" s="900"/>
      <c r="D23" s="901"/>
      <c r="E23" s="327"/>
      <c r="F23" s="858"/>
      <c r="G23" s="863"/>
      <c r="H23" s="863"/>
      <c r="I23" s="860"/>
      <c r="J23" s="860"/>
      <c r="K23" s="860"/>
      <c r="L23" s="860"/>
      <c r="M23" s="860"/>
      <c r="N23" s="860"/>
      <c r="O23" s="860"/>
      <c r="P23" s="860"/>
      <c r="Q23" s="861"/>
      <c r="R23" s="313">
        <v>62</v>
      </c>
    </row>
    <row r="24" spans="2:18" ht="18" customHeight="1">
      <c r="B24" s="899" t="s">
        <v>239</v>
      </c>
      <c r="C24" s="900"/>
      <c r="D24" s="901"/>
      <c r="E24" s="327"/>
      <c r="F24" s="858"/>
      <c r="G24" s="863"/>
      <c r="H24" s="863"/>
      <c r="I24" s="860"/>
      <c r="J24" s="860"/>
      <c r="K24" s="860"/>
      <c r="L24" s="860"/>
      <c r="M24" s="860"/>
      <c r="N24" s="860"/>
      <c r="O24" s="860"/>
      <c r="P24" s="860"/>
      <c r="Q24" s="861"/>
      <c r="R24" s="313">
        <v>63</v>
      </c>
    </row>
    <row r="25" spans="2:18" ht="18" customHeight="1">
      <c r="B25" s="899" t="s">
        <v>243</v>
      </c>
      <c r="C25" s="900"/>
      <c r="D25" s="901"/>
      <c r="E25" s="327"/>
      <c r="F25" s="858"/>
      <c r="G25" s="863"/>
      <c r="H25" s="863"/>
      <c r="I25" s="860"/>
      <c r="J25" s="860"/>
      <c r="K25" s="860"/>
      <c r="L25" s="860"/>
      <c r="M25" s="860"/>
      <c r="N25" s="860"/>
      <c r="O25" s="860"/>
      <c r="P25" s="860"/>
      <c r="Q25" s="861"/>
      <c r="R25" s="313">
        <v>64</v>
      </c>
    </row>
    <row r="26" spans="2:18" ht="18" customHeight="1">
      <c r="B26" s="899" t="s">
        <v>245</v>
      </c>
      <c r="C26" s="900"/>
      <c r="D26" s="901"/>
      <c r="E26" s="327"/>
      <c r="F26" s="858"/>
      <c r="G26" s="863"/>
      <c r="H26" s="863"/>
      <c r="I26" s="860"/>
      <c r="J26" s="860"/>
      <c r="K26" s="860"/>
      <c r="L26" s="860"/>
      <c r="M26" s="860"/>
      <c r="N26" s="860"/>
      <c r="O26" s="860"/>
      <c r="P26" s="860"/>
      <c r="Q26" s="861"/>
      <c r="R26" s="313">
        <v>65</v>
      </c>
    </row>
    <row r="27" spans="2:18" ht="18" customHeight="1">
      <c r="B27" s="899" t="s">
        <v>247</v>
      </c>
      <c r="C27" s="900"/>
      <c r="D27" s="901"/>
      <c r="E27" s="327"/>
      <c r="F27" s="858"/>
      <c r="G27" s="863"/>
      <c r="H27" s="863"/>
      <c r="I27" s="860"/>
      <c r="J27" s="860"/>
      <c r="K27" s="860"/>
      <c r="L27" s="860"/>
      <c r="M27" s="860"/>
      <c r="N27" s="860"/>
      <c r="O27" s="860"/>
      <c r="P27" s="860"/>
      <c r="Q27" s="861"/>
      <c r="R27" s="313">
        <v>66</v>
      </c>
    </row>
    <row r="28" spans="2:18" ht="18" customHeight="1">
      <c r="B28" s="899" t="s">
        <v>251</v>
      </c>
      <c r="C28" s="900"/>
      <c r="D28" s="901"/>
      <c r="E28" s="327"/>
      <c r="F28" s="858"/>
      <c r="G28" s="863"/>
      <c r="H28" s="863"/>
      <c r="I28" s="860"/>
      <c r="J28" s="860"/>
      <c r="K28" s="860"/>
      <c r="L28" s="860"/>
      <c r="M28" s="860"/>
      <c r="N28" s="860"/>
      <c r="O28" s="860"/>
      <c r="P28" s="860"/>
      <c r="Q28" s="861"/>
      <c r="R28" s="313">
        <v>67</v>
      </c>
    </row>
    <row r="29" spans="2:18" ht="18" customHeight="1">
      <c r="B29" s="899" t="s">
        <v>232</v>
      </c>
      <c r="C29" s="900"/>
      <c r="D29" s="901"/>
      <c r="E29" s="327"/>
      <c r="F29" s="858"/>
      <c r="G29" s="863"/>
      <c r="H29" s="863"/>
      <c r="I29" s="860"/>
      <c r="J29" s="860"/>
      <c r="K29" s="860"/>
      <c r="L29" s="860"/>
      <c r="M29" s="860"/>
      <c r="N29" s="860"/>
      <c r="O29" s="860"/>
      <c r="P29" s="860"/>
      <c r="Q29" s="861"/>
    </row>
    <row r="30" spans="2:18" ht="18" customHeight="1">
      <c r="B30" s="899" t="s">
        <v>749</v>
      </c>
      <c r="C30" s="900"/>
      <c r="D30" s="901"/>
      <c r="E30" s="327"/>
      <c r="F30" s="858"/>
      <c r="G30" s="863"/>
      <c r="H30" s="863"/>
      <c r="I30" s="860"/>
      <c r="J30" s="860"/>
      <c r="K30" s="860"/>
      <c r="L30" s="860"/>
      <c r="M30" s="860"/>
      <c r="N30" s="860"/>
      <c r="O30" s="860"/>
      <c r="P30" s="860"/>
      <c r="Q30" s="861"/>
      <c r="R30" s="313">
        <v>68</v>
      </c>
    </row>
    <row r="31" spans="2:18" ht="18" customHeight="1">
      <c r="B31" s="899" t="s">
        <v>750</v>
      </c>
      <c r="C31" s="900"/>
      <c r="D31" s="901"/>
      <c r="E31" s="327"/>
      <c r="F31" s="858"/>
      <c r="G31" s="863"/>
      <c r="H31" s="863"/>
      <c r="I31" s="860"/>
      <c r="J31" s="860"/>
      <c r="K31" s="860"/>
      <c r="L31" s="860"/>
      <c r="M31" s="860"/>
      <c r="N31" s="860"/>
      <c r="O31" s="860"/>
      <c r="P31" s="860"/>
      <c r="Q31" s="861"/>
      <c r="R31" s="313">
        <v>69</v>
      </c>
    </row>
    <row r="32" spans="2:18" ht="18" customHeight="1">
      <c r="B32" s="899"/>
      <c r="C32" s="900"/>
      <c r="D32" s="901"/>
      <c r="E32" s="327"/>
      <c r="F32" s="858"/>
      <c r="G32" s="863"/>
      <c r="H32" s="863"/>
      <c r="I32" s="860"/>
      <c r="J32" s="860"/>
      <c r="K32" s="860"/>
      <c r="L32" s="860"/>
      <c r="M32" s="860"/>
      <c r="N32" s="860"/>
      <c r="O32" s="860"/>
      <c r="P32" s="860"/>
      <c r="Q32" s="861"/>
    </row>
    <row r="33" spans="2:17" ht="18" customHeight="1">
      <c r="B33" s="899"/>
      <c r="C33" s="900"/>
      <c r="D33" s="901"/>
      <c r="E33" s="327"/>
      <c r="F33" s="858"/>
      <c r="G33" s="863"/>
      <c r="H33" s="863"/>
      <c r="I33" s="860"/>
      <c r="J33" s="860"/>
      <c r="K33" s="860"/>
      <c r="L33" s="860"/>
      <c r="M33" s="860"/>
      <c r="N33" s="860"/>
      <c r="O33" s="860"/>
      <c r="P33" s="860"/>
      <c r="Q33" s="861"/>
    </row>
    <row r="34" spans="2:17" ht="18" customHeight="1">
      <c r="B34" s="899"/>
      <c r="C34" s="900"/>
      <c r="D34" s="901"/>
      <c r="E34" s="327"/>
      <c r="F34" s="858"/>
      <c r="G34" s="863"/>
      <c r="H34" s="863"/>
      <c r="I34" s="860"/>
      <c r="J34" s="860"/>
      <c r="K34" s="860"/>
      <c r="L34" s="860"/>
      <c r="M34" s="860"/>
      <c r="N34" s="860"/>
      <c r="O34" s="860"/>
      <c r="P34" s="860"/>
      <c r="Q34" s="861"/>
    </row>
    <row r="35" spans="2:17" ht="18" customHeight="1">
      <c r="B35" s="899"/>
      <c r="C35" s="900"/>
      <c r="D35" s="901"/>
      <c r="E35" s="327"/>
      <c r="F35" s="858"/>
      <c r="G35" s="863"/>
      <c r="H35" s="863"/>
      <c r="I35" s="860"/>
      <c r="J35" s="860"/>
      <c r="K35" s="860"/>
      <c r="L35" s="860"/>
      <c r="M35" s="860"/>
      <c r="N35" s="860"/>
      <c r="O35" s="860"/>
      <c r="P35" s="860"/>
      <c r="Q35" s="861"/>
    </row>
    <row r="36" spans="2:17" ht="18" customHeight="1">
      <c r="B36" s="899"/>
      <c r="C36" s="900"/>
      <c r="D36" s="901"/>
      <c r="E36" s="327"/>
      <c r="F36" s="858"/>
      <c r="G36" s="863"/>
      <c r="H36" s="863"/>
      <c r="I36" s="860"/>
      <c r="J36" s="860"/>
      <c r="K36" s="860"/>
      <c r="L36" s="860"/>
      <c r="M36" s="860"/>
      <c r="N36" s="860"/>
      <c r="O36" s="860"/>
      <c r="P36" s="860"/>
      <c r="Q36" s="861"/>
    </row>
    <row r="37" spans="2:17" ht="18" customHeight="1">
      <c r="B37" s="899"/>
      <c r="C37" s="900"/>
      <c r="D37" s="901"/>
      <c r="E37" s="327"/>
      <c r="F37" s="858"/>
      <c r="G37" s="863"/>
      <c r="H37" s="863"/>
      <c r="I37" s="860"/>
      <c r="J37" s="860"/>
      <c r="K37" s="860"/>
      <c r="L37" s="860"/>
      <c r="M37" s="860"/>
      <c r="N37" s="860"/>
      <c r="O37" s="860"/>
      <c r="P37" s="860"/>
      <c r="Q37" s="861"/>
    </row>
    <row r="38" spans="2:17" ht="18" customHeight="1">
      <c r="B38" s="899"/>
      <c r="C38" s="900"/>
      <c r="D38" s="901"/>
      <c r="E38" s="327"/>
      <c r="F38" s="858"/>
      <c r="G38" s="863"/>
      <c r="H38" s="863"/>
      <c r="I38" s="860"/>
      <c r="J38" s="860"/>
      <c r="K38" s="860"/>
      <c r="L38" s="860"/>
      <c r="M38" s="860"/>
      <c r="N38" s="860"/>
      <c r="O38" s="860"/>
      <c r="P38" s="860"/>
      <c r="Q38" s="861"/>
    </row>
    <row r="39" spans="2:17" ht="18" customHeight="1">
      <c r="B39" s="899"/>
      <c r="C39" s="900"/>
      <c r="D39" s="901"/>
      <c r="E39" s="327"/>
      <c r="F39" s="858"/>
      <c r="G39" s="863"/>
      <c r="H39" s="863"/>
      <c r="I39" s="860"/>
      <c r="J39" s="860"/>
      <c r="K39" s="860"/>
      <c r="L39" s="860"/>
      <c r="M39" s="860"/>
      <c r="N39" s="860"/>
      <c r="O39" s="860"/>
      <c r="P39" s="860"/>
      <c r="Q39" s="861"/>
    </row>
    <row r="40" spans="2:17" ht="18" customHeight="1">
      <c r="B40" s="899"/>
      <c r="C40" s="900"/>
      <c r="D40" s="901"/>
      <c r="E40" s="327"/>
      <c r="F40" s="858"/>
      <c r="G40" s="863"/>
      <c r="H40" s="863"/>
      <c r="I40" s="860"/>
      <c r="J40" s="860"/>
      <c r="K40" s="860"/>
      <c r="L40" s="860"/>
      <c r="M40" s="860"/>
      <c r="N40" s="860"/>
      <c r="O40" s="860"/>
      <c r="P40" s="860"/>
      <c r="Q40" s="861"/>
    </row>
    <row r="41" spans="2:17" ht="18" customHeight="1">
      <c r="B41" s="899"/>
      <c r="C41" s="900"/>
      <c r="D41" s="901"/>
      <c r="E41" s="327"/>
      <c r="F41" s="858"/>
      <c r="G41" s="863"/>
      <c r="H41" s="863"/>
      <c r="I41" s="860"/>
      <c r="J41" s="860"/>
      <c r="K41" s="860"/>
      <c r="L41" s="860"/>
      <c r="M41" s="860"/>
      <c r="N41" s="860"/>
      <c r="O41" s="860"/>
      <c r="P41" s="860"/>
      <c r="Q41" s="861"/>
    </row>
    <row r="42" spans="2:17" ht="18" customHeight="1">
      <c r="B42" s="899"/>
      <c r="C42" s="900"/>
      <c r="D42" s="901"/>
      <c r="E42" s="327"/>
      <c r="F42" s="858"/>
      <c r="G42" s="863"/>
      <c r="H42" s="863"/>
      <c r="I42" s="860"/>
      <c r="J42" s="860"/>
      <c r="K42" s="860"/>
      <c r="L42" s="860"/>
      <c r="M42" s="860"/>
      <c r="N42" s="860"/>
      <c r="O42" s="860"/>
      <c r="P42" s="860"/>
      <c r="Q42" s="861"/>
    </row>
    <row r="43" spans="2:17" ht="18" customHeight="1">
      <c r="B43" s="899"/>
      <c r="C43" s="900"/>
      <c r="D43" s="901"/>
      <c r="E43" s="327"/>
      <c r="F43" s="858"/>
      <c r="G43" s="863"/>
      <c r="H43" s="863"/>
      <c r="I43" s="860"/>
      <c r="J43" s="860"/>
      <c r="K43" s="860"/>
      <c r="L43" s="860"/>
      <c r="M43" s="860"/>
      <c r="N43" s="860"/>
      <c r="O43" s="860"/>
      <c r="P43" s="860"/>
      <c r="Q43" s="861"/>
    </row>
    <row r="44" spans="2:17" ht="18" customHeight="1">
      <c r="B44" s="899"/>
      <c r="C44" s="900"/>
      <c r="D44" s="901"/>
      <c r="E44" s="327"/>
      <c r="F44" s="858"/>
      <c r="G44" s="863"/>
      <c r="H44" s="863"/>
      <c r="I44" s="860"/>
      <c r="J44" s="860"/>
      <c r="K44" s="860"/>
      <c r="L44" s="860"/>
      <c r="M44" s="860"/>
      <c r="N44" s="860"/>
      <c r="O44" s="860"/>
      <c r="P44" s="860"/>
      <c r="Q44" s="861"/>
    </row>
    <row r="45" spans="2:17" ht="18" customHeight="1">
      <c r="B45" s="899"/>
      <c r="C45" s="900"/>
      <c r="D45" s="901"/>
      <c r="E45" s="327"/>
      <c r="F45" s="858"/>
      <c r="G45" s="863"/>
      <c r="H45" s="863"/>
      <c r="I45" s="860"/>
      <c r="J45" s="860"/>
      <c r="K45" s="860"/>
      <c r="L45" s="860"/>
      <c r="M45" s="860"/>
      <c r="N45" s="860"/>
      <c r="O45" s="860"/>
      <c r="P45" s="860"/>
      <c r="Q45" s="861"/>
    </row>
    <row r="46" spans="2:17" ht="18" customHeight="1">
      <c r="B46" s="899"/>
      <c r="C46" s="900"/>
      <c r="D46" s="901"/>
      <c r="E46" s="327"/>
      <c r="F46" s="858"/>
      <c r="G46" s="863"/>
      <c r="H46" s="863"/>
      <c r="I46" s="860"/>
      <c r="J46" s="860"/>
      <c r="K46" s="860"/>
      <c r="L46" s="860"/>
      <c r="M46" s="860"/>
      <c r="N46" s="860"/>
      <c r="O46" s="860"/>
      <c r="P46" s="860"/>
      <c r="Q46" s="861"/>
    </row>
    <row r="47" spans="2:17" ht="18" customHeight="1">
      <c r="B47" s="899"/>
      <c r="C47" s="900"/>
      <c r="D47" s="901"/>
      <c r="E47" s="327"/>
      <c r="F47" s="858"/>
      <c r="G47" s="863"/>
      <c r="H47" s="863"/>
      <c r="I47" s="860"/>
      <c r="J47" s="860"/>
      <c r="K47" s="860"/>
      <c r="L47" s="860"/>
      <c r="M47" s="860"/>
      <c r="N47" s="860"/>
      <c r="O47" s="860"/>
      <c r="P47" s="860"/>
      <c r="Q47" s="861"/>
    </row>
    <row r="48" spans="2:17" ht="18" customHeight="1">
      <c r="B48" s="899"/>
      <c r="C48" s="900"/>
      <c r="D48" s="901"/>
      <c r="E48" s="327"/>
      <c r="F48" s="858"/>
      <c r="G48" s="863"/>
      <c r="H48" s="863"/>
      <c r="I48" s="860"/>
      <c r="J48" s="860"/>
      <c r="K48" s="860"/>
      <c r="L48" s="860"/>
      <c r="M48" s="860"/>
      <c r="N48" s="860"/>
      <c r="O48" s="860"/>
      <c r="P48" s="860"/>
      <c r="Q48" s="861"/>
    </row>
    <row r="49" spans="2:17" ht="18" customHeight="1">
      <c r="B49" s="899"/>
      <c r="C49" s="900"/>
      <c r="D49" s="901"/>
      <c r="E49" s="327"/>
      <c r="F49" s="858"/>
      <c r="G49" s="863"/>
      <c r="H49" s="863"/>
      <c r="I49" s="860"/>
      <c r="J49" s="860"/>
      <c r="K49" s="860"/>
      <c r="L49" s="860"/>
      <c r="M49" s="860"/>
      <c r="N49" s="860"/>
      <c r="O49" s="860"/>
      <c r="P49" s="860"/>
      <c r="Q49" s="861"/>
    </row>
    <row r="50" spans="2:17" ht="18" customHeight="1">
      <c r="B50" s="899"/>
      <c r="C50" s="900"/>
      <c r="D50" s="901"/>
      <c r="E50" s="327"/>
      <c r="F50" s="858"/>
      <c r="G50" s="863"/>
      <c r="H50" s="863"/>
      <c r="I50" s="860"/>
      <c r="J50" s="860"/>
      <c r="K50" s="860"/>
      <c r="L50" s="860"/>
      <c r="M50" s="860"/>
      <c r="N50" s="860"/>
      <c r="O50" s="860"/>
      <c r="P50" s="860"/>
      <c r="Q50" s="861"/>
    </row>
    <row r="51" spans="2:17" ht="18" customHeight="1">
      <c r="B51" s="899"/>
      <c r="C51" s="900"/>
      <c r="D51" s="901"/>
      <c r="E51" s="327"/>
      <c r="F51" s="858"/>
      <c r="G51" s="863"/>
      <c r="H51" s="863"/>
      <c r="I51" s="860"/>
      <c r="J51" s="860"/>
      <c r="K51" s="860"/>
      <c r="L51" s="860"/>
      <c r="M51" s="860"/>
      <c r="N51" s="860"/>
      <c r="O51" s="860"/>
      <c r="P51" s="860"/>
      <c r="Q51" s="861"/>
    </row>
    <row r="52" spans="2:17" ht="18" customHeight="1">
      <c r="B52" s="899"/>
      <c r="C52" s="900"/>
      <c r="D52" s="901"/>
      <c r="E52" s="327"/>
      <c r="F52" s="858"/>
      <c r="G52" s="863"/>
      <c r="H52" s="863"/>
      <c r="I52" s="860"/>
      <c r="J52" s="860"/>
      <c r="K52" s="860"/>
      <c r="L52" s="860"/>
      <c r="M52" s="860"/>
      <c r="N52" s="860"/>
      <c r="O52" s="860"/>
      <c r="P52" s="860"/>
      <c r="Q52" s="861"/>
    </row>
    <row r="53" spans="2:17" ht="18" customHeight="1">
      <c r="B53" s="899"/>
      <c r="C53" s="900"/>
      <c r="D53" s="901"/>
      <c r="E53" s="327"/>
      <c r="F53" s="858"/>
      <c r="G53" s="863"/>
      <c r="H53" s="863"/>
      <c r="I53" s="860"/>
      <c r="J53" s="860"/>
      <c r="K53" s="860"/>
      <c r="L53" s="860"/>
      <c r="M53" s="860"/>
      <c r="N53" s="860"/>
      <c r="O53" s="860"/>
      <c r="P53" s="860"/>
      <c r="Q53" s="861"/>
    </row>
    <row r="54" spans="2:17" ht="18" customHeight="1">
      <c r="B54" s="899"/>
      <c r="C54" s="900"/>
      <c r="D54" s="901"/>
      <c r="E54" s="327"/>
      <c r="F54" s="858"/>
      <c r="G54" s="863"/>
      <c r="H54" s="863"/>
      <c r="I54" s="860"/>
      <c r="J54" s="860"/>
      <c r="K54" s="860"/>
      <c r="L54" s="860"/>
      <c r="M54" s="860"/>
      <c r="N54" s="860"/>
      <c r="O54" s="860"/>
      <c r="P54" s="860"/>
      <c r="Q54" s="861"/>
    </row>
    <row r="55" spans="2:17" ht="18" customHeight="1">
      <c r="B55" s="899"/>
      <c r="C55" s="900"/>
      <c r="D55" s="901"/>
      <c r="E55" s="327"/>
      <c r="F55" s="858"/>
      <c r="G55" s="863"/>
      <c r="H55" s="863"/>
      <c r="I55" s="860"/>
      <c r="J55" s="860"/>
      <c r="K55" s="860"/>
      <c r="L55" s="860"/>
      <c r="M55" s="860"/>
      <c r="N55" s="860"/>
      <c r="O55" s="860"/>
      <c r="P55" s="860"/>
      <c r="Q55" s="861"/>
    </row>
    <row r="56" spans="2:17" ht="18" customHeight="1">
      <c r="B56" s="899"/>
      <c r="C56" s="900"/>
      <c r="D56" s="901"/>
      <c r="E56" s="327"/>
      <c r="F56" s="858"/>
      <c r="G56" s="863"/>
      <c r="H56" s="863"/>
      <c r="I56" s="860"/>
      <c r="J56" s="860"/>
      <c r="K56" s="860"/>
      <c r="L56" s="860"/>
      <c r="M56" s="860"/>
      <c r="N56" s="860"/>
      <c r="O56" s="860"/>
      <c r="P56" s="860"/>
      <c r="Q56" s="861"/>
    </row>
    <row r="57" spans="2:17" ht="18" customHeight="1">
      <c r="B57" s="899"/>
      <c r="C57" s="900"/>
      <c r="D57" s="901"/>
      <c r="E57" s="327"/>
      <c r="F57" s="858"/>
      <c r="G57" s="863"/>
      <c r="H57" s="863"/>
      <c r="I57" s="860"/>
      <c r="J57" s="860"/>
      <c r="K57" s="860"/>
      <c r="L57" s="860"/>
      <c r="M57" s="860"/>
      <c r="N57" s="860"/>
      <c r="O57" s="860"/>
      <c r="P57" s="860"/>
      <c r="Q57" s="861"/>
    </row>
    <row r="58" spans="2:17" ht="18" customHeight="1">
      <c r="B58" s="899"/>
      <c r="C58" s="900"/>
      <c r="D58" s="901"/>
      <c r="E58" s="327"/>
      <c r="F58" s="858"/>
      <c r="G58" s="863"/>
      <c r="H58" s="863"/>
      <c r="I58" s="860"/>
      <c r="J58" s="860"/>
      <c r="K58" s="860"/>
      <c r="L58" s="860"/>
      <c r="M58" s="860"/>
      <c r="N58" s="860"/>
      <c r="O58" s="860"/>
      <c r="P58" s="860"/>
      <c r="Q58" s="861"/>
    </row>
    <row r="59" spans="2:17" ht="18" customHeight="1">
      <c r="B59" s="899"/>
      <c r="C59" s="900"/>
      <c r="D59" s="901"/>
      <c r="E59" s="327"/>
      <c r="F59" s="858"/>
      <c r="G59" s="863"/>
      <c r="H59" s="863"/>
      <c r="I59" s="860"/>
      <c r="J59" s="860"/>
      <c r="K59" s="860"/>
      <c r="L59" s="860"/>
      <c r="M59" s="860"/>
      <c r="N59" s="860"/>
      <c r="O59" s="860"/>
      <c r="P59" s="860"/>
      <c r="Q59" s="861"/>
    </row>
    <row r="60" spans="2:17" ht="18" customHeight="1">
      <c r="B60" s="899"/>
      <c r="C60" s="900"/>
      <c r="D60" s="901"/>
      <c r="E60" s="327"/>
      <c r="F60" s="858"/>
      <c r="G60" s="863"/>
      <c r="H60" s="863"/>
      <c r="I60" s="860"/>
      <c r="J60" s="860"/>
      <c r="K60" s="860"/>
      <c r="L60" s="860"/>
      <c r="M60" s="860"/>
      <c r="N60" s="860"/>
      <c r="O60" s="860"/>
      <c r="P60" s="860"/>
      <c r="Q60" s="861"/>
    </row>
    <row r="61" spans="2:17" ht="18" customHeight="1">
      <c r="B61" s="899"/>
      <c r="C61" s="900"/>
      <c r="D61" s="901"/>
      <c r="E61" s="327"/>
      <c r="F61" s="858"/>
      <c r="G61" s="863"/>
      <c r="H61" s="863"/>
      <c r="I61" s="860"/>
      <c r="J61" s="860"/>
      <c r="K61" s="860"/>
      <c r="L61" s="860"/>
      <c r="M61" s="860"/>
      <c r="N61" s="860"/>
      <c r="O61" s="860"/>
      <c r="P61" s="860"/>
      <c r="Q61" s="861"/>
    </row>
    <row r="62" spans="2:17" ht="18" customHeight="1">
      <c r="B62" s="899"/>
      <c r="C62" s="900"/>
      <c r="D62" s="901"/>
      <c r="E62" s="327"/>
      <c r="F62" s="858"/>
      <c r="G62" s="863"/>
      <c r="H62" s="863"/>
      <c r="I62" s="860"/>
      <c r="J62" s="860"/>
      <c r="K62" s="860"/>
      <c r="L62" s="860"/>
      <c r="M62" s="860"/>
      <c r="N62" s="860"/>
      <c r="O62" s="860"/>
      <c r="P62" s="860"/>
      <c r="Q62" s="861"/>
    </row>
    <row r="63" spans="2:17" ht="18" customHeight="1">
      <c r="B63" s="899"/>
      <c r="C63" s="900"/>
      <c r="D63" s="901"/>
      <c r="E63" s="327"/>
      <c r="F63" s="858"/>
      <c r="G63" s="863"/>
      <c r="H63" s="863"/>
      <c r="I63" s="860"/>
      <c r="J63" s="860"/>
      <c r="K63" s="860"/>
      <c r="L63" s="860"/>
      <c r="M63" s="860"/>
      <c r="N63" s="860"/>
      <c r="O63" s="860"/>
      <c r="P63" s="860"/>
      <c r="Q63" s="861"/>
    </row>
    <row r="64" spans="2:17" ht="18" customHeight="1">
      <c r="B64" s="899"/>
      <c r="C64" s="900"/>
      <c r="D64" s="901"/>
      <c r="E64" s="327"/>
      <c r="F64" s="858"/>
      <c r="G64" s="863"/>
      <c r="H64" s="863"/>
      <c r="I64" s="860"/>
      <c r="J64" s="860"/>
      <c r="K64" s="860"/>
      <c r="L64" s="860"/>
      <c r="M64" s="860"/>
      <c r="N64" s="860"/>
      <c r="O64" s="860"/>
      <c r="P64" s="860"/>
      <c r="Q64" s="861"/>
    </row>
    <row r="65" spans="2:17" ht="18" customHeight="1">
      <c r="B65" s="899"/>
      <c r="C65" s="900"/>
      <c r="D65" s="901"/>
      <c r="E65" s="327"/>
      <c r="F65" s="858"/>
      <c r="G65" s="863"/>
      <c r="H65" s="863"/>
      <c r="I65" s="860"/>
      <c r="J65" s="860"/>
      <c r="K65" s="860"/>
      <c r="L65" s="860"/>
      <c r="M65" s="860"/>
      <c r="N65" s="860"/>
      <c r="O65" s="860"/>
      <c r="P65" s="860"/>
      <c r="Q65" s="861"/>
    </row>
    <row r="66" spans="2:17" ht="18" customHeight="1">
      <c r="B66" s="899"/>
      <c r="C66" s="900"/>
      <c r="D66" s="901"/>
      <c r="E66" s="327"/>
      <c r="F66" s="858"/>
      <c r="G66" s="863"/>
      <c r="H66" s="863"/>
      <c r="I66" s="860"/>
      <c r="J66" s="860"/>
      <c r="K66" s="860"/>
      <c r="L66" s="860"/>
      <c r="M66" s="860"/>
      <c r="N66" s="860"/>
      <c r="O66" s="860"/>
      <c r="P66" s="860"/>
      <c r="Q66" s="861"/>
    </row>
    <row r="67" spans="2:17" ht="18" customHeight="1">
      <c r="B67" s="899"/>
      <c r="C67" s="900"/>
      <c r="D67" s="901"/>
      <c r="E67" s="327"/>
      <c r="F67" s="858"/>
      <c r="G67" s="863"/>
      <c r="H67" s="863"/>
      <c r="I67" s="860"/>
      <c r="J67" s="860"/>
      <c r="K67" s="860"/>
      <c r="L67" s="860"/>
      <c r="M67" s="860"/>
      <c r="N67" s="860"/>
      <c r="O67" s="860"/>
      <c r="P67" s="860"/>
      <c r="Q67" s="861"/>
    </row>
    <row r="68" spans="2:17" ht="18" customHeight="1">
      <c r="B68" s="899"/>
      <c r="C68" s="900"/>
      <c r="D68" s="901"/>
      <c r="E68" s="327"/>
      <c r="F68" s="858"/>
      <c r="G68" s="863"/>
      <c r="H68" s="863"/>
      <c r="I68" s="860"/>
      <c r="J68" s="860"/>
      <c r="K68" s="860"/>
      <c r="L68" s="860"/>
      <c r="M68" s="860"/>
      <c r="N68" s="860"/>
      <c r="O68" s="860"/>
      <c r="P68" s="860"/>
      <c r="Q68" s="861"/>
    </row>
    <row r="69" spans="2:17" ht="18" customHeight="1">
      <c r="B69" s="899"/>
      <c r="C69" s="900"/>
      <c r="D69" s="901"/>
      <c r="E69" s="327"/>
      <c r="F69" s="858"/>
      <c r="G69" s="863"/>
      <c r="H69" s="863"/>
      <c r="I69" s="860"/>
      <c r="J69" s="860"/>
      <c r="K69" s="860"/>
      <c r="L69" s="860"/>
      <c r="M69" s="860"/>
      <c r="N69" s="860"/>
      <c r="O69" s="860"/>
      <c r="P69" s="860"/>
      <c r="Q69" s="861"/>
    </row>
    <row r="70" spans="2:17" ht="18" customHeight="1">
      <c r="B70" s="899"/>
      <c r="C70" s="900"/>
      <c r="D70" s="901"/>
      <c r="E70" s="327"/>
      <c r="F70" s="858"/>
      <c r="G70" s="863"/>
      <c r="H70" s="863"/>
      <c r="I70" s="860"/>
      <c r="J70" s="860"/>
      <c r="K70" s="860"/>
      <c r="L70" s="860"/>
      <c r="M70" s="860"/>
      <c r="N70" s="860"/>
      <c r="O70" s="860"/>
      <c r="P70" s="860"/>
      <c r="Q70" s="861"/>
    </row>
    <row r="71" spans="2:17" ht="18" customHeight="1">
      <c r="B71" s="899"/>
      <c r="C71" s="900"/>
      <c r="D71" s="901"/>
      <c r="E71" s="327"/>
      <c r="F71" s="858"/>
      <c r="G71" s="863"/>
      <c r="H71" s="863"/>
      <c r="I71" s="860"/>
      <c r="J71" s="860"/>
      <c r="K71" s="860"/>
      <c r="L71" s="860"/>
      <c r="M71" s="860"/>
      <c r="N71" s="860"/>
      <c r="O71" s="860"/>
      <c r="P71" s="860"/>
      <c r="Q71" s="861"/>
    </row>
    <row r="72" spans="2:17" ht="18" customHeight="1">
      <c r="B72" s="899"/>
      <c r="C72" s="900"/>
      <c r="D72" s="901"/>
      <c r="E72" s="327"/>
      <c r="F72" s="858"/>
      <c r="G72" s="863"/>
      <c r="H72" s="863"/>
      <c r="I72" s="860"/>
      <c r="J72" s="860"/>
      <c r="K72" s="860"/>
      <c r="L72" s="860"/>
      <c r="M72" s="860"/>
      <c r="N72" s="860"/>
      <c r="O72" s="860"/>
      <c r="P72" s="860"/>
      <c r="Q72" s="861"/>
    </row>
    <row r="73" spans="2:17" ht="18" customHeight="1">
      <c r="B73" s="899"/>
      <c r="C73" s="900"/>
      <c r="D73" s="901"/>
      <c r="E73" s="327"/>
      <c r="F73" s="858"/>
      <c r="G73" s="863"/>
      <c r="H73" s="863"/>
      <c r="I73" s="860"/>
      <c r="J73" s="860"/>
      <c r="K73" s="860"/>
      <c r="L73" s="860"/>
      <c r="M73" s="860"/>
      <c r="N73" s="860"/>
      <c r="O73" s="860"/>
      <c r="P73" s="860"/>
      <c r="Q73" s="861"/>
    </row>
    <row r="74" spans="2:17" ht="18" customHeight="1">
      <c r="B74" s="899"/>
      <c r="C74" s="900"/>
      <c r="D74" s="901"/>
      <c r="E74" s="327"/>
      <c r="F74" s="858"/>
      <c r="G74" s="863"/>
      <c r="H74" s="863"/>
      <c r="I74" s="860"/>
      <c r="J74" s="860"/>
      <c r="K74" s="860"/>
      <c r="L74" s="860"/>
      <c r="M74" s="860"/>
      <c r="N74" s="860"/>
      <c r="O74" s="860"/>
      <c r="P74" s="860"/>
      <c r="Q74" s="861"/>
    </row>
    <row r="75" spans="2:17" ht="18" customHeight="1">
      <c r="B75" s="899"/>
      <c r="C75" s="900"/>
      <c r="D75" s="901"/>
      <c r="E75" s="327"/>
      <c r="F75" s="858"/>
      <c r="G75" s="863"/>
      <c r="H75" s="863"/>
      <c r="I75" s="860"/>
      <c r="J75" s="860"/>
      <c r="K75" s="860"/>
      <c r="L75" s="860"/>
      <c r="M75" s="860"/>
      <c r="N75" s="860"/>
      <c r="O75" s="860"/>
      <c r="P75" s="860"/>
      <c r="Q75" s="861"/>
    </row>
    <row r="76" spans="2:17" ht="18" customHeight="1">
      <c r="B76" s="899"/>
      <c r="C76" s="900"/>
      <c r="D76" s="901"/>
      <c r="E76" s="327"/>
      <c r="F76" s="858"/>
      <c r="G76" s="863"/>
      <c r="H76" s="863"/>
      <c r="I76" s="860"/>
      <c r="J76" s="860"/>
      <c r="K76" s="860"/>
      <c r="L76" s="860"/>
      <c r="M76" s="860"/>
      <c r="N76" s="860"/>
      <c r="O76" s="860"/>
      <c r="P76" s="860"/>
      <c r="Q76" s="861"/>
    </row>
    <row r="77" spans="2:17" ht="18" customHeight="1">
      <c r="B77" s="899"/>
      <c r="C77" s="900"/>
      <c r="D77" s="901"/>
      <c r="E77" s="327"/>
      <c r="F77" s="858"/>
      <c r="G77" s="863"/>
      <c r="H77" s="863"/>
      <c r="I77" s="860"/>
      <c r="J77" s="860"/>
      <c r="K77" s="860"/>
      <c r="L77" s="860"/>
      <c r="M77" s="860"/>
      <c r="N77" s="860"/>
      <c r="O77" s="860"/>
      <c r="P77" s="860"/>
      <c r="Q77" s="861"/>
    </row>
    <row r="78" spans="2:17" ht="18" customHeight="1">
      <c r="B78" s="899"/>
      <c r="C78" s="900"/>
      <c r="D78" s="901"/>
      <c r="E78" s="327"/>
      <c r="F78" s="858"/>
      <c r="G78" s="863"/>
      <c r="H78" s="863"/>
      <c r="I78" s="860"/>
      <c r="J78" s="860"/>
      <c r="K78" s="860"/>
      <c r="L78" s="860"/>
      <c r="M78" s="860"/>
      <c r="N78" s="860"/>
      <c r="O78" s="860"/>
      <c r="P78" s="860"/>
      <c r="Q78" s="861"/>
    </row>
    <row r="79" spans="2:17" ht="18" customHeight="1">
      <c r="B79" s="899"/>
      <c r="C79" s="900"/>
      <c r="D79" s="901"/>
      <c r="E79" s="327"/>
      <c r="F79" s="858"/>
      <c r="G79" s="863"/>
      <c r="H79" s="863"/>
      <c r="I79" s="860"/>
      <c r="J79" s="860"/>
      <c r="K79" s="860"/>
      <c r="L79" s="860"/>
      <c r="M79" s="860"/>
      <c r="N79" s="860"/>
      <c r="O79" s="860"/>
      <c r="P79" s="860"/>
      <c r="Q79" s="861"/>
    </row>
    <row r="80" spans="2:17" ht="18" customHeight="1">
      <c r="B80" s="899"/>
      <c r="C80" s="900"/>
      <c r="D80" s="901"/>
      <c r="E80" s="327"/>
      <c r="F80" s="858"/>
      <c r="G80" s="863"/>
      <c r="H80" s="863"/>
      <c r="I80" s="860"/>
      <c r="J80" s="860"/>
      <c r="K80" s="860"/>
      <c r="L80" s="860"/>
      <c r="M80" s="860"/>
      <c r="N80" s="860"/>
      <c r="O80" s="860"/>
      <c r="P80" s="860"/>
      <c r="Q80" s="861"/>
    </row>
    <row r="81" spans="2:17" ht="18" customHeight="1">
      <c r="B81" s="899"/>
      <c r="C81" s="900"/>
      <c r="D81" s="901"/>
      <c r="E81" s="327"/>
      <c r="F81" s="858"/>
      <c r="G81" s="863"/>
      <c r="H81" s="863"/>
      <c r="I81" s="860"/>
      <c r="J81" s="860"/>
      <c r="K81" s="860"/>
      <c r="L81" s="860"/>
      <c r="M81" s="860"/>
      <c r="N81" s="860"/>
      <c r="O81" s="860"/>
      <c r="P81" s="860"/>
      <c r="Q81" s="861"/>
    </row>
    <row r="82" spans="2:17" ht="18" customHeight="1">
      <c r="B82" s="899"/>
      <c r="C82" s="900"/>
      <c r="D82" s="901"/>
      <c r="E82" s="327"/>
      <c r="F82" s="858"/>
      <c r="G82" s="863"/>
      <c r="H82" s="863"/>
      <c r="I82" s="860"/>
      <c r="J82" s="860"/>
      <c r="K82" s="860"/>
      <c r="L82" s="860"/>
      <c r="M82" s="860"/>
      <c r="N82" s="860"/>
      <c r="O82" s="860"/>
      <c r="P82" s="860"/>
      <c r="Q82" s="861"/>
    </row>
    <row r="83" spans="2:17" ht="18" customHeight="1">
      <c r="B83" s="899"/>
      <c r="C83" s="900"/>
      <c r="D83" s="901"/>
      <c r="E83" s="327"/>
      <c r="F83" s="858"/>
      <c r="G83" s="863"/>
      <c r="H83" s="863"/>
      <c r="I83" s="860"/>
      <c r="J83" s="860"/>
      <c r="K83" s="860"/>
      <c r="L83" s="860"/>
      <c r="M83" s="860"/>
      <c r="N83" s="860"/>
      <c r="O83" s="860"/>
      <c r="P83" s="860"/>
      <c r="Q83" s="861"/>
    </row>
    <row r="84" spans="2:17" ht="18" customHeight="1">
      <c r="B84" s="899"/>
      <c r="C84" s="900"/>
      <c r="D84" s="901"/>
      <c r="E84" s="327"/>
      <c r="F84" s="858"/>
      <c r="G84" s="863"/>
      <c r="H84" s="863"/>
      <c r="I84" s="860"/>
      <c r="J84" s="860"/>
      <c r="K84" s="860"/>
      <c r="L84" s="860"/>
      <c r="M84" s="860"/>
      <c r="N84" s="860"/>
      <c r="O84" s="860"/>
      <c r="P84" s="860"/>
      <c r="Q84" s="861"/>
    </row>
    <row r="85" spans="2:17" ht="18" customHeight="1">
      <c r="B85" s="899"/>
      <c r="C85" s="900"/>
      <c r="D85" s="901"/>
      <c r="E85" s="327"/>
      <c r="F85" s="858"/>
      <c r="G85" s="863"/>
      <c r="H85" s="863"/>
      <c r="I85" s="860"/>
      <c r="J85" s="860"/>
      <c r="K85" s="860"/>
      <c r="L85" s="860"/>
      <c r="M85" s="860"/>
      <c r="N85" s="860"/>
      <c r="O85" s="860"/>
      <c r="P85" s="860"/>
      <c r="Q85" s="861"/>
    </row>
    <row r="86" spans="2:17" ht="18" customHeight="1">
      <c r="B86" s="899"/>
      <c r="C86" s="900"/>
      <c r="D86" s="901"/>
      <c r="E86" s="327"/>
      <c r="F86" s="858"/>
      <c r="G86" s="863"/>
      <c r="H86" s="863"/>
      <c r="I86" s="860"/>
      <c r="J86" s="860"/>
      <c r="K86" s="860"/>
      <c r="L86" s="860"/>
      <c r="M86" s="860"/>
      <c r="N86" s="860"/>
      <c r="O86" s="860"/>
      <c r="P86" s="860"/>
      <c r="Q86" s="861"/>
    </row>
    <row r="87" spans="2:17" ht="18" customHeight="1">
      <c r="B87" s="899"/>
      <c r="C87" s="900"/>
      <c r="D87" s="901"/>
      <c r="E87" s="327"/>
      <c r="F87" s="858"/>
      <c r="G87" s="863"/>
      <c r="H87" s="863"/>
      <c r="I87" s="860"/>
      <c r="J87" s="860"/>
      <c r="K87" s="860"/>
      <c r="L87" s="860"/>
      <c r="M87" s="860"/>
      <c r="N87" s="860"/>
      <c r="O87" s="860"/>
      <c r="P87" s="860"/>
      <c r="Q87" s="861"/>
    </row>
    <row r="88" spans="2:17" ht="18" customHeight="1">
      <c r="B88" s="899"/>
      <c r="C88" s="900"/>
      <c r="D88" s="901"/>
      <c r="E88" s="327"/>
      <c r="F88" s="858"/>
      <c r="G88" s="863"/>
      <c r="H88" s="863"/>
      <c r="I88" s="860"/>
      <c r="J88" s="860"/>
      <c r="K88" s="860"/>
      <c r="L88" s="860"/>
      <c r="M88" s="860"/>
      <c r="N88" s="860"/>
      <c r="O88" s="860"/>
      <c r="P88" s="860"/>
      <c r="Q88" s="861"/>
    </row>
    <row r="89" spans="2:17" ht="18" customHeight="1">
      <c r="B89" s="899"/>
      <c r="C89" s="900"/>
      <c r="D89" s="901"/>
      <c r="E89" s="327"/>
      <c r="F89" s="858"/>
      <c r="G89" s="863"/>
      <c r="H89" s="863"/>
      <c r="I89" s="860"/>
      <c r="J89" s="860"/>
      <c r="K89" s="860"/>
      <c r="L89" s="860"/>
      <c r="M89" s="860"/>
      <c r="N89" s="860"/>
      <c r="O89" s="860"/>
      <c r="P89" s="860"/>
      <c r="Q89" s="861"/>
    </row>
    <row r="90" spans="2:17" ht="18" customHeight="1">
      <c r="B90" s="899"/>
      <c r="C90" s="900"/>
      <c r="D90" s="901"/>
      <c r="E90" s="327"/>
      <c r="F90" s="858"/>
      <c r="G90" s="863"/>
      <c r="H90" s="863"/>
      <c r="I90" s="865"/>
      <c r="J90" s="860"/>
      <c r="K90" s="860"/>
      <c r="L90" s="860"/>
      <c r="M90" s="860"/>
      <c r="N90" s="860"/>
      <c r="O90" s="860"/>
      <c r="P90" s="860"/>
      <c r="Q90" s="878"/>
    </row>
    <row r="91" spans="2:17" ht="23.25" customHeight="1">
      <c r="B91" s="896" t="s">
        <v>215</v>
      </c>
      <c r="C91" s="897"/>
      <c r="D91" s="898"/>
      <c r="E91" s="330"/>
      <c r="F91" s="450">
        <f>SUM(F19:F90)</f>
        <v>0</v>
      </c>
      <c r="G91" s="608"/>
      <c r="H91" s="608"/>
      <c r="I91" s="332"/>
      <c r="J91" s="332"/>
      <c r="K91" s="332"/>
      <c r="L91" s="332"/>
      <c r="M91" s="332"/>
      <c r="N91" s="332"/>
      <c r="O91" s="332"/>
      <c r="P91" s="332"/>
      <c r="Q91" s="837"/>
    </row>
    <row r="92" spans="2:17" ht="19.5" customHeight="1">
      <c r="Q92" s="356"/>
    </row>
    <row r="95" spans="2:17" ht="19.5" customHeight="1"/>
  </sheetData>
  <sheetProtection formatCells="0" formatColumns="0" formatRows="0" insertColumns="0" insertRows="0" insertHyperlinks="0" deleteColumns="0" deleteRows="0" sort="0" autoFilter="0" pivotTables="0"/>
  <mergeCells count="89">
    <mergeCell ref="J6:J8"/>
    <mergeCell ref="K6:K8"/>
    <mergeCell ref="L6:L8"/>
    <mergeCell ref="M6:M8"/>
    <mergeCell ref="P6:P8"/>
    <mergeCell ref="N6:N8"/>
    <mergeCell ref="O6:O8"/>
    <mergeCell ref="G9:I9"/>
    <mergeCell ref="B17:D17"/>
    <mergeCell ref="E17:F17"/>
    <mergeCell ref="C6:C8"/>
    <mergeCell ref="E6:E8"/>
    <mergeCell ref="G6:I8"/>
    <mergeCell ref="B29:D29"/>
    <mergeCell ref="B18:D18"/>
    <mergeCell ref="B19:D19"/>
    <mergeCell ref="B20:D20"/>
    <mergeCell ref="B21:D21"/>
    <mergeCell ref="B22:D22"/>
    <mergeCell ref="B23:D23"/>
    <mergeCell ref="B24:D24"/>
    <mergeCell ref="B25:D25"/>
    <mergeCell ref="B26:D26"/>
    <mergeCell ref="B27:D27"/>
    <mergeCell ref="B28:D28"/>
    <mergeCell ref="B41:D41"/>
    <mergeCell ref="B30:D30"/>
    <mergeCell ref="B31:D31"/>
    <mergeCell ref="B32:D32"/>
    <mergeCell ref="B33:D33"/>
    <mergeCell ref="B34:D34"/>
    <mergeCell ref="B35:D35"/>
    <mergeCell ref="B36:D36"/>
    <mergeCell ref="B37:D37"/>
    <mergeCell ref="B38:D38"/>
    <mergeCell ref="B39:D39"/>
    <mergeCell ref="B40:D40"/>
    <mergeCell ref="B53:D53"/>
    <mergeCell ref="B42:D42"/>
    <mergeCell ref="B43:D43"/>
    <mergeCell ref="B44:D44"/>
    <mergeCell ref="B45:D45"/>
    <mergeCell ref="B46:D46"/>
    <mergeCell ref="B47:D47"/>
    <mergeCell ref="B48:D48"/>
    <mergeCell ref="B49:D49"/>
    <mergeCell ref="B50:D50"/>
    <mergeCell ref="B51:D51"/>
    <mergeCell ref="B52:D52"/>
    <mergeCell ref="B65:D65"/>
    <mergeCell ref="B54:D54"/>
    <mergeCell ref="B55:D55"/>
    <mergeCell ref="B56:D56"/>
    <mergeCell ref="B57:D57"/>
    <mergeCell ref="B58:D58"/>
    <mergeCell ref="B59:D59"/>
    <mergeCell ref="B60:D60"/>
    <mergeCell ref="B61:D61"/>
    <mergeCell ref="B62:D62"/>
    <mergeCell ref="B63:D63"/>
    <mergeCell ref="B64:D64"/>
    <mergeCell ref="B77:D77"/>
    <mergeCell ref="B66:D66"/>
    <mergeCell ref="B67:D67"/>
    <mergeCell ref="B68:D68"/>
    <mergeCell ref="B69:D69"/>
    <mergeCell ref="B70:D70"/>
    <mergeCell ref="B71:D71"/>
    <mergeCell ref="B72:D72"/>
    <mergeCell ref="B73:D73"/>
    <mergeCell ref="B74:D74"/>
    <mergeCell ref="B75:D75"/>
    <mergeCell ref="B76:D76"/>
    <mergeCell ref="B90:D90"/>
    <mergeCell ref="B91:D91"/>
    <mergeCell ref="Q6:Q8"/>
    <mergeCell ref="G17:Q17"/>
    <mergeCell ref="B84:D84"/>
    <mergeCell ref="B85:D85"/>
    <mergeCell ref="B86:D86"/>
    <mergeCell ref="B87:D87"/>
    <mergeCell ref="B88:D88"/>
    <mergeCell ref="B89:D89"/>
    <mergeCell ref="B78:D78"/>
    <mergeCell ref="B79:D79"/>
    <mergeCell ref="B80:D80"/>
    <mergeCell ref="B81:D81"/>
    <mergeCell ref="B82:D82"/>
    <mergeCell ref="B83:D83"/>
  </mergeCells>
  <phoneticPr fontId="4"/>
  <conditionalFormatting sqref="H12">
    <cfRule type="expression" dxfId="66" priority="1">
      <formula>IF(B12="第三者評価受審経費",TRUE,FALSE)</formula>
    </cfRule>
  </conditionalFormatting>
  <dataValidations count="1">
    <dataValidation type="custom" allowBlank="1" showInputMessage="1" showErrorMessage="1" sqref="H12" xr:uid="{976B3C6B-2797-440B-B393-4427345BEA45}">
      <formula1>IF(B12="第三者評価受審経費",FALSE,TRUE)</formula1>
    </dataValidation>
  </dataValidations>
  <printOptions horizontalCentered="1"/>
  <pageMargins left="0.7" right="0.7" top="0.75" bottom="0.75" header="0.3" footer="0.3"/>
  <pageSetup paperSize="9" scale="24" orientation="portrait" blackAndWhite="1" errors="blank"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N90"/>
  <sheetViews>
    <sheetView view="pageBreakPreview" zoomScaleNormal="100" zoomScaleSheetLayoutView="100" workbookViewId="0"/>
  </sheetViews>
  <sheetFormatPr defaultRowHeight="13.15" outlineLevelCol="1"/>
  <cols>
    <col min="1" max="1" width="24.625" style="313" customWidth="1"/>
    <col min="2" max="12" width="12.875" style="313" customWidth="1"/>
    <col min="13" max="13" width="11.875" style="313" hidden="1" customWidth="1" outlineLevel="1"/>
    <col min="14" max="14" width="9" style="313" collapsed="1"/>
    <col min="15" max="257" width="9" style="313"/>
    <col min="258" max="258" width="14.375" style="313" customWidth="1"/>
    <col min="259" max="267" width="9.125" style="313" customWidth="1"/>
    <col min="268" max="268" width="12" style="313" customWidth="1"/>
    <col min="269" max="269" width="11.875" style="313" customWidth="1"/>
    <col min="270" max="513" width="9" style="313"/>
    <col min="514" max="514" width="14.375" style="313" customWidth="1"/>
    <col min="515" max="523" width="9.125" style="313" customWidth="1"/>
    <col min="524" max="524" width="12" style="313" customWidth="1"/>
    <col min="525" max="525" width="11.875" style="313" customWidth="1"/>
    <col min="526" max="769" width="9" style="313"/>
    <col min="770" max="770" width="14.375" style="313" customWidth="1"/>
    <col min="771" max="779" width="9.125" style="313" customWidth="1"/>
    <col min="780" max="780" width="12" style="313" customWidth="1"/>
    <col min="781" max="781" width="11.875" style="313" customWidth="1"/>
    <col min="782" max="1025" width="9" style="313"/>
    <col min="1026" max="1026" width="14.375" style="313" customWidth="1"/>
    <col min="1027" max="1035" width="9.125" style="313" customWidth="1"/>
    <col min="1036" max="1036" width="12" style="313" customWidth="1"/>
    <col min="1037" max="1037" width="11.875" style="313" customWidth="1"/>
    <col min="1038" max="1281" width="9" style="313"/>
    <col min="1282" max="1282" width="14.375" style="313" customWidth="1"/>
    <col min="1283" max="1291" width="9.125" style="313" customWidth="1"/>
    <col min="1292" max="1292" width="12" style="313" customWidth="1"/>
    <col min="1293" max="1293" width="11.875" style="313" customWidth="1"/>
    <col min="1294" max="1537" width="9" style="313"/>
    <col min="1538" max="1538" width="14.375" style="313" customWidth="1"/>
    <col min="1539" max="1547" width="9.125" style="313" customWidth="1"/>
    <col min="1548" max="1548" width="12" style="313" customWidth="1"/>
    <col min="1549" max="1549" width="11.875" style="313" customWidth="1"/>
    <col min="1550" max="1793" width="9" style="313"/>
    <col min="1794" max="1794" width="14.375" style="313" customWidth="1"/>
    <col min="1795" max="1803" width="9.125" style="313" customWidth="1"/>
    <col min="1804" max="1804" width="12" style="313" customWidth="1"/>
    <col min="1805" max="1805" width="11.875" style="313" customWidth="1"/>
    <col min="1806" max="2049" width="9" style="313"/>
    <col min="2050" max="2050" width="14.375" style="313" customWidth="1"/>
    <col min="2051" max="2059" width="9.125" style="313" customWidth="1"/>
    <col min="2060" max="2060" width="12" style="313" customWidth="1"/>
    <col min="2061" max="2061" width="11.875" style="313" customWidth="1"/>
    <col min="2062" max="2305" width="9" style="313"/>
    <col min="2306" max="2306" width="14.375" style="313" customWidth="1"/>
    <col min="2307" max="2315" width="9.125" style="313" customWidth="1"/>
    <col min="2316" max="2316" width="12" style="313" customWidth="1"/>
    <col min="2317" max="2317" width="11.875" style="313" customWidth="1"/>
    <col min="2318" max="2561" width="9" style="313"/>
    <col min="2562" max="2562" width="14.375" style="313" customWidth="1"/>
    <col min="2563" max="2571" width="9.125" style="313" customWidth="1"/>
    <col min="2572" max="2572" width="12" style="313" customWidth="1"/>
    <col min="2573" max="2573" width="11.875" style="313" customWidth="1"/>
    <col min="2574" max="2817" width="9" style="313"/>
    <col min="2818" max="2818" width="14.375" style="313" customWidth="1"/>
    <col min="2819" max="2827" width="9.125" style="313" customWidth="1"/>
    <col min="2828" max="2828" width="12" style="313" customWidth="1"/>
    <col min="2829" max="2829" width="11.875" style="313" customWidth="1"/>
    <col min="2830" max="3073" width="9" style="313"/>
    <col min="3074" max="3074" width="14.375" style="313" customWidth="1"/>
    <col min="3075" max="3083" width="9.125" style="313" customWidth="1"/>
    <col min="3084" max="3084" width="12" style="313" customWidth="1"/>
    <col min="3085" max="3085" width="11.875" style="313" customWidth="1"/>
    <col min="3086" max="3329" width="9" style="313"/>
    <col min="3330" max="3330" width="14.375" style="313" customWidth="1"/>
    <col min="3331" max="3339" width="9.125" style="313" customWidth="1"/>
    <col min="3340" max="3340" width="12" style="313" customWidth="1"/>
    <col min="3341" max="3341" width="11.875" style="313" customWidth="1"/>
    <col min="3342" max="3585" width="9" style="313"/>
    <col min="3586" max="3586" width="14.375" style="313" customWidth="1"/>
    <col min="3587" max="3595" width="9.125" style="313" customWidth="1"/>
    <col min="3596" max="3596" width="12" style="313" customWidth="1"/>
    <col min="3597" max="3597" width="11.875" style="313" customWidth="1"/>
    <col min="3598" max="3841" width="9" style="313"/>
    <col min="3842" max="3842" width="14.375" style="313" customWidth="1"/>
    <col min="3843" max="3851" width="9.125" style="313" customWidth="1"/>
    <col min="3852" max="3852" width="12" style="313" customWidth="1"/>
    <col min="3853" max="3853" width="11.875" style="313" customWidth="1"/>
    <col min="3854" max="4097" width="9" style="313"/>
    <col min="4098" max="4098" width="14.375" style="313" customWidth="1"/>
    <col min="4099" max="4107" width="9.125" style="313" customWidth="1"/>
    <col min="4108" max="4108" width="12" style="313" customWidth="1"/>
    <col min="4109" max="4109" width="11.875" style="313" customWidth="1"/>
    <col min="4110" max="4353" width="9" style="313"/>
    <col min="4354" max="4354" width="14.375" style="313" customWidth="1"/>
    <col min="4355" max="4363" width="9.125" style="313" customWidth="1"/>
    <col min="4364" max="4364" width="12" style="313" customWidth="1"/>
    <col min="4365" max="4365" width="11.875" style="313" customWidth="1"/>
    <col min="4366" max="4609" width="9" style="313"/>
    <col min="4610" max="4610" width="14.375" style="313" customWidth="1"/>
    <col min="4611" max="4619" width="9.125" style="313" customWidth="1"/>
    <col min="4620" max="4620" width="12" style="313" customWidth="1"/>
    <col min="4621" max="4621" width="11.875" style="313" customWidth="1"/>
    <col min="4622" max="4865" width="9" style="313"/>
    <col min="4866" max="4866" width="14.375" style="313" customWidth="1"/>
    <col min="4867" max="4875" width="9.125" style="313" customWidth="1"/>
    <col min="4876" max="4876" width="12" style="313" customWidth="1"/>
    <col min="4877" max="4877" width="11.875" style="313" customWidth="1"/>
    <col min="4878" max="5121" width="9" style="313"/>
    <col min="5122" max="5122" width="14.375" style="313" customWidth="1"/>
    <col min="5123" max="5131" width="9.125" style="313" customWidth="1"/>
    <col min="5132" max="5132" width="12" style="313" customWidth="1"/>
    <col min="5133" max="5133" width="11.875" style="313" customWidth="1"/>
    <col min="5134" max="5377" width="9" style="313"/>
    <col min="5378" max="5378" width="14.375" style="313" customWidth="1"/>
    <col min="5379" max="5387" width="9.125" style="313" customWidth="1"/>
    <col min="5388" max="5388" width="12" style="313" customWidth="1"/>
    <col min="5389" max="5389" width="11.875" style="313" customWidth="1"/>
    <col min="5390" max="5633" width="9" style="313"/>
    <col min="5634" max="5634" width="14.375" style="313" customWidth="1"/>
    <col min="5635" max="5643" width="9.125" style="313" customWidth="1"/>
    <col min="5644" max="5644" width="12" style="313" customWidth="1"/>
    <col min="5645" max="5645" width="11.875" style="313" customWidth="1"/>
    <col min="5646" max="5889" width="9" style="313"/>
    <col min="5890" max="5890" width="14.375" style="313" customWidth="1"/>
    <col min="5891" max="5899" width="9.125" style="313" customWidth="1"/>
    <col min="5900" max="5900" width="12" style="313" customWidth="1"/>
    <col min="5901" max="5901" width="11.875" style="313" customWidth="1"/>
    <col min="5902" max="6145" width="9" style="313"/>
    <col min="6146" max="6146" width="14.375" style="313" customWidth="1"/>
    <col min="6147" max="6155" width="9.125" style="313" customWidth="1"/>
    <col min="6156" max="6156" width="12" style="313" customWidth="1"/>
    <col min="6157" max="6157" width="11.875" style="313" customWidth="1"/>
    <col min="6158" max="6401" width="9" style="313"/>
    <col min="6402" max="6402" width="14.375" style="313" customWidth="1"/>
    <col min="6403" max="6411" width="9.125" style="313" customWidth="1"/>
    <col min="6412" max="6412" width="12" style="313" customWidth="1"/>
    <col min="6413" max="6413" width="11.875" style="313" customWidth="1"/>
    <col min="6414" max="6657" width="9" style="313"/>
    <col min="6658" max="6658" width="14.375" style="313" customWidth="1"/>
    <col min="6659" max="6667" width="9.125" style="313" customWidth="1"/>
    <col min="6668" max="6668" width="12" style="313" customWidth="1"/>
    <col min="6669" max="6669" width="11.875" style="313" customWidth="1"/>
    <col min="6670" max="6913" width="9" style="313"/>
    <col min="6914" max="6914" width="14.375" style="313" customWidth="1"/>
    <col min="6915" max="6923" width="9.125" style="313" customWidth="1"/>
    <col min="6924" max="6924" width="12" style="313" customWidth="1"/>
    <col min="6925" max="6925" width="11.875" style="313" customWidth="1"/>
    <col min="6926" max="7169" width="9" style="313"/>
    <col min="7170" max="7170" width="14.375" style="313" customWidth="1"/>
    <col min="7171" max="7179" width="9.125" style="313" customWidth="1"/>
    <col min="7180" max="7180" width="12" style="313" customWidth="1"/>
    <col min="7181" max="7181" width="11.875" style="313" customWidth="1"/>
    <col min="7182" max="7425" width="9" style="313"/>
    <col min="7426" max="7426" width="14.375" style="313" customWidth="1"/>
    <col min="7427" max="7435" width="9.125" style="313" customWidth="1"/>
    <col min="7436" max="7436" width="12" style="313" customWidth="1"/>
    <col min="7437" max="7437" width="11.875" style="313" customWidth="1"/>
    <col min="7438" max="7681" width="9" style="313"/>
    <col min="7682" max="7682" width="14.375" style="313" customWidth="1"/>
    <col min="7683" max="7691" width="9.125" style="313" customWidth="1"/>
    <col min="7692" max="7692" width="12" style="313" customWidth="1"/>
    <col min="7693" max="7693" width="11.875" style="313" customWidth="1"/>
    <col min="7694" max="7937" width="9" style="313"/>
    <col min="7938" max="7938" width="14.375" style="313" customWidth="1"/>
    <col min="7939" max="7947" width="9.125" style="313" customWidth="1"/>
    <col min="7948" max="7948" width="12" style="313" customWidth="1"/>
    <col min="7949" max="7949" width="11.875" style="313" customWidth="1"/>
    <col min="7950" max="8193" width="9" style="313"/>
    <col min="8194" max="8194" width="14.375" style="313" customWidth="1"/>
    <col min="8195" max="8203" width="9.125" style="313" customWidth="1"/>
    <col min="8204" max="8204" width="12" style="313" customWidth="1"/>
    <col min="8205" max="8205" width="11.875" style="313" customWidth="1"/>
    <col min="8206" max="8449" width="9" style="313"/>
    <col min="8450" max="8450" width="14.375" style="313" customWidth="1"/>
    <col min="8451" max="8459" width="9.125" style="313" customWidth="1"/>
    <col min="8460" max="8460" width="12" style="313" customWidth="1"/>
    <col min="8461" max="8461" width="11.875" style="313" customWidth="1"/>
    <col min="8462" max="8705" width="9" style="313"/>
    <col min="8706" max="8706" width="14.375" style="313" customWidth="1"/>
    <col min="8707" max="8715" width="9.125" style="313" customWidth="1"/>
    <col min="8716" max="8716" width="12" style="313" customWidth="1"/>
    <col min="8717" max="8717" width="11.875" style="313" customWidth="1"/>
    <col min="8718" max="8961" width="9" style="313"/>
    <col min="8962" max="8962" width="14.375" style="313" customWidth="1"/>
    <col min="8963" max="8971" width="9.125" style="313" customWidth="1"/>
    <col min="8972" max="8972" width="12" style="313" customWidth="1"/>
    <col min="8973" max="8973" width="11.875" style="313" customWidth="1"/>
    <col min="8974" max="9217" width="9" style="313"/>
    <col min="9218" max="9218" width="14.375" style="313" customWidth="1"/>
    <col min="9219" max="9227" width="9.125" style="313" customWidth="1"/>
    <col min="9228" max="9228" width="12" style="313" customWidth="1"/>
    <col min="9229" max="9229" width="11.875" style="313" customWidth="1"/>
    <col min="9230" max="9473" width="9" style="313"/>
    <col min="9474" max="9474" width="14.375" style="313" customWidth="1"/>
    <col min="9475" max="9483" width="9.125" style="313" customWidth="1"/>
    <col min="9484" max="9484" width="12" style="313" customWidth="1"/>
    <col min="9485" max="9485" width="11.875" style="313" customWidth="1"/>
    <col min="9486" max="9729" width="9" style="313"/>
    <col min="9730" max="9730" width="14.375" style="313" customWidth="1"/>
    <col min="9731" max="9739" width="9.125" style="313" customWidth="1"/>
    <col min="9740" max="9740" width="12" style="313" customWidth="1"/>
    <col min="9741" max="9741" width="11.875" style="313" customWidth="1"/>
    <col min="9742" max="9985" width="9" style="313"/>
    <col min="9986" max="9986" width="14.375" style="313" customWidth="1"/>
    <col min="9987" max="9995" width="9.125" style="313" customWidth="1"/>
    <col min="9996" max="9996" width="12" style="313" customWidth="1"/>
    <col min="9997" max="9997" width="11.875" style="313" customWidth="1"/>
    <col min="9998" max="10241" width="9" style="313"/>
    <col min="10242" max="10242" width="14.375" style="313" customWidth="1"/>
    <col min="10243" max="10251" width="9.125" style="313" customWidth="1"/>
    <col min="10252" max="10252" width="12" style="313" customWidth="1"/>
    <col min="10253" max="10253" width="11.875" style="313" customWidth="1"/>
    <col min="10254" max="10497" width="9" style="313"/>
    <col min="10498" max="10498" width="14.375" style="313" customWidth="1"/>
    <col min="10499" max="10507" width="9.125" style="313" customWidth="1"/>
    <col min="10508" max="10508" width="12" style="313" customWidth="1"/>
    <col min="10509" max="10509" width="11.875" style="313" customWidth="1"/>
    <col min="10510" max="10753" width="9" style="313"/>
    <col min="10754" max="10754" width="14.375" style="313" customWidth="1"/>
    <col min="10755" max="10763" width="9.125" style="313" customWidth="1"/>
    <col min="10764" max="10764" width="12" style="313" customWidth="1"/>
    <col min="10765" max="10765" width="11.875" style="313" customWidth="1"/>
    <col min="10766" max="11009" width="9" style="313"/>
    <col min="11010" max="11010" width="14.375" style="313" customWidth="1"/>
    <col min="11011" max="11019" width="9.125" style="313" customWidth="1"/>
    <col min="11020" max="11020" width="12" style="313" customWidth="1"/>
    <col min="11021" max="11021" width="11.875" style="313" customWidth="1"/>
    <col min="11022" max="11265" width="9" style="313"/>
    <col min="11266" max="11266" width="14.375" style="313" customWidth="1"/>
    <col min="11267" max="11275" width="9.125" style="313" customWidth="1"/>
    <col min="11276" max="11276" width="12" style="313" customWidth="1"/>
    <col min="11277" max="11277" width="11.875" style="313" customWidth="1"/>
    <col min="11278" max="11521" width="9" style="313"/>
    <col min="11522" max="11522" width="14.375" style="313" customWidth="1"/>
    <col min="11523" max="11531" width="9.125" style="313" customWidth="1"/>
    <col min="11532" max="11532" width="12" style="313" customWidth="1"/>
    <col min="11533" max="11533" width="11.875" style="313" customWidth="1"/>
    <col min="11534" max="11777" width="9" style="313"/>
    <col min="11778" max="11778" width="14.375" style="313" customWidth="1"/>
    <col min="11779" max="11787" width="9.125" style="313" customWidth="1"/>
    <col min="11788" max="11788" width="12" style="313" customWidth="1"/>
    <col min="11789" max="11789" width="11.875" style="313" customWidth="1"/>
    <col min="11790" max="12033" width="9" style="313"/>
    <col min="12034" max="12034" width="14.375" style="313" customWidth="1"/>
    <col min="12035" max="12043" width="9.125" style="313" customWidth="1"/>
    <col min="12044" max="12044" width="12" style="313" customWidth="1"/>
    <col min="12045" max="12045" width="11.875" style="313" customWidth="1"/>
    <col min="12046" max="12289" width="9" style="313"/>
    <col min="12290" max="12290" width="14.375" style="313" customWidth="1"/>
    <col min="12291" max="12299" width="9.125" style="313" customWidth="1"/>
    <col min="12300" max="12300" width="12" style="313" customWidth="1"/>
    <col min="12301" max="12301" width="11.875" style="313" customWidth="1"/>
    <col min="12302" max="12545" width="9" style="313"/>
    <col min="12546" max="12546" width="14.375" style="313" customWidth="1"/>
    <col min="12547" max="12555" width="9.125" style="313" customWidth="1"/>
    <col min="12556" max="12556" width="12" style="313" customWidth="1"/>
    <col min="12557" max="12557" width="11.875" style="313" customWidth="1"/>
    <col min="12558" max="12801" width="9" style="313"/>
    <col min="12802" max="12802" width="14.375" style="313" customWidth="1"/>
    <col min="12803" max="12811" width="9.125" style="313" customWidth="1"/>
    <col min="12812" max="12812" width="12" style="313" customWidth="1"/>
    <col min="12813" max="12813" width="11.875" style="313" customWidth="1"/>
    <col min="12814" max="13057" width="9" style="313"/>
    <col min="13058" max="13058" width="14.375" style="313" customWidth="1"/>
    <col min="13059" max="13067" width="9.125" style="313" customWidth="1"/>
    <col min="13068" max="13068" width="12" style="313" customWidth="1"/>
    <col min="13069" max="13069" width="11.875" style="313" customWidth="1"/>
    <col min="13070" max="13313" width="9" style="313"/>
    <col min="13314" max="13314" width="14.375" style="313" customWidth="1"/>
    <col min="13315" max="13323" width="9.125" style="313" customWidth="1"/>
    <col min="13324" max="13324" width="12" style="313" customWidth="1"/>
    <col min="13325" max="13325" width="11.875" style="313" customWidth="1"/>
    <col min="13326" max="13569" width="9" style="313"/>
    <col min="13570" max="13570" width="14.375" style="313" customWidth="1"/>
    <col min="13571" max="13579" width="9.125" style="313" customWidth="1"/>
    <col min="13580" max="13580" width="12" style="313" customWidth="1"/>
    <col min="13581" max="13581" width="11.875" style="313" customWidth="1"/>
    <col min="13582" max="13825" width="9" style="313"/>
    <col min="13826" max="13826" width="14.375" style="313" customWidth="1"/>
    <col min="13827" max="13835" width="9.125" style="313" customWidth="1"/>
    <col min="13836" max="13836" width="12" style="313" customWidth="1"/>
    <col min="13837" max="13837" width="11.875" style="313" customWidth="1"/>
    <col min="13838" max="14081" width="9" style="313"/>
    <col min="14082" max="14082" width="14.375" style="313" customWidth="1"/>
    <col min="14083" max="14091" width="9.125" style="313" customWidth="1"/>
    <col min="14092" max="14092" width="12" style="313" customWidth="1"/>
    <col min="14093" max="14093" width="11.875" style="313" customWidth="1"/>
    <col min="14094" max="14337" width="9" style="313"/>
    <col min="14338" max="14338" width="14.375" style="313" customWidth="1"/>
    <col min="14339" max="14347" width="9.125" style="313" customWidth="1"/>
    <col min="14348" max="14348" width="12" style="313" customWidth="1"/>
    <col min="14349" max="14349" width="11.875" style="313" customWidth="1"/>
    <col min="14350" max="14593" width="9" style="313"/>
    <col min="14594" max="14594" width="14.375" style="313" customWidth="1"/>
    <col min="14595" max="14603" width="9.125" style="313" customWidth="1"/>
    <col min="14604" max="14604" width="12" style="313" customWidth="1"/>
    <col min="14605" max="14605" width="11.875" style="313" customWidth="1"/>
    <col min="14606" max="14849" width="9" style="313"/>
    <col min="14850" max="14850" width="14.375" style="313" customWidth="1"/>
    <col min="14851" max="14859" width="9.125" style="313" customWidth="1"/>
    <col min="14860" max="14860" width="12" style="313" customWidth="1"/>
    <col min="14861" max="14861" width="11.875" style="313" customWidth="1"/>
    <col min="14862" max="15105" width="9" style="313"/>
    <col min="15106" max="15106" width="14.375" style="313" customWidth="1"/>
    <col min="15107" max="15115" width="9.125" style="313" customWidth="1"/>
    <col min="15116" max="15116" width="12" style="313" customWidth="1"/>
    <col min="15117" max="15117" width="11.875" style="313" customWidth="1"/>
    <col min="15118" max="15361" width="9" style="313"/>
    <col min="15362" max="15362" width="14.375" style="313" customWidth="1"/>
    <col min="15363" max="15371" width="9.125" style="313" customWidth="1"/>
    <col min="15372" max="15372" width="12" style="313" customWidth="1"/>
    <col min="15373" max="15373" width="11.875" style="313" customWidth="1"/>
    <col min="15374" max="15617" width="9" style="313"/>
    <col min="15618" max="15618" width="14.375" style="313" customWidth="1"/>
    <col min="15619" max="15627" width="9.125" style="313" customWidth="1"/>
    <col min="15628" max="15628" width="12" style="313" customWidth="1"/>
    <col min="15629" max="15629" width="11.875" style="313" customWidth="1"/>
    <col min="15630" max="15873" width="9" style="313"/>
    <col min="15874" max="15874" width="14.375" style="313" customWidth="1"/>
    <col min="15875" max="15883" width="9.125" style="313" customWidth="1"/>
    <col min="15884" max="15884" width="12" style="313" customWidth="1"/>
    <col min="15885" max="15885" width="11.875" style="313" customWidth="1"/>
    <col min="15886" max="16129" width="9" style="313"/>
    <col min="16130" max="16130" width="14.375" style="313" customWidth="1"/>
    <col min="16131" max="16139" width="9.125" style="313" customWidth="1"/>
    <col min="16140" max="16140" width="12" style="313" customWidth="1"/>
    <col min="16141" max="16141" width="11.875" style="313" customWidth="1"/>
    <col min="16142" max="16384" width="9" style="313"/>
  </cols>
  <sheetData>
    <row r="1" spans="1:13" ht="16.5" customHeight="1">
      <c r="A1" s="313" t="s">
        <v>229</v>
      </c>
    </row>
    <row r="2" spans="1:13" ht="13.5" customHeight="1"/>
    <row r="3" spans="1:13" ht="23.25" customHeight="1">
      <c r="A3" s="340" t="s">
        <v>722</v>
      </c>
      <c r="B3" s="314"/>
      <c r="C3" s="314"/>
      <c r="D3" s="314"/>
      <c r="E3" s="314"/>
      <c r="F3" s="314"/>
      <c r="G3" s="314"/>
      <c r="H3" s="314"/>
      <c r="I3" s="314"/>
      <c r="J3" s="314"/>
      <c r="K3" s="314"/>
      <c r="L3" s="314"/>
    </row>
    <row r="4" spans="1:13" ht="23.25" customHeight="1">
      <c r="A4" s="314"/>
      <c r="B4" s="314"/>
      <c r="C4" s="314"/>
      <c r="D4" s="314"/>
      <c r="E4" s="314"/>
      <c r="F4" s="314"/>
      <c r="G4" s="314"/>
      <c r="H4" s="314"/>
      <c r="I4" s="314"/>
      <c r="J4" s="314"/>
      <c r="K4" s="314"/>
      <c r="L4" s="314"/>
      <c r="M4" s="313" t="s">
        <v>751</v>
      </c>
    </row>
    <row r="5" spans="1:13" ht="23.25" customHeight="1">
      <c r="A5" s="313" t="s">
        <v>752</v>
      </c>
    </row>
    <row r="6" spans="1:13" ht="17.25" customHeight="1">
      <c r="A6" s="1397" t="s">
        <v>260</v>
      </c>
      <c r="B6" s="1399" t="s">
        <v>178</v>
      </c>
      <c r="C6" s="341" t="s">
        <v>723</v>
      </c>
      <c r="D6" s="1399" t="s">
        <v>724</v>
      </c>
      <c r="E6" s="341" t="s">
        <v>181</v>
      </c>
      <c r="F6" s="1399" t="s">
        <v>725</v>
      </c>
      <c r="G6" s="1399" t="s">
        <v>726</v>
      </c>
      <c r="H6" s="1395" t="s">
        <v>727</v>
      </c>
      <c r="I6" s="1395" t="s">
        <v>728</v>
      </c>
      <c r="J6" s="1400" t="s">
        <v>729</v>
      </c>
      <c r="K6" s="1395" t="s">
        <v>730</v>
      </c>
      <c r="L6" s="1395" t="s">
        <v>731</v>
      </c>
    </row>
    <row r="7" spans="1:13" ht="17.25" customHeight="1">
      <c r="A7" s="1398"/>
      <c r="B7" s="1396"/>
      <c r="C7" s="342" t="s">
        <v>732</v>
      </c>
      <c r="D7" s="1396"/>
      <c r="E7" s="342" t="s">
        <v>192</v>
      </c>
      <c r="F7" s="1396"/>
      <c r="G7" s="1396"/>
      <c r="H7" s="1396"/>
      <c r="I7" s="1396"/>
      <c r="J7" s="1401"/>
      <c r="K7" s="1396"/>
      <c r="L7" s="1396"/>
    </row>
    <row r="8" spans="1:13" ht="17.25" customHeight="1">
      <c r="A8" s="1398"/>
      <c r="B8" s="1396"/>
      <c r="C8" s="342" t="s">
        <v>733</v>
      </c>
      <c r="D8" s="1396"/>
      <c r="E8" s="342" t="s">
        <v>734</v>
      </c>
      <c r="F8" s="1396"/>
      <c r="G8" s="1396"/>
      <c r="H8" s="1396"/>
      <c r="I8" s="1396"/>
      <c r="J8" s="1401"/>
      <c r="K8" s="1396"/>
      <c r="L8" s="1396"/>
    </row>
    <row r="9" spans="1:13" ht="17.25" customHeight="1">
      <c r="A9" s="343"/>
      <c r="B9" s="344" t="s">
        <v>735</v>
      </c>
      <c r="C9" s="345" t="s">
        <v>736</v>
      </c>
      <c r="D9" s="345" t="s">
        <v>737</v>
      </c>
      <c r="E9" s="345" t="s">
        <v>738</v>
      </c>
      <c r="F9" s="344" t="s">
        <v>739</v>
      </c>
      <c r="G9" s="344" t="s">
        <v>200</v>
      </c>
      <c r="H9" s="344" t="s">
        <v>201</v>
      </c>
      <c r="I9" s="344" t="s">
        <v>316</v>
      </c>
      <c r="J9" s="344" t="s">
        <v>753</v>
      </c>
      <c r="K9" s="344" t="s">
        <v>754</v>
      </c>
      <c r="L9" s="344" t="s">
        <v>755</v>
      </c>
    </row>
    <row r="10" spans="1:13" ht="16.5" customHeight="1">
      <c r="A10" s="346"/>
      <c r="B10" s="346" t="s">
        <v>207</v>
      </c>
      <c r="C10" s="346" t="s">
        <v>207</v>
      </c>
      <c r="D10" s="346" t="s">
        <v>207</v>
      </c>
      <c r="E10" s="346" t="s">
        <v>207</v>
      </c>
      <c r="F10" s="346" t="s">
        <v>207</v>
      </c>
      <c r="G10" s="346" t="s">
        <v>207</v>
      </c>
      <c r="H10" s="346" t="s">
        <v>209</v>
      </c>
      <c r="I10" s="346" t="s">
        <v>207</v>
      </c>
      <c r="J10" s="346" t="s">
        <v>207</v>
      </c>
      <c r="K10" s="346" t="s">
        <v>207</v>
      </c>
      <c r="L10" s="346" t="s">
        <v>207</v>
      </c>
    </row>
    <row r="11" spans="1:13" ht="29.25" customHeight="1">
      <c r="A11" s="429" t="s">
        <v>70</v>
      </c>
      <c r="B11" s="423">
        <v>3970000</v>
      </c>
      <c r="C11" s="425">
        <v>0</v>
      </c>
      <c r="D11" s="431">
        <v>3970000</v>
      </c>
      <c r="E11" s="425">
        <v>3970000</v>
      </c>
      <c r="F11" s="433">
        <v>3500000</v>
      </c>
      <c r="G11" s="427">
        <v>3500000</v>
      </c>
      <c r="H11" s="427">
        <v>3500000</v>
      </c>
      <c r="I11" s="427">
        <v>3500000</v>
      </c>
      <c r="J11" s="423">
        <v>3500000</v>
      </c>
      <c r="K11" s="423">
        <v>0</v>
      </c>
      <c r="L11" s="427">
        <v>-3500000</v>
      </c>
      <c r="M11" s="313">
        <v>76</v>
      </c>
    </row>
    <row r="12" spans="1:13" ht="29.25" customHeight="1">
      <c r="A12" s="430" t="s">
        <v>66</v>
      </c>
      <c r="B12" s="424"/>
      <c r="C12" s="426"/>
      <c r="D12" s="432" t="s">
        <v>232</v>
      </c>
      <c r="E12" s="426"/>
      <c r="F12" s="434" t="s">
        <v>232</v>
      </c>
      <c r="G12" s="428" t="s">
        <v>232</v>
      </c>
      <c r="H12" s="428" t="s">
        <v>232</v>
      </c>
      <c r="I12" s="428" t="s">
        <v>232</v>
      </c>
      <c r="J12" s="424"/>
      <c r="K12" s="424"/>
      <c r="L12" s="428" t="s">
        <v>232</v>
      </c>
      <c r="M12" s="313">
        <v>77</v>
      </c>
    </row>
    <row r="13" spans="1:13" ht="24" customHeight="1">
      <c r="A13" s="172" t="s">
        <v>302</v>
      </c>
      <c r="B13" s="369">
        <v>3970000</v>
      </c>
      <c r="C13" s="369" t="s">
        <v>232</v>
      </c>
      <c r="D13" s="369">
        <v>3970000</v>
      </c>
      <c r="E13" s="369">
        <v>3970000</v>
      </c>
      <c r="F13" s="369">
        <v>3500000</v>
      </c>
      <c r="G13" s="369">
        <v>3500000</v>
      </c>
      <c r="H13" s="369">
        <v>3500000</v>
      </c>
      <c r="I13" s="369">
        <v>3500000</v>
      </c>
      <c r="J13" s="369">
        <v>3500000</v>
      </c>
      <c r="K13" s="369" t="s">
        <v>232</v>
      </c>
      <c r="L13" s="369">
        <v>-3500000</v>
      </c>
    </row>
    <row r="14" spans="1:13" ht="23.1" customHeight="1"/>
    <row r="15" spans="1:13" ht="23.25" customHeight="1">
      <c r="A15" s="313" t="s">
        <v>740</v>
      </c>
    </row>
    <row r="16" spans="1:13" ht="22.5" customHeight="1">
      <c r="A16" s="351" t="s">
        <v>212</v>
      </c>
      <c r="B16" s="352"/>
      <c r="C16" s="352"/>
      <c r="D16" s="351" t="s">
        <v>741</v>
      </c>
      <c r="E16" s="353"/>
      <c r="F16" s="351" t="s">
        <v>742</v>
      </c>
      <c r="G16" s="352"/>
      <c r="H16" s="352"/>
      <c r="I16" s="352"/>
      <c r="J16" s="352"/>
      <c r="K16" s="352"/>
      <c r="L16" s="354"/>
    </row>
    <row r="17" spans="1:13" ht="15.75" customHeight="1">
      <c r="A17" s="355"/>
      <c r="B17" s="356"/>
      <c r="C17" s="357"/>
      <c r="D17" s="358"/>
      <c r="E17" s="359" t="s">
        <v>207</v>
      </c>
      <c r="F17" s="356"/>
      <c r="G17" s="356"/>
      <c r="H17" s="356"/>
      <c r="I17" s="356"/>
      <c r="J17" s="356"/>
      <c r="K17" s="356"/>
      <c r="L17" s="360"/>
    </row>
    <row r="18" spans="1:13" ht="15.75" customHeight="1">
      <c r="A18" s="361" t="s">
        <v>233</v>
      </c>
      <c r="C18" s="360"/>
      <c r="D18" s="362"/>
      <c r="E18" s="420">
        <v>1000000</v>
      </c>
      <c r="F18" s="419" t="s">
        <v>234</v>
      </c>
      <c r="G18" s="419"/>
      <c r="H18" s="419"/>
      <c r="I18" s="419"/>
      <c r="J18" s="419"/>
      <c r="K18" s="419"/>
      <c r="L18" s="418"/>
      <c r="M18" s="313">
        <v>4</v>
      </c>
    </row>
    <row r="19" spans="1:13" ht="15.75" customHeight="1">
      <c r="A19" s="361" t="s">
        <v>66</v>
      </c>
      <c r="C19" s="360"/>
      <c r="D19" s="362"/>
      <c r="E19" s="420"/>
      <c r="F19" s="419"/>
      <c r="G19" s="419"/>
      <c r="H19" s="419"/>
      <c r="I19" s="419"/>
      <c r="J19" s="419"/>
      <c r="K19" s="419"/>
      <c r="L19" s="418"/>
      <c r="M19" s="313">
        <v>5</v>
      </c>
    </row>
    <row r="20" spans="1:13" ht="15.75" customHeight="1">
      <c r="A20" s="361" t="s">
        <v>235</v>
      </c>
      <c r="C20" s="360"/>
      <c r="D20" s="362"/>
      <c r="E20" s="421">
        <v>500000</v>
      </c>
      <c r="F20" s="419" t="s">
        <v>234</v>
      </c>
      <c r="G20" s="419"/>
      <c r="H20" s="419"/>
      <c r="I20" s="419"/>
      <c r="J20" s="419"/>
      <c r="K20" s="419"/>
      <c r="L20" s="418"/>
      <c r="M20" s="313">
        <v>6</v>
      </c>
    </row>
    <row r="21" spans="1:13" ht="15.75" customHeight="1">
      <c r="A21" s="361" t="s">
        <v>66</v>
      </c>
      <c r="C21" s="360"/>
      <c r="D21" s="362"/>
      <c r="E21" s="421"/>
      <c r="F21" s="419"/>
      <c r="G21" s="419"/>
      <c r="H21" s="419"/>
      <c r="I21" s="419"/>
      <c r="J21" s="419"/>
      <c r="K21" s="419"/>
      <c r="L21" s="418"/>
      <c r="M21" s="313">
        <v>7</v>
      </c>
    </row>
    <row r="22" spans="1:13" ht="15.75" customHeight="1">
      <c r="A22" s="361" t="s">
        <v>236</v>
      </c>
      <c r="C22" s="360"/>
      <c r="D22" s="362"/>
      <c r="E22" s="421">
        <v>250000</v>
      </c>
      <c r="F22" s="419" t="s">
        <v>237</v>
      </c>
      <c r="G22" s="419"/>
      <c r="H22" s="419"/>
      <c r="I22" s="419"/>
      <c r="J22" s="419"/>
      <c r="K22" s="419"/>
      <c r="L22" s="418"/>
      <c r="M22" s="313">
        <v>8</v>
      </c>
    </row>
    <row r="23" spans="1:13" ht="15.75" customHeight="1">
      <c r="A23" s="361" t="s">
        <v>66</v>
      </c>
      <c r="C23" s="360"/>
      <c r="D23" s="362"/>
      <c r="E23" s="421"/>
      <c r="F23" s="419" t="s">
        <v>237</v>
      </c>
      <c r="G23" s="419"/>
      <c r="H23" s="419"/>
      <c r="I23" s="419"/>
      <c r="J23" s="419"/>
      <c r="K23" s="419"/>
      <c r="L23" s="418"/>
      <c r="M23" s="313">
        <v>9</v>
      </c>
    </row>
    <row r="24" spans="1:13" ht="15.75" customHeight="1">
      <c r="A24" s="361" t="s">
        <v>239</v>
      </c>
      <c r="C24" s="360"/>
      <c r="D24" s="362"/>
      <c r="E24" s="421"/>
      <c r="F24" s="419" t="s">
        <v>238</v>
      </c>
      <c r="G24" s="419"/>
      <c r="H24" s="419"/>
      <c r="I24" s="419"/>
      <c r="J24" s="419"/>
      <c r="K24" s="419"/>
      <c r="L24" s="418"/>
      <c r="M24" s="313">
        <v>10</v>
      </c>
    </row>
    <row r="25" spans="1:13" ht="15.75" customHeight="1">
      <c r="A25" s="361" t="s">
        <v>66</v>
      </c>
      <c r="C25" s="360"/>
      <c r="D25" s="362"/>
      <c r="E25" s="421"/>
      <c r="F25" s="419"/>
      <c r="G25" s="419"/>
      <c r="H25" s="419"/>
      <c r="I25" s="419"/>
      <c r="J25" s="419"/>
      <c r="K25" s="419"/>
      <c r="L25" s="418"/>
      <c r="M25" s="313">
        <v>11</v>
      </c>
    </row>
    <row r="26" spans="1:13" ht="15.75" customHeight="1">
      <c r="A26" s="361" t="s">
        <v>241</v>
      </c>
      <c r="C26" s="360"/>
      <c r="D26" s="362"/>
      <c r="E26" s="421">
        <v>200000</v>
      </c>
      <c r="F26" s="419" t="s">
        <v>240</v>
      </c>
      <c r="G26" s="419"/>
      <c r="H26" s="419"/>
      <c r="I26" s="419"/>
      <c r="J26" s="419"/>
      <c r="K26" s="419"/>
      <c r="L26" s="418"/>
      <c r="M26" s="313">
        <v>12</v>
      </c>
    </row>
    <row r="27" spans="1:13" ht="15.75" customHeight="1">
      <c r="A27" s="362" t="s">
        <v>66</v>
      </c>
      <c r="C27" s="360"/>
      <c r="D27" s="362"/>
      <c r="E27" s="421"/>
      <c r="F27" s="419"/>
      <c r="G27" s="419"/>
      <c r="H27" s="419"/>
      <c r="I27" s="419"/>
      <c r="J27" s="419"/>
      <c r="K27" s="419"/>
      <c r="L27" s="418"/>
      <c r="M27" s="313">
        <v>13</v>
      </c>
    </row>
    <row r="28" spans="1:13" ht="15.75" customHeight="1">
      <c r="A28" s="361" t="s">
        <v>243</v>
      </c>
      <c r="C28" s="360"/>
      <c r="D28" s="362"/>
      <c r="E28" s="421">
        <v>1000000</v>
      </c>
      <c r="F28" s="419" t="s">
        <v>242</v>
      </c>
      <c r="G28" s="419"/>
      <c r="H28" s="419"/>
      <c r="I28" s="419"/>
      <c r="J28" s="419"/>
      <c r="K28" s="419"/>
      <c r="L28" s="418"/>
      <c r="M28" s="313">
        <v>14</v>
      </c>
    </row>
    <row r="29" spans="1:13" ht="15.75" customHeight="1">
      <c r="A29" s="361" t="s">
        <v>66</v>
      </c>
      <c r="C29" s="360"/>
      <c r="D29" s="362"/>
      <c r="E29" s="421"/>
      <c r="F29" s="419"/>
      <c r="G29" s="419"/>
      <c r="H29" s="419"/>
      <c r="I29" s="419"/>
      <c r="J29" s="419"/>
      <c r="K29" s="419"/>
      <c r="L29" s="418"/>
      <c r="M29" s="313">
        <v>15</v>
      </c>
    </row>
    <row r="30" spans="1:13" ht="15.75" customHeight="1">
      <c r="A30" s="361" t="s">
        <v>245</v>
      </c>
      <c r="C30" s="360"/>
      <c r="D30" s="362"/>
      <c r="E30" s="421">
        <v>250000</v>
      </c>
      <c r="F30" s="419" t="s">
        <v>244</v>
      </c>
      <c r="G30" s="419"/>
      <c r="H30" s="419"/>
      <c r="I30" s="419"/>
      <c r="J30" s="419"/>
      <c r="K30" s="419"/>
      <c r="L30" s="418"/>
      <c r="M30" s="313">
        <v>16</v>
      </c>
    </row>
    <row r="31" spans="1:13" ht="15.75" customHeight="1">
      <c r="A31" s="361" t="s">
        <v>66</v>
      </c>
      <c r="C31" s="360"/>
      <c r="D31" s="362"/>
      <c r="E31" s="421"/>
      <c r="F31" s="419"/>
      <c r="G31" s="419"/>
      <c r="H31" s="419"/>
      <c r="I31" s="419"/>
      <c r="J31" s="419"/>
      <c r="K31" s="419"/>
      <c r="L31" s="418"/>
      <c r="M31" s="313">
        <v>17</v>
      </c>
    </row>
    <row r="32" spans="1:13" ht="15.75" customHeight="1">
      <c r="A32" s="361" t="s">
        <v>247</v>
      </c>
      <c r="C32" s="360"/>
      <c r="D32" s="362"/>
      <c r="E32" s="421">
        <v>50000</v>
      </c>
      <c r="F32" s="419" t="s">
        <v>246</v>
      </c>
      <c r="G32" s="419"/>
      <c r="H32" s="419"/>
      <c r="I32" s="419"/>
      <c r="J32" s="419"/>
      <c r="K32" s="419"/>
      <c r="L32" s="418"/>
      <c r="M32" s="313">
        <v>18</v>
      </c>
    </row>
    <row r="33" spans="1:13" ht="15.75" customHeight="1">
      <c r="A33" s="362" t="s">
        <v>66</v>
      </c>
      <c r="C33" s="360"/>
      <c r="D33" s="362"/>
      <c r="E33" s="421"/>
      <c r="F33" s="419"/>
      <c r="G33" s="419"/>
      <c r="H33" s="419"/>
      <c r="I33" s="419"/>
      <c r="J33" s="419"/>
      <c r="K33" s="419"/>
      <c r="L33" s="418"/>
      <c r="M33" s="313">
        <v>19</v>
      </c>
    </row>
    <row r="34" spans="1:13" ht="15.75" customHeight="1">
      <c r="A34" s="361" t="s">
        <v>248</v>
      </c>
      <c r="C34" s="360"/>
      <c r="D34" s="362"/>
      <c r="E34" s="421">
        <v>20000</v>
      </c>
      <c r="F34" s="419" t="s">
        <v>244</v>
      </c>
      <c r="G34" s="419"/>
      <c r="H34" s="419"/>
      <c r="I34" s="419"/>
      <c r="J34" s="419"/>
      <c r="K34" s="419"/>
      <c r="L34" s="418"/>
      <c r="M34" s="313">
        <v>20</v>
      </c>
    </row>
    <row r="35" spans="1:13" ht="15.75" customHeight="1">
      <c r="A35" s="362" t="s">
        <v>66</v>
      </c>
      <c r="C35" s="360"/>
      <c r="D35" s="362"/>
      <c r="E35" s="421"/>
      <c r="F35" s="419"/>
      <c r="G35" s="419"/>
      <c r="H35" s="419"/>
      <c r="I35" s="419"/>
      <c r="J35" s="419"/>
      <c r="K35" s="419"/>
      <c r="L35" s="418"/>
      <c r="M35" s="313">
        <v>21</v>
      </c>
    </row>
    <row r="36" spans="1:13" ht="15.75" customHeight="1">
      <c r="A36" s="362" t="s">
        <v>249</v>
      </c>
      <c r="C36" s="360"/>
      <c r="D36" s="362"/>
      <c r="E36" s="421"/>
      <c r="F36" s="419"/>
      <c r="G36" s="419"/>
      <c r="H36" s="419"/>
      <c r="I36" s="419"/>
      <c r="J36" s="419"/>
      <c r="K36" s="419"/>
      <c r="L36" s="418"/>
      <c r="M36" s="313">
        <v>22</v>
      </c>
    </row>
    <row r="37" spans="1:13" ht="15.75" customHeight="1">
      <c r="A37" s="361" t="s">
        <v>66</v>
      </c>
      <c r="C37" s="360"/>
      <c r="D37" s="362"/>
      <c r="E37" s="421"/>
      <c r="F37" s="419"/>
      <c r="G37" s="419"/>
      <c r="H37" s="419"/>
      <c r="I37" s="419"/>
      <c r="J37" s="419"/>
      <c r="K37" s="419"/>
      <c r="L37" s="418"/>
      <c r="M37" s="313">
        <v>23</v>
      </c>
    </row>
    <row r="38" spans="1:13" ht="15.75" customHeight="1">
      <c r="A38" s="361" t="s">
        <v>251</v>
      </c>
      <c r="C38" s="360"/>
      <c r="D38" s="362"/>
      <c r="E38" s="421">
        <v>450000</v>
      </c>
      <c r="F38" s="419" t="s">
        <v>250</v>
      </c>
      <c r="G38" s="419"/>
      <c r="H38" s="419"/>
      <c r="I38" s="419"/>
      <c r="J38" s="419"/>
      <c r="K38" s="419"/>
      <c r="L38" s="418"/>
      <c r="M38" s="313">
        <v>24</v>
      </c>
    </row>
    <row r="39" spans="1:13" ht="15.75" customHeight="1">
      <c r="A39" s="361" t="s">
        <v>66</v>
      </c>
      <c r="C39" s="360"/>
      <c r="D39" s="362"/>
      <c r="E39" s="421"/>
      <c r="F39" s="419"/>
      <c r="G39" s="419"/>
      <c r="H39" s="419"/>
      <c r="I39" s="419"/>
      <c r="J39" s="419"/>
      <c r="K39" s="419"/>
      <c r="L39" s="418"/>
      <c r="M39" s="313">
        <v>25</v>
      </c>
    </row>
    <row r="40" spans="1:13" ht="15.75" customHeight="1">
      <c r="A40" s="362" t="s">
        <v>252</v>
      </c>
      <c r="C40" s="360"/>
      <c r="D40" s="362"/>
      <c r="E40" s="421"/>
      <c r="F40" s="419"/>
      <c r="G40" s="419"/>
      <c r="H40" s="419"/>
      <c r="I40" s="419"/>
      <c r="J40" s="419"/>
      <c r="K40" s="419"/>
      <c r="L40" s="418"/>
      <c r="M40" s="313">
        <v>26</v>
      </c>
    </row>
    <row r="41" spans="1:13" ht="15.75" customHeight="1">
      <c r="A41" s="361" t="s">
        <v>66</v>
      </c>
      <c r="C41" s="360"/>
      <c r="D41" s="362"/>
      <c r="E41" s="421"/>
      <c r="F41" s="419"/>
      <c r="G41" s="419"/>
      <c r="H41" s="419"/>
      <c r="I41" s="419"/>
      <c r="J41" s="419"/>
      <c r="K41" s="419"/>
      <c r="L41" s="418"/>
      <c r="M41" s="313">
        <v>27</v>
      </c>
    </row>
    <row r="42" spans="1:13" ht="15.75" customHeight="1">
      <c r="A42" s="361" t="s">
        <v>253</v>
      </c>
      <c r="C42" s="360"/>
      <c r="D42" s="362"/>
      <c r="E42" s="421">
        <v>100000</v>
      </c>
      <c r="F42" s="419" t="s">
        <v>234</v>
      </c>
      <c r="G42" s="419"/>
      <c r="H42" s="419"/>
      <c r="I42" s="419"/>
      <c r="J42" s="419"/>
      <c r="K42" s="419"/>
      <c r="L42" s="418"/>
      <c r="M42" s="313">
        <v>28</v>
      </c>
    </row>
    <row r="43" spans="1:13" ht="15.75" customHeight="1">
      <c r="A43" s="361" t="s">
        <v>66</v>
      </c>
      <c r="C43" s="360"/>
      <c r="D43" s="362"/>
      <c r="E43" s="421"/>
      <c r="F43" s="419"/>
      <c r="G43" s="419"/>
      <c r="H43" s="419"/>
      <c r="I43" s="419"/>
      <c r="J43" s="419"/>
      <c r="K43" s="419"/>
      <c r="L43" s="418"/>
      <c r="M43" s="313">
        <v>29</v>
      </c>
    </row>
    <row r="44" spans="1:13" ht="15.75" customHeight="1">
      <c r="A44" s="361" t="s">
        <v>254</v>
      </c>
      <c r="C44" s="360"/>
      <c r="D44" s="362"/>
      <c r="E44" s="421">
        <v>150000</v>
      </c>
      <c r="F44" s="419" t="s">
        <v>246</v>
      </c>
      <c r="G44" s="419"/>
      <c r="H44" s="419"/>
      <c r="I44" s="419"/>
      <c r="J44" s="419"/>
      <c r="K44" s="419"/>
      <c r="L44" s="418"/>
      <c r="M44" s="313">
        <v>30</v>
      </c>
    </row>
    <row r="45" spans="1:13" ht="15.75" customHeight="1">
      <c r="A45" s="361" t="s">
        <v>66</v>
      </c>
      <c r="C45" s="360"/>
      <c r="D45" s="362"/>
      <c r="E45" s="421"/>
      <c r="F45" s="419"/>
      <c r="G45" s="419"/>
      <c r="H45" s="419"/>
      <c r="I45" s="419"/>
      <c r="J45" s="419"/>
      <c r="K45" s="419"/>
      <c r="L45" s="418"/>
      <c r="M45" s="313">
        <v>31</v>
      </c>
    </row>
    <row r="46" spans="1:13" ht="15.75" hidden="1" customHeight="1">
      <c r="A46" s="361" t="s">
        <v>66</v>
      </c>
      <c r="C46" s="360"/>
      <c r="D46" s="362"/>
      <c r="E46" s="421"/>
      <c r="F46" s="419"/>
      <c r="G46" s="419"/>
      <c r="H46" s="419"/>
      <c r="I46" s="419"/>
      <c r="J46" s="419"/>
      <c r="K46" s="419"/>
      <c r="L46" s="418"/>
      <c r="M46" s="313">
        <v>32</v>
      </c>
    </row>
    <row r="47" spans="1:13" ht="15.75" hidden="1" customHeight="1">
      <c r="A47" s="361" t="s">
        <v>66</v>
      </c>
      <c r="C47" s="360"/>
      <c r="D47" s="362"/>
      <c r="E47" s="421"/>
      <c r="F47" s="419"/>
      <c r="G47" s="419"/>
      <c r="H47" s="419"/>
      <c r="I47" s="419"/>
      <c r="J47" s="419"/>
      <c r="K47" s="419"/>
      <c r="L47" s="418"/>
      <c r="M47" s="313">
        <v>33</v>
      </c>
    </row>
    <row r="48" spans="1:13" ht="15.75" hidden="1" customHeight="1">
      <c r="A48" s="361" t="s">
        <v>66</v>
      </c>
      <c r="C48" s="360"/>
      <c r="D48" s="362"/>
      <c r="E48" s="421"/>
      <c r="F48" s="419"/>
      <c r="G48" s="419"/>
      <c r="H48" s="419"/>
      <c r="I48" s="419"/>
      <c r="J48" s="419"/>
      <c r="K48" s="419"/>
      <c r="L48" s="418"/>
      <c r="M48" s="313">
        <v>34</v>
      </c>
    </row>
    <row r="49" spans="1:13" ht="15.75" hidden="1" customHeight="1">
      <c r="A49" s="361" t="s">
        <v>66</v>
      </c>
      <c r="C49" s="360"/>
      <c r="D49" s="362"/>
      <c r="E49" s="421"/>
      <c r="F49" s="419"/>
      <c r="G49" s="419"/>
      <c r="H49" s="419"/>
      <c r="I49" s="419"/>
      <c r="J49" s="419"/>
      <c r="K49" s="419"/>
      <c r="L49" s="418"/>
      <c r="M49" s="313">
        <v>35</v>
      </c>
    </row>
    <row r="50" spans="1:13" ht="15.75" hidden="1" customHeight="1">
      <c r="A50" s="361" t="s">
        <v>66</v>
      </c>
      <c r="C50" s="360"/>
      <c r="D50" s="362"/>
      <c r="E50" s="421"/>
      <c r="F50" s="419"/>
      <c r="G50" s="419"/>
      <c r="H50" s="419"/>
      <c r="I50" s="419"/>
      <c r="J50" s="419"/>
      <c r="K50" s="419"/>
      <c r="L50" s="418"/>
      <c r="M50" s="313">
        <v>36</v>
      </c>
    </row>
    <row r="51" spans="1:13" ht="15.75" hidden="1" customHeight="1">
      <c r="A51" s="361" t="s">
        <v>66</v>
      </c>
      <c r="C51" s="360"/>
      <c r="D51" s="362"/>
      <c r="E51" s="421"/>
      <c r="F51" s="419"/>
      <c r="G51" s="419"/>
      <c r="H51" s="419"/>
      <c r="I51" s="419"/>
      <c r="J51" s="419"/>
      <c r="K51" s="419"/>
      <c r="L51" s="418"/>
      <c r="M51" s="313">
        <v>37</v>
      </c>
    </row>
    <row r="52" spans="1:13" ht="15.75" hidden="1" customHeight="1">
      <c r="A52" s="361" t="s">
        <v>66</v>
      </c>
      <c r="C52" s="360"/>
      <c r="D52" s="362"/>
      <c r="E52" s="421"/>
      <c r="F52" s="419"/>
      <c r="G52" s="419"/>
      <c r="H52" s="419"/>
      <c r="I52" s="419"/>
      <c r="J52" s="419"/>
      <c r="K52" s="419"/>
      <c r="L52" s="418"/>
      <c r="M52" s="313">
        <v>38</v>
      </c>
    </row>
    <row r="53" spans="1:13" ht="15.75" hidden="1" customHeight="1">
      <c r="A53" s="361" t="s">
        <v>66</v>
      </c>
      <c r="C53" s="360"/>
      <c r="D53" s="362"/>
      <c r="E53" s="421"/>
      <c r="F53" s="419"/>
      <c r="G53" s="419"/>
      <c r="H53" s="419"/>
      <c r="I53" s="419"/>
      <c r="J53" s="419"/>
      <c r="K53" s="419"/>
      <c r="L53" s="418"/>
      <c r="M53" s="313">
        <v>39</v>
      </c>
    </row>
    <row r="54" spans="1:13" ht="15.75" hidden="1" customHeight="1">
      <c r="A54" s="361" t="s">
        <v>66</v>
      </c>
      <c r="C54" s="360"/>
      <c r="D54" s="362"/>
      <c r="E54" s="421"/>
      <c r="F54" s="419"/>
      <c r="G54" s="419"/>
      <c r="H54" s="419"/>
      <c r="I54" s="419"/>
      <c r="J54" s="419"/>
      <c r="K54" s="419"/>
      <c r="L54" s="418"/>
      <c r="M54" s="313">
        <v>40</v>
      </c>
    </row>
    <row r="55" spans="1:13" ht="15.75" hidden="1" customHeight="1">
      <c r="A55" s="361" t="s">
        <v>66</v>
      </c>
      <c r="C55" s="360"/>
      <c r="D55" s="362"/>
      <c r="E55" s="421"/>
      <c r="F55" s="419"/>
      <c r="G55" s="419"/>
      <c r="H55" s="419"/>
      <c r="I55" s="419"/>
      <c r="J55" s="419"/>
      <c r="K55" s="419"/>
      <c r="L55" s="418"/>
      <c r="M55" s="313">
        <v>41</v>
      </c>
    </row>
    <row r="56" spans="1:13" ht="15.75" hidden="1" customHeight="1">
      <c r="A56" s="361" t="s">
        <v>66</v>
      </c>
      <c r="C56" s="360"/>
      <c r="D56" s="362"/>
      <c r="E56" s="421"/>
      <c r="F56" s="419"/>
      <c r="G56" s="419"/>
      <c r="H56" s="419"/>
      <c r="I56" s="419"/>
      <c r="J56" s="419"/>
      <c r="K56" s="419"/>
      <c r="L56" s="418"/>
      <c r="M56" s="313">
        <v>42</v>
      </c>
    </row>
    <row r="57" spans="1:13" ht="15.75" hidden="1" customHeight="1">
      <c r="A57" s="361" t="s">
        <v>66</v>
      </c>
      <c r="C57" s="360"/>
      <c r="D57" s="362"/>
      <c r="E57" s="421"/>
      <c r="F57" s="419"/>
      <c r="G57" s="419"/>
      <c r="H57" s="419"/>
      <c r="I57" s="419"/>
      <c r="J57" s="419"/>
      <c r="K57" s="419"/>
      <c r="L57" s="418"/>
      <c r="M57" s="313">
        <v>43</v>
      </c>
    </row>
    <row r="58" spans="1:13" ht="15.75" hidden="1" customHeight="1">
      <c r="A58" s="361" t="s">
        <v>66</v>
      </c>
      <c r="C58" s="360"/>
      <c r="D58" s="362"/>
      <c r="E58" s="421"/>
      <c r="F58" s="419"/>
      <c r="G58" s="419"/>
      <c r="H58" s="419"/>
      <c r="I58" s="419"/>
      <c r="J58" s="419"/>
      <c r="K58" s="419"/>
      <c r="L58" s="418"/>
      <c r="M58" s="313">
        <v>44</v>
      </c>
    </row>
    <row r="59" spans="1:13" ht="15.75" hidden="1" customHeight="1">
      <c r="A59" s="361" t="s">
        <v>66</v>
      </c>
      <c r="C59" s="360"/>
      <c r="D59" s="362"/>
      <c r="E59" s="421"/>
      <c r="F59" s="419"/>
      <c r="G59" s="419"/>
      <c r="H59" s="419"/>
      <c r="I59" s="419"/>
      <c r="J59" s="419"/>
      <c r="K59" s="419"/>
      <c r="L59" s="418"/>
      <c r="M59" s="313">
        <v>45</v>
      </c>
    </row>
    <row r="60" spans="1:13" ht="15.75" hidden="1" customHeight="1">
      <c r="A60" s="362" t="s">
        <v>66</v>
      </c>
      <c r="C60" s="360"/>
      <c r="D60" s="362"/>
      <c r="E60" s="421"/>
      <c r="F60" s="419"/>
      <c r="G60" s="419"/>
      <c r="H60" s="419"/>
      <c r="I60" s="419"/>
      <c r="J60" s="419"/>
      <c r="K60" s="419"/>
      <c r="L60" s="418"/>
      <c r="M60" s="313">
        <v>46</v>
      </c>
    </row>
    <row r="61" spans="1:13" ht="15.75" hidden="1" customHeight="1">
      <c r="A61" s="361" t="s">
        <v>66</v>
      </c>
      <c r="C61" s="360"/>
      <c r="D61" s="362"/>
      <c r="E61" s="421"/>
      <c r="F61" s="419"/>
      <c r="G61" s="419"/>
      <c r="H61" s="419"/>
      <c r="I61" s="419"/>
      <c r="J61" s="419"/>
      <c r="K61" s="419"/>
      <c r="L61" s="418"/>
      <c r="M61" s="313">
        <v>47</v>
      </c>
    </row>
    <row r="62" spans="1:13" ht="15.75" hidden="1" customHeight="1">
      <c r="A62" s="361" t="s">
        <v>66</v>
      </c>
      <c r="C62" s="360"/>
      <c r="D62" s="362"/>
      <c r="E62" s="421"/>
      <c r="F62" s="419"/>
      <c r="G62" s="419"/>
      <c r="H62" s="419"/>
      <c r="I62" s="419"/>
      <c r="J62" s="419"/>
      <c r="K62" s="419"/>
      <c r="L62" s="418"/>
      <c r="M62" s="313">
        <v>48</v>
      </c>
    </row>
    <row r="63" spans="1:13" ht="15.75" hidden="1" customHeight="1">
      <c r="A63" s="361" t="s">
        <v>66</v>
      </c>
      <c r="C63" s="360"/>
      <c r="D63" s="362"/>
      <c r="E63" s="421"/>
      <c r="F63" s="419"/>
      <c r="G63" s="419"/>
      <c r="H63" s="419"/>
      <c r="I63" s="419"/>
      <c r="J63" s="419"/>
      <c r="K63" s="419"/>
      <c r="L63" s="418"/>
      <c r="M63" s="313">
        <v>49</v>
      </c>
    </row>
    <row r="64" spans="1:13" ht="15.75" hidden="1" customHeight="1">
      <c r="A64" s="361" t="s">
        <v>66</v>
      </c>
      <c r="C64" s="360"/>
      <c r="D64" s="362"/>
      <c r="E64" s="421"/>
      <c r="F64" s="419"/>
      <c r="G64" s="419"/>
      <c r="H64" s="419"/>
      <c r="I64" s="419"/>
      <c r="J64" s="419"/>
      <c r="K64" s="419"/>
      <c r="L64" s="418"/>
      <c r="M64" s="313">
        <v>50</v>
      </c>
    </row>
    <row r="65" spans="1:13" ht="15.75" hidden="1" customHeight="1">
      <c r="A65" s="361" t="s">
        <v>66</v>
      </c>
      <c r="C65" s="360"/>
      <c r="D65" s="362"/>
      <c r="E65" s="421"/>
      <c r="F65" s="419"/>
      <c r="G65" s="419"/>
      <c r="H65" s="419"/>
      <c r="I65" s="419"/>
      <c r="J65" s="419"/>
      <c r="K65" s="419"/>
      <c r="L65" s="418"/>
      <c r="M65" s="313">
        <v>51</v>
      </c>
    </row>
    <row r="66" spans="1:13" ht="15.75" hidden="1" customHeight="1">
      <c r="A66" s="361" t="s">
        <v>66</v>
      </c>
      <c r="C66" s="360"/>
      <c r="D66" s="362"/>
      <c r="E66" s="421"/>
      <c r="F66" s="419"/>
      <c r="G66" s="419"/>
      <c r="H66" s="419"/>
      <c r="I66" s="419"/>
      <c r="J66" s="419"/>
      <c r="K66" s="419"/>
      <c r="L66" s="418"/>
      <c r="M66" s="313">
        <v>52</v>
      </c>
    </row>
    <row r="67" spans="1:13" ht="15.75" hidden="1" customHeight="1">
      <c r="A67" s="361" t="s">
        <v>66</v>
      </c>
      <c r="C67" s="360"/>
      <c r="D67" s="362"/>
      <c r="E67" s="421"/>
      <c r="F67" s="419"/>
      <c r="G67" s="419"/>
      <c r="H67" s="419"/>
      <c r="I67" s="419"/>
      <c r="J67" s="419"/>
      <c r="K67" s="419"/>
      <c r="L67" s="418"/>
      <c r="M67" s="313">
        <v>53</v>
      </c>
    </row>
    <row r="68" spans="1:13" ht="15.75" hidden="1" customHeight="1">
      <c r="A68" s="361" t="s">
        <v>66</v>
      </c>
      <c r="C68" s="360"/>
      <c r="D68" s="362"/>
      <c r="E68" s="421"/>
      <c r="F68" s="419"/>
      <c r="G68" s="419"/>
      <c r="H68" s="419"/>
      <c r="I68" s="419"/>
      <c r="J68" s="419"/>
      <c r="K68" s="419"/>
      <c r="L68" s="418"/>
      <c r="M68" s="313">
        <v>54</v>
      </c>
    </row>
    <row r="69" spans="1:13" ht="15.75" hidden="1" customHeight="1">
      <c r="A69" s="361" t="s">
        <v>66</v>
      </c>
      <c r="C69" s="360"/>
      <c r="D69" s="362"/>
      <c r="E69" s="421"/>
      <c r="F69" s="419"/>
      <c r="G69" s="419"/>
      <c r="H69" s="419"/>
      <c r="I69" s="419"/>
      <c r="J69" s="419"/>
      <c r="K69" s="419"/>
      <c r="L69" s="418"/>
      <c r="M69" s="313">
        <v>55</v>
      </c>
    </row>
    <row r="70" spans="1:13" ht="15.75" hidden="1" customHeight="1">
      <c r="A70" s="361" t="s">
        <v>66</v>
      </c>
      <c r="C70" s="360"/>
      <c r="D70" s="362"/>
      <c r="E70" s="421"/>
      <c r="F70" s="419"/>
      <c r="G70" s="419"/>
      <c r="H70" s="419"/>
      <c r="I70" s="419"/>
      <c r="J70" s="419"/>
      <c r="K70" s="419"/>
      <c r="L70" s="418"/>
      <c r="M70" s="313">
        <v>56</v>
      </c>
    </row>
    <row r="71" spans="1:13" ht="15.75" hidden="1" customHeight="1">
      <c r="A71" s="361" t="s">
        <v>66</v>
      </c>
      <c r="C71" s="360"/>
      <c r="D71" s="362"/>
      <c r="E71" s="421"/>
      <c r="F71" s="419"/>
      <c r="G71" s="419"/>
      <c r="H71" s="419"/>
      <c r="I71" s="419"/>
      <c r="J71" s="419"/>
      <c r="K71" s="419"/>
      <c r="L71" s="418"/>
      <c r="M71" s="313">
        <v>57</v>
      </c>
    </row>
    <row r="72" spans="1:13" ht="15.75" hidden="1" customHeight="1">
      <c r="A72" s="361" t="s">
        <v>66</v>
      </c>
      <c r="C72" s="360"/>
      <c r="D72" s="362"/>
      <c r="E72" s="421"/>
      <c r="F72" s="419"/>
      <c r="G72" s="419"/>
      <c r="H72" s="419"/>
      <c r="I72" s="419"/>
      <c r="J72" s="419"/>
      <c r="K72" s="419"/>
      <c r="L72" s="418"/>
      <c r="M72" s="313">
        <v>58</v>
      </c>
    </row>
    <row r="73" spans="1:13" ht="15.75" hidden="1" customHeight="1">
      <c r="A73" s="361" t="s">
        <v>66</v>
      </c>
      <c r="C73" s="360"/>
      <c r="D73" s="362"/>
      <c r="E73" s="421"/>
      <c r="F73" s="419"/>
      <c r="G73" s="419"/>
      <c r="H73" s="419"/>
      <c r="I73" s="419"/>
      <c r="J73" s="419"/>
      <c r="K73" s="419"/>
      <c r="L73" s="418"/>
      <c r="M73" s="313">
        <v>59</v>
      </c>
    </row>
    <row r="74" spans="1:13" ht="15.75" hidden="1" customHeight="1">
      <c r="A74" s="361" t="s">
        <v>66</v>
      </c>
      <c r="C74" s="360"/>
      <c r="D74" s="362"/>
      <c r="E74" s="421"/>
      <c r="F74" s="419"/>
      <c r="G74" s="419"/>
      <c r="H74" s="419"/>
      <c r="I74" s="419"/>
      <c r="J74" s="419"/>
      <c r="K74" s="419"/>
      <c r="L74" s="418"/>
      <c r="M74" s="313">
        <v>60</v>
      </c>
    </row>
    <row r="75" spans="1:13" ht="15.75" hidden="1" customHeight="1">
      <c r="A75" s="361" t="s">
        <v>66</v>
      </c>
      <c r="C75" s="360"/>
      <c r="D75" s="362"/>
      <c r="E75" s="421"/>
      <c r="F75" s="419"/>
      <c r="G75" s="419"/>
      <c r="H75" s="419"/>
      <c r="I75" s="419"/>
      <c r="J75" s="419"/>
      <c r="K75" s="419"/>
      <c r="L75" s="418"/>
      <c r="M75" s="313">
        <v>61</v>
      </c>
    </row>
    <row r="76" spans="1:13" ht="15.75" hidden="1" customHeight="1">
      <c r="A76" s="361" t="s">
        <v>66</v>
      </c>
      <c r="C76" s="360"/>
      <c r="D76" s="362"/>
      <c r="E76" s="421"/>
      <c r="F76" s="419"/>
      <c r="G76" s="419"/>
      <c r="H76" s="419"/>
      <c r="I76" s="419"/>
      <c r="J76" s="419"/>
      <c r="K76" s="419"/>
      <c r="L76" s="418"/>
      <c r="M76" s="313">
        <v>62</v>
      </c>
    </row>
    <row r="77" spans="1:13" ht="15.75" hidden="1" customHeight="1">
      <c r="A77" s="361" t="s">
        <v>70</v>
      </c>
      <c r="C77" s="360"/>
      <c r="D77" s="362"/>
      <c r="E77" s="421"/>
      <c r="F77" s="419"/>
      <c r="G77" s="419"/>
      <c r="H77" s="419"/>
      <c r="I77" s="419"/>
      <c r="J77" s="419"/>
      <c r="K77" s="419"/>
      <c r="L77" s="418"/>
      <c r="M77" s="313">
        <v>63</v>
      </c>
    </row>
    <row r="78" spans="1:13" ht="15.75" hidden="1" customHeight="1">
      <c r="A78" s="361" t="s">
        <v>70</v>
      </c>
      <c r="D78" s="362"/>
      <c r="E78" s="421"/>
      <c r="F78" s="419"/>
      <c r="G78" s="419"/>
      <c r="H78" s="419"/>
      <c r="I78" s="419"/>
      <c r="J78" s="419"/>
      <c r="K78" s="419"/>
      <c r="L78" s="418"/>
      <c r="M78" s="313">
        <v>64</v>
      </c>
    </row>
    <row r="79" spans="1:13" ht="15.75" hidden="1" customHeight="1">
      <c r="A79" s="361" t="s">
        <v>70</v>
      </c>
      <c r="D79" s="362"/>
      <c r="E79" s="421"/>
      <c r="F79" s="419"/>
      <c r="G79" s="419"/>
      <c r="H79" s="419"/>
      <c r="I79" s="419"/>
      <c r="J79" s="419"/>
      <c r="K79" s="419"/>
      <c r="L79" s="418"/>
      <c r="M79" s="313">
        <v>65</v>
      </c>
    </row>
    <row r="80" spans="1:13" ht="15.75" hidden="1" customHeight="1">
      <c r="A80" s="361" t="s">
        <v>70</v>
      </c>
      <c r="D80" s="362"/>
      <c r="E80" s="421"/>
      <c r="F80" s="419"/>
      <c r="G80" s="419"/>
      <c r="H80" s="419"/>
      <c r="I80" s="419"/>
      <c r="J80" s="419"/>
      <c r="K80" s="419"/>
      <c r="L80" s="418"/>
      <c r="M80" s="313">
        <v>66</v>
      </c>
    </row>
    <row r="81" spans="1:13" ht="15.75" hidden="1" customHeight="1">
      <c r="A81" s="361" t="s">
        <v>70</v>
      </c>
      <c r="D81" s="362"/>
      <c r="E81" s="421"/>
      <c r="F81" s="419"/>
      <c r="G81" s="419"/>
      <c r="H81" s="419"/>
      <c r="I81" s="419"/>
      <c r="J81" s="419"/>
      <c r="K81" s="419"/>
      <c r="L81" s="418"/>
      <c r="M81" s="313">
        <v>67</v>
      </c>
    </row>
    <row r="82" spans="1:13" ht="15.75" hidden="1" customHeight="1">
      <c r="A82" s="361" t="s">
        <v>70</v>
      </c>
      <c r="D82" s="362"/>
      <c r="E82" s="421"/>
      <c r="F82" s="419"/>
      <c r="G82" s="419"/>
      <c r="H82" s="419"/>
      <c r="I82" s="419"/>
      <c r="J82" s="419"/>
      <c r="K82" s="419"/>
      <c r="L82" s="418"/>
      <c r="M82" s="313">
        <v>68</v>
      </c>
    </row>
    <row r="83" spans="1:13" ht="15.75" hidden="1" customHeight="1">
      <c r="A83" s="361" t="s">
        <v>70</v>
      </c>
      <c r="D83" s="362"/>
      <c r="E83" s="421"/>
      <c r="F83" s="419"/>
      <c r="G83" s="419"/>
      <c r="H83" s="419"/>
      <c r="I83" s="419"/>
      <c r="J83" s="419"/>
      <c r="K83" s="419"/>
      <c r="L83" s="418"/>
      <c r="M83" s="313">
        <v>69</v>
      </c>
    </row>
    <row r="84" spans="1:13" ht="15.75" hidden="1" customHeight="1">
      <c r="A84" s="361" t="s">
        <v>70</v>
      </c>
      <c r="D84" s="362"/>
      <c r="E84" s="421"/>
      <c r="F84" s="419"/>
      <c r="G84" s="419"/>
      <c r="H84" s="419"/>
      <c r="I84" s="419"/>
      <c r="J84" s="419"/>
      <c r="K84" s="419"/>
      <c r="L84" s="418"/>
      <c r="M84" s="313">
        <v>70</v>
      </c>
    </row>
    <row r="85" spans="1:13" ht="15.75" hidden="1" customHeight="1">
      <c r="A85" s="361" t="s">
        <v>70</v>
      </c>
      <c r="D85" s="362"/>
      <c r="E85" s="421"/>
      <c r="F85" s="419"/>
      <c r="G85" s="419"/>
      <c r="H85" s="419"/>
      <c r="I85" s="419"/>
      <c r="J85" s="419"/>
      <c r="K85" s="419"/>
      <c r="L85" s="418"/>
      <c r="M85" s="313">
        <v>71</v>
      </c>
    </row>
    <row r="86" spans="1:13" ht="15.75" hidden="1" customHeight="1">
      <c r="A86" s="361" t="s">
        <v>70</v>
      </c>
      <c r="D86" s="362"/>
      <c r="E86" s="421"/>
      <c r="F86" s="419"/>
      <c r="G86" s="419"/>
      <c r="H86" s="419"/>
      <c r="I86" s="419"/>
      <c r="J86" s="419"/>
      <c r="K86" s="419"/>
      <c r="L86" s="418"/>
      <c r="M86" s="313">
        <v>72</v>
      </c>
    </row>
    <row r="87" spans="1:13" ht="15.75" hidden="1" customHeight="1">
      <c r="A87" s="361" t="s">
        <v>70</v>
      </c>
      <c r="D87" s="362"/>
      <c r="E87" s="421"/>
      <c r="F87" s="419"/>
      <c r="G87" s="419"/>
      <c r="H87" s="419"/>
      <c r="I87" s="419"/>
      <c r="J87" s="419"/>
      <c r="K87" s="419"/>
      <c r="L87" s="418"/>
      <c r="M87" s="313">
        <v>73</v>
      </c>
    </row>
    <row r="88" spans="1:13" ht="15.75" hidden="1" customHeight="1">
      <c r="A88" s="361" t="s">
        <v>70</v>
      </c>
      <c r="D88" s="362"/>
      <c r="E88" s="421"/>
      <c r="F88" s="419"/>
      <c r="G88" s="419"/>
      <c r="H88" s="419"/>
      <c r="I88" s="419"/>
      <c r="J88" s="419"/>
      <c r="K88" s="419"/>
      <c r="L88" s="418"/>
      <c r="M88" s="313">
        <v>74</v>
      </c>
    </row>
    <row r="89" spans="1:13" ht="15.75" hidden="1" customHeight="1">
      <c r="A89" s="361" t="s">
        <v>66</v>
      </c>
      <c r="D89" s="362"/>
      <c r="E89" s="421"/>
      <c r="F89" s="419"/>
      <c r="G89" s="419"/>
      <c r="H89" s="419"/>
      <c r="I89" s="419"/>
      <c r="J89" s="419"/>
      <c r="K89" s="419"/>
      <c r="L89" s="418"/>
      <c r="M89" s="313">
        <v>75</v>
      </c>
    </row>
    <row r="90" spans="1:13" ht="24" customHeight="1">
      <c r="A90" s="351" t="s">
        <v>743</v>
      </c>
      <c r="B90" s="352"/>
      <c r="C90" s="352"/>
      <c r="D90" s="363"/>
      <c r="E90" s="422">
        <v>3970000</v>
      </c>
      <c r="F90" s="364"/>
      <c r="G90" s="364"/>
      <c r="H90" s="364"/>
      <c r="I90" s="364"/>
      <c r="J90" s="364"/>
      <c r="K90" s="364"/>
      <c r="L90" s="354"/>
    </row>
  </sheetData>
  <sheetProtection formatCells="0" formatColumns="0" formatRows="0" insertColumns="0" insertRows="0" insertHyperlinks="0" deleteColumns="0" deleteRows="0" sort="0" autoFilter="0" pivotTables="0"/>
  <mergeCells count="10">
    <mergeCell ref="I6:I8"/>
    <mergeCell ref="J6:J8"/>
    <mergeCell ref="K6:K8"/>
    <mergeCell ref="L6:L8"/>
    <mergeCell ref="A6:A8"/>
    <mergeCell ref="B6:B8"/>
    <mergeCell ref="D6:D8"/>
    <mergeCell ref="F6:F8"/>
    <mergeCell ref="G6:G8"/>
    <mergeCell ref="H6:H8"/>
  </mergeCells>
  <phoneticPr fontId="4"/>
  <printOptions horizontalCentered="1"/>
  <pageMargins left="0.59055118110236227" right="0.59055118110236227" top="0.59055118110236227" bottom="0.59055118110236227" header="0.51181102362204722" footer="0.51181102362204722"/>
  <pageSetup paperSize="9" scale="55" fitToWidth="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6">
    <tabColor theme="0" tint="-0.14999847407452621"/>
    <pageSetUpPr fitToPage="1"/>
  </sheetPr>
  <dimension ref="A1:AA50"/>
  <sheetViews>
    <sheetView view="pageBreakPreview" topLeftCell="A40" zoomScaleNormal="100" zoomScaleSheetLayoutView="100" workbookViewId="0">
      <selection activeCell="B9" sqref="B9:M10"/>
    </sheetView>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6" width="3.625" style="1"/>
    <col min="27" max="27" width="0" style="1" hidden="1" customWidth="1"/>
    <col min="28"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2" width="3.625" style="1"/>
    <col min="283" max="283" width="0" style="1" hidden="1" customWidth="1"/>
    <col min="284"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8" width="3.625" style="1"/>
    <col min="539" max="539" width="0" style="1" hidden="1" customWidth="1"/>
    <col min="540"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4" width="3.625" style="1"/>
    <col min="795" max="795" width="0" style="1" hidden="1" customWidth="1"/>
    <col min="796"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0" width="3.625" style="1"/>
    <col min="1051" max="1051" width="0" style="1" hidden="1" customWidth="1"/>
    <col min="1052"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6" width="3.625" style="1"/>
    <col min="1307" max="1307" width="0" style="1" hidden="1" customWidth="1"/>
    <col min="1308"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2" width="3.625" style="1"/>
    <col min="1563" max="1563" width="0" style="1" hidden="1" customWidth="1"/>
    <col min="1564"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8" width="3.625" style="1"/>
    <col min="1819" max="1819" width="0" style="1" hidden="1" customWidth="1"/>
    <col min="1820"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4" width="3.625" style="1"/>
    <col min="2075" max="2075" width="0" style="1" hidden="1" customWidth="1"/>
    <col min="2076"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0" width="3.625" style="1"/>
    <col min="2331" max="2331" width="0" style="1" hidden="1" customWidth="1"/>
    <col min="2332"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6" width="3.625" style="1"/>
    <col min="2587" max="2587" width="0" style="1" hidden="1" customWidth="1"/>
    <col min="2588"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2" width="3.625" style="1"/>
    <col min="2843" max="2843" width="0" style="1" hidden="1" customWidth="1"/>
    <col min="2844"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8" width="3.625" style="1"/>
    <col min="3099" max="3099" width="0" style="1" hidden="1" customWidth="1"/>
    <col min="3100"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4" width="3.625" style="1"/>
    <col min="3355" max="3355" width="0" style="1" hidden="1" customWidth="1"/>
    <col min="3356"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0" width="3.625" style="1"/>
    <col min="3611" max="3611" width="0" style="1" hidden="1" customWidth="1"/>
    <col min="3612"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6" width="3.625" style="1"/>
    <col min="3867" max="3867" width="0" style="1" hidden="1" customWidth="1"/>
    <col min="3868"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2" width="3.625" style="1"/>
    <col min="4123" max="4123" width="0" style="1" hidden="1" customWidth="1"/>
    <col min="4124"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8" width="3.625" style="1"/>
    <col min="4379" max="4379" width="0" style="1" hidden="1" customWidth="1"/>
    <col min="4380"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4" width="3.625" style="1"/>
    <col min="4635" max="4635" width="0" style="1" hidden="1" customWidth="1"/>
    <col min="4636"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0" width="3.625" style="1"/>
    <col min="4891" max="4891" width="0" style="1" hidden="1" customWidth="1"/>
    <col min="4892"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6" width="3.625" style="1"/>
    <col min="5147" max="5147" width="0" style="1" hidden="1" customWidth="1"/>
    <col min="5148"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2" width="3.625" style="1"/>
    <col min="5403" max="5403" width="0" style="1" hidden="1" customWidth="1"/>
    <col min="5404"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8" width="3.625" style="1"/>
    <col min="5659" max="5659" width="0" style="1" hidden="1" customWidth="1"/>
    <col min="5660"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4" width="3.625" style="1"/>
    <col min="5915" max="5915" width="0" style="1" hidden="1" customWidth="1"/>
    <col min="5916"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0" width="3.625" style="1"/>
    <col min="6171" max="6171" width="0" style="1" hidden="1" customWidth="1"/>
    <col min="6172"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6" width="3.625" style="1"/>
    <col min="6427" max="6427" width="0" style="1" hidden="1" customWidth="1"/>
    <col min="6428"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2" width="3.625" style="1"/>
    <col min="6683" max="6683" width="0" style="1" hidden="1" customWidth="1"/>
    <col min="6684"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8" width="3.625" style="1"/>
    <col min="6939" max="6939" width="0" style="1" hidden="1" customWidth="1"/>
    <col min="6940"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4" width="3.625" style="1"/>
    <col min="7195" max="7195" width="0" style="1" hidden="1" customWidth="1"/>
    <col min="7196"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0" width="3.625" style="1"/>
    <col min="7451" max="7451" width="0" style="1" hidden="1" customWidth="1"/>
    <col min="7452"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6" width="3.625" style="1"/>
    <col min="7707" max="7707" width="0" style="1" hidden="1" customWidth="1"/>
    <col min="7708"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2" width="3.625" style="1"/>
    <col min="7963" max="7963" width="0" style="1" hidden="1" customWidth="1"/>
    <col min="7964"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8" width="3.625" style="1"/>
    <col min="8219" max="8219" width="0" style="1" hidden="1" customWidth="1"/>
    <col min="8220"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4" width="3.625" style="1"/>
    <col min="8475" max="8475" width="0" style="1" hidden="1" customWidth="1"/>
    <col min="8476"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0" width="3.625" style="1"/>
    <col min="8731" max="8731" width="0" style="1" hidden="1" customWidth="1"/>
    <col min="8732"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6" width="3.625" style="1"/>
    <col min="8987" max="8987" width="0" style="1" hidden="1" customWidth="1"/>
    <col min="8988"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2" width="3.625" style="1"/>
    <col min="9243" max="9243" width="0" style="1" hidden="1" customWidth="1"/>
    <col min="9244"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8" width="3.625" style="1"/>
    <col min="9499" max="9499" width="0" style="1" hidden="1" customWidth="1"/>
    <col min="9500"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4" width="3.625" style="1"/>
    <col min="9755" max="9755" width="0" style="1" hidden="1" customWidth="1"/>
    <col min="9756"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0" width="3.625" style="1"/>
    <col min="10011" max="10011" width="0" style="1" hidden="1" customWidth="1"/>
    <col min="10012"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6" width="3.625" style="1"/>
    <col min="10267" max="10267" width="0" style="1" hidden="1" customWidth="1"/>
    <col min="10268"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2" width="3.625" style="1"/>
    <col min="10523" max="10523" width="0" style="1" hidden="1" customWidth="1"/>
    <col min="10524"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8" width="3.625" style="1"/>
    <col min="10779" max="10779" width="0" style="1" hidden="1" customWidth="1"/>
    <col min="10780"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4" width="3.625" style="1"/>
    <col min="11035" max="11035" width="0" style="1" hidden="1" customWidth="1"/>
    <col min="11036"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0" width="3.625" style="1"/>
    <col min="11291" max="11291" width="0" style="1" hidden="1" customWidth="1"/>
    <col min="11292"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6" width="3.625" style="1"/>
    <col min="11547" max="11547" width="0" style="1" hidden="1" customWidth="1"/>
    <col min="11548"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2" width="3.625" style="1"/>
    <col min="11803" max="11803" width="0" style="1" hidden="1" customWidth="1"/>
    <col min="11804"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8" width="3.625" style="1"/>
    <col min="12059" max="12059" width="0" style="1" hidden="1" customWidth="1"/>
    <col min="12060"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4" width="3.625" style="1"/>
    <col min="12315" max="12315" width="0" style="1" hidden="1" customWidth="1"/>
    <col min="12316"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0" width="3.625" style="1"/>
    <col min="12571" max="12571" width="0" style="1" hidden="1" customWidth="1"/>
    <col min="12572"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6" width="3.625" style="1"/>
    <col min="12827" max="12827" width="0" style="1" hidden="1" customWidth="1"/>
    <col min="12828"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2" width="3.625" style="1"/>
    <col min="13083" max="13083" width="0" style="1" hidden="1" customWidth="1"/>
    <col min="13084"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8" width="3.625" style="1"/>
    <col min="13339" max="13339" width="0" style="1" hidden="1" customWidth="1"/>
    <col min="13340"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4" width="3.625" style="1"/>
    <col min="13595" max="13595" width="0" style="1" hidden="1" customWidth="1"/>
    <col min="13596"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0" width="3.625" style="1"/>
    <col min="13851" max="13851" width="0" style="1" hidden="1" customWidth="1"/>
    <col min="13852"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6" width="3.625" style="1"/>
    <col min="14107" max="14107" width="0" style="1" hidden="1" customWidth="1"/>
    <col min="14108"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2" width="3.625" style="1"/>
    <col min="14363" max="14363" width="0" style="1" hidden="1" customWidth="1"/>
    <col min="14364"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8" width="3.625" style="1"/>
    <col min="14619" max="14619" width="0" style="1" hidden="1" customWidth="1"/>
    <col min="14620"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4" width="3.625" style="1"/>
    <col min="14875" max="14875" width="0" style="1" hidden="1" customWidth="1"/>
    <col min="14876"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0" width="3.625" style="1"/>
    <col min="15131" max="15131" width="0" style="1" hidden="1" customWidth="1"/>
    <col min="15132"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6" width="3.625" style="1"/>
    <col min="15387" max="15387" width="0" style="1" hidden="1" customWidth="1"/>
    <col min="15388"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2" width="3.625" style="1"/>
    <col min="15643" max="15643" width="0" style="1" hidden="1" customWidth="1"/>
    <col min="15644"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8" width="3.625" style="1"/>
    <col min="15899" max="15899" width="0" style="1" hidden="1" customWidth="1"/>
    <col min="15900"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4" width="3.625" style="1"/>
    <col min="16155" max="16155" width="0" style="1" hidden="1" customWidth="1"/>
    <col min="16156" max="16384" width="3.625" style="1"/>
  </cols>
  <sheetData>
    <row r="1" spans="1:27" ht="18.75" customHeight="1">
      <c r="B1" s="305"/>
      <c r="AA1" s="1" t="s">
        <v>256</v>
      </c>
    </row>
    <row r="2" spans="1:27" ht="9" customHeight="1"/>
    <row r="3" spans="1:27" ht="18.75" customHeight="1">
      <c r="A3" s="952" t="s">
        <v>756</v>
      </c>
      <c r="B3" s="952"/>
      <c r="C3" s="952"/>
      <c r="D3" s="952"/>
      <c r="E3" s="952"/>
      <c r="F3" s="952"/>
      <c r="G3" s="952"/>
      <c r="H3" s="952"/>
      <c r="I3" s="952"/>
      <c r="J3" s="952"/>
      <c r="K3" s="952"/>
      <c r="L3" s="952"/>
      <c r="M3" s="952"/>
      <c r="N3" s="952"/>
      <c r="O3" s="952"/>
      <c r="P3" s="952"/>
      <c r="Q3" s="952"/>
      <c r="R3" s="952"/>
      <c r="S3" s="952"/>
      <c r="T3" s="952"/>
      <c r="U3" s="952"/>
      <c r="V3" s="952"/>
      <c r="W3" s="952"/>
      <c r="X3" s="952"/>
      <c r="Y3" s="952"/>
    </row>
    <row r="4" spans="1:27" ht="9" customHeight="1"/>
    <row r="5" spans="1:27" ht="18.75" customHeight="1">
      <c r="N5" s="101" t="s">
        <v>258</v>
      </c>
    </row>
    <row r="6" spans="1:27" ht="18.75" customHeight="1">
      <c r="N6" s="953"/>
      <c r="O6" s="953"/>
      <c r="P6" s="953"/>
      <c r="Q6" s="953"/>
      <c r="R6" s="953"/>
      <c r="S6" s="953"/>
      <c r="T6" s="953"/>
      <c r="U6" s="953"/>
      <c r="V6" s="953"/>
      <c r="W6" s="953"/>
      <c r="X6" s="953"/>
      <c r="Y6" s="953"/>
    </row>
    <row r="7" spans="1:27" ht="18.75" customHeight="1">
      <c r="N7" s="35"/>
      <c r="O7" s="35"/>
      <c r="P7" s="35"/>
      <c r="Q7" s="35"/>
      <c r="R7" s="35"/>
      <c r="S7" s="35"/>
      <c r="T7" s="35"/>
      <c r="U7" s="35"/>
      <c r="V7" s="35"/>
      <c r="W7" s="35"/>
      <c r="X7" s="35"/>
      <c r="Y7" s="35"/>
    </row>
    <row r="8" spans="1:27" ht="15" customHeight="1">
      <c r="C8" s="1405" t="s">
        <v>757</v>
      </c>
      <c r="D8" s="1405"/>
      <c r="E8" s="1405"/>
      <c r="F8" s="1405"/>
      <c r="G8" s="1405"/>
      <c r="H8" s="1405"/>
      <c r="I8" s="1405"/>
      <c r="J8" s="954"/>
      <c r="K8" s="954"/>
      <c r="L8" s="948" t="s">
        <v>260</v>
      </c>
      <c r="M8" s="948"/>
    </row>
    <row r="9" spans="1:27" ht="15" customHeight="1">
      <c r="C9" s="950" t="s">
        <v>758</v>
      </c>
      <c r="D9" s="950"/>
      <c r="E9" s="950"/>
      <c r="F9" s="950"/>
      <c r="G9" s="950"/>
      <c r="H9" s="950"/>
      <c r="I9" s="950"/>
      <c r="J9" s="950"/>
      <c r="K9" s="950"/>
      <c r="L9" s="950"/>
      <c r="M9" s="950"/>
      <c r="N9" s="950"/>
      <c r="O9" s="950"/>
      <c r="P9" s="950"/>
      <c r="Q9" s="950"/>
      <c r="R9" s="950"/>
      <c r="S9" s="950"/>
      <c r="T9" s="950"/>
      <c r="U9" s="950"/>
      <c r="V9" s="950"/>
      <c r="W9" s="950"/>
      <c r="X9" s="950"/>
    </row>
    <row r="10" spans="1:27" ht="15" customHeight="1">
      <c r="C10" s="950"/>
      <c r="D10" s="950"/>
      <c r="E10" s="950"/>
      <c r="F10" s="950"/>
      <c r="G10" s="950"/>
      <c r="H10" s="950"/>
      <c r="I10" s="950"/>
      <c r="J10" s="950"/>
      <c r="K10" s="950"/>
      <c r="L10" s="950"/>
      <c r="M10" s="950"/>
      <c r="N10" s="950"/>
      <c r="O10" s="950"/>
      <c r="P10" s="950"/>
      <c r="Q10" s="950"/>
      <c r="R10" s="950"/>
      <c r="S10" s="950"/>
      <c r="T10" s="950"/>
      <c r="U10" s="950"/>
      <c r="V10" s="950"/>
      <c r="W10" s="950"/>
      <c r="X10" s="950"/>
    </row>
    <row r="11" spans="1:27" ht="30" customHeight="1"/>
    <row r="12" spans="1:27" ht="15" customHeight="1">
      <c r="C12" s="1" t="s">
        <v>262</v>
      </c>
      <c r="H12" s="101"/>
      <c r="I12" s="101"/>
      <c r="J12" s="101"/>
      <c r="K12" s="101"/>
      <c r="L12" s="101"/>
      <c r="M12" s="101"/>
      <c r="N12" s="101"/>
      <c r="O12" s="101"/>
      <c r="P12" s="101"/>
      <c r="Q12" s="101"/>
      <c r="R12" s="101"/>
      <c r="S12" s="101"/>
      <c r="T12" s="34" t="s">
        <v>263</v>
      </c>
      <c r="U12" s="939">
        <f>IF(AND(J8&gt;=1,J8&lt;8),ROUNDDOWN(E18*P18,0),IF(AND(J8&gt;=8,J8&lt;15),ROUNDDOWN(E21*P21,0),IF(AND(J8&gt;=15,J8&lt;22),ROUNDDOWN(E24*P24,0),0)))</f>
        <v>0</v>
      </c>
      <c r="V12" s="939"/>
      <c r="W12" s="939"/>
      <c r="X12" s="939"/>
      <c r="Y12" s="1" t="s">
        <v>264</v>
      </c>
    </row>
    <row r="13" spans="1:27" ht="15" customHeight="1">
      <c r="D13" s="950" t="s">
        <v>759</v>
      </c>
      <c r="E13" s="950"/>
      <c r="F13" s="950"/>
      <c r="G13" s="950"/>
      <c r="H13" s="950"/>
      <c r="I13" s="950"/>
      <c r="J13" s="950"/>
      <c r="K13" s="950"/>
      <c r="L13" s="950"/>
      <c r="M13" s="950"/>
      <c r="N13" s="950"/>
      <c r="O13" s="950"/>
      <c r="P13" s="950"/>
      <c r="Q13" s="950"/>
      <c r="R13" s="950"/>
      <c r="S13" s="950"/>
      <c r="T13" s="950"/>
      <c r="U13" s="950"/>
      <c r="V13" s="950"/>
      <c r="W13" s="950"/>
      <c r="X13" s="950"/>
      <c r="Y13" s="950"/>
    </row>
    <row r="14" spans="1:27" ht="15" customHeight="1">
      <c r="D14" s="950"/>
      <c r="E14" s="950"/>
      <c r="F14" s="950"/>
      <c r="G14" s="950"/>
      <c r="H14" s="950"/>
      <c r="I14" s="950"/>
      <c r="J14" s="950"/>
      <c r="K14" s="950"/>
      <c r="L14" s="950"/>
      <c r="M14" s="950"/>
      <c r="N14" s="950"/>
      <c r="O14" s="950"/>
      <c r="P14" s="950"/>
      <c r="Q14" s="950"/>
      <c r="R14" s="950"/>
      <c r="S14" s="950"/>
      <c r="T14" s="950"/>
      <c r="U14" s="950"/>
      <c r="V14" s="950"/>
      <c r="W14" s="950"/>
      <c r="X14" s="950"/>
      <c r="Y14" s="950"/>
    </row>
    <row r="15" spans="1:27" ht="15" customHeight="1">
      <c r="D15" s="950"/>
      <c r="E15" s="950"/>
      <c r="F15" s="950"/>
      <c r="G15" s="950"/>
      <c r="H15" s="950"/>
      <c r="I15" s="950"/>
      <c r="J15" s="950"/>
      <c r="K15" s="950"/>
      <c r="L15" s="950"/>
      <c r="M15" s="950"/>
      <c r="N15" s="950"/>
      <c r="O15" s="950"/>
      <c r="P15" s="950"/>
      <c r="Q15" s="950"/>
      <c r="R15" s="950"/>
      <c r="S15" s="950"/>
      <c r="T15" s="950"/>
      <c r="U15" s="950"/>
      <c r="V15" s="950"/>
      <c r="W15" s="950"/>
      <c r="X15" s="950"/>
      <c r="Y15" s="950"/>
    </row>
    <row r="16" spans="1:27" ht="15" customHeight="1">
      <c r="I16" s="35"/>
      <c r="J16" s="35"/>
      <c r="T16" s="34"/>
      <c r="U16" s="256"/>
      <c r="V16" s="256"/>
      <c r="W16" s="256"/>
      <c r="X16" s="256"/>
    </row>
    <row r="17" spans="2:25" ht="18" customHeight="1">
      <c r="B17" s="33"/>
      <c r="D17" s="951" t="s">
        <v>266</v>
      </c>
      <c r="E17" s="951"/>
      <c r="F17" s="951"/>
      <c r="G17" s="951"/>
      <c r="H17" s="951"/>
      <c r="I17" s="951"/>
      <c r="J17" s="951"/>
      <c r="K17" s="951"/>
      <c r="L17" s="951"/>
      <c r="M17" s="951"/>
      <c r="N17" s="951"/>
      <c r="O17" s="951"/>
      <c r="P17" s="951"/>
      <c r="Q17" s="951"/>
      <c r="R17" s="951"/>
      <c r="S17" s="951"/>
      <c r="T17" s="951"/>
      <c r="U17" s="62"/>
      <c r="V17" s="62"/>
      <c r="W17" s="62"/>
      <c r="X17" s="62"/>
    </row>
    <row r="18" spans="2:25" ht="18" customHeight="1">
      <c r="B18" s="944"/>
      <c r="C18" s="945"/>
      <c r="D18" s="34"/>
      <c r="E18" s="955">
        <v>5175</v>
      </c>
      <c r="F18" s="943"/>
      <c r="G18" s="943"/>
      <c r="H18" s="1" t="s">
        <v>267</v>
      </c>
      <c r="J18" s="35" t="s">
        <v>268</v>
      </c>
      <c r="K18" s="35"/>
      <c r="L18" s="949" t="s">
        <v>269</v>
      </c>
      <c r="M18" s="949"/>
      <c r="N18" s="949"/>
      <c r="O18" s="949"/>
      <c r="P18" s="948"/>
      <c r="Q18" s="948"/>
      <c r="R18" s="948" t="s">
        <v>270</v>
      </c>
      <c r="S18" s="948"/>
      <c r="T18" s="34"/>
      <c r="U18" s="62"/>
      <c r="V18" s="62"/>
      <c r="W18" s="62"/>
      <c r="X18" s="62"/>
    </row>
    <row r="19" spans="2:25" ht="9" customHeight="1">
      <c r="B19" s="29"/>
      <c r="C19" s="29"/>
      <c r="D19" s="34"/>
      <c r="E19" s="154"/>
      <c r="F19" s="154"/>
      <c r="G19" s="154"/>
      <c r="K19" s="35"/>
      <c r="M19" s="36"/>
      <c r="N19" s="36"/>
      <c r="O19" s="36"/>
      <c r="P19" s="36"/>
      <c r="Q19" s="154"/>
      <c r="R19" s="154"/>
      <c r="T19" s="34"/>
      <c r="U19" s="62"/>
      <c r="V19" s="62"/>
      <c r="W19" s="62"/>
      <c r="X19" s="62"/>
    </row>
    <row r="20" spans="2:25" ht="18" customHeight="1">
      <c r="B20" s="33"/>
      <c r="D20" s="951" t="s">
        <v>271</v>
      </c>
      <c r="E20" s="951"/>
      <c r="F20" s="951"/>
      <c r="G20" s="951"/>
      <c r="H20" s="951"/>
      <c r="I20" s="951"/>
      <c r="J20" s="951"/>
      <c r="K20" s="951"/>
      <c r="L20" s="951"/>
      <c r="M20" s="951"/>
      <c r="N20" s="951"/>
      <c r="O20" s="951"/>
      <c r="P20" s="951"/>
      <c r="Q20" s="951"/>
      <c r="R20" s="951"/>
      <c r="S20" s="951"/>
      <c r="T20" s="951"/>
      <c r="U20" s="62"/>
      <c r="V20" s="62"/>
      <c r="W20" s="62"/>
      <c r="X20" s="62"/>
    </row>
    <row r="21" spans="2:25" ht="18" customHeight="1">
      <c r="B21" s="944"/>
      <c r="C21" s="945"/>
      <c r="D21" s="34"/>
      <c r="E21" s="946">
        <v>5750</v>
      </c>
      <c r="F21" s="947"/>
      <c r="G21" s="947"/>
      <c r="H21" s="1" t="s">
        <v>267</v>
      </c>
      <c r="J21" s="35" t="s">
        <v>268</v>
      </c>
      <c r="K21" s="35"/>
      <c r="L21" s="949" t="s">
        <v>269</v>
      </c>
      <c r="M21" s="949"/>
      <c r="N21" s="949"/>
      <c r="O21" s="949"/>
      <c r="P21" s="948"/>
      <c r="Q21" s="948"/>
      <c r="R21" s="948" t="s">
        <v>270</v>
      </c>
      <c r="S21" s="948"/>
      <c r="T21" s="34"/>
      <c r="U21" s="62"/>
      <c r="V21" s="62"/>
      <c r="W21" s="62"/>
      <c r="X21" s="62"/>
    </row>
    <row r="22" spans="2:25" ht="9" customHeight="1">
      <c r="B22" s="29"/>
      <c r="C22" s="29"/>
      <c r="D22" s="34"/>
      <c r="E22" s="38"/>
      <c r="F22" s="38"/>
      <c r="G22" s="38"/>
      <c r="K22" s="35"/>
      <c r="M22" s="36"/>
      <c r="N22" s="36"/>
      <c r="O22" s="36"/>
      <c r="P22" s="36"/>
      <c r="Q22" s="38"/>
      <c r="R22" s="38"/>
      <c r="T22" s="34"/>
      <c r="U22" s="62"/>
      <c r="V22" s="62"/>
      <c r="W22" s="62"/>
      <c r="X22" s="62"/>
    </row>
    <row r="23" spans="2:25" ht="18" customHeight="1">
      <c r="B23" s="33"/>
      <c r="D23" s="951" t="s">
        <v>272</v>
      </c>
      <c r="E23" s="951"/>
      <c r="F23" s="951"/>
      <c r="G23" s="951"/>
      <c r="H23" s="951"/>
      <c r="I23" s="951"/>
      <c r="J23" s="951"/>
      <c r="K23" s="951"/>
      <c r="L23" s="951"/>
      <c r="M23" s="951"/>
      <c r="N23" s="951"/>
      <c r="O23" s="951"/>
      <c r="P23" s="951"/>
      <c r="Q23" s="951"/>
      <c r="R23" s="951"/>
      <c r="S23" s="951"/>
      <c r="T23" s="951"/>
      <c r="U23" s="62"/>
      <c r="V23" s="62"/>
      <c r="W23" s="62"/>
      <c r="X23" s="62"/>
    </row>
    <row r="24" spans="2:25" ht="18" customHeight="1">
      <c r="B24" s="944"/>
      <c r="C24" s="945"/>
      <c r="D24" s="34"/>
      <c r="E24" s="946">
        <v>6325</v>
      </c>
      <c r="F24" s="947"/>
      <c r="G24" s="947"/>
      <c r="H24" s="1" t="s">
        <v>267</v>
      </c>
      <c r="J24" s="35" t="s">
        <v>268</v>
      </c>
      <c r="K24" s="35"/>
      <c r="L24" s="949" t="s">
        <v>269</v>
      </c>
      <c r="M24" s="949"/>
      <c r="N24" s="949"/>
      <c r="O24" s="949"/>
      <c r="P24" s="948"/>
      <c r="Q24" s="948"/>
      <c r="R24" s="948" t="s">
        <v>270</v>
      </c>
      <c r="S24" s="948"/>
      <c r="T24" s="34"/>
      <c r="U24" s="62"/>
      <c r="V24" s="62"/>
      <c r="W24" s="62"/>
      <c r="X24" s="62"/>
    </row>
    <row r="25" spans="2:25" ht="30" customHeight="1">
      <c r="B25" s="29"/>
      <c r="C25" s="29"/>
      <c r="D25" s="34"/>
      <c r="E25" s="154"/>
      <c r="F25" s="154"/>
      <c r="G25" s="154"/>
      <c r="K25" s="35"/>
      <c r="M25" s="36"/>
      <c r="N25" s="36"/>
      <c r="O25" s="36"/>
      <c r="P25" s="36"/>
      <c r="Q25" s="154"/>
      <c r="R25" s="154"/>
      <c r="T25" s="34"/>
      <c r="U25" s="62"/>
      <c r="V25" s="62"/>
      <c r="W25" s="62"/>
      <c r="X25" s="62"/>
    </row>
    <row r="26" spans="2:25" ht="9" customHeight="1">
      <c r="B26" s="29"/>
      <c r="C26" s="29"/>
      <c r="D26" s="34"/>
      <c r="E26" s="154"/>
      <c r="F26" s="154"/>
      <c r="G26" s="154"/>
      <c r="K26" s="35"/>
      <c r="M26" s="36"/>
      <c r="N26" s="36"/>
      <c r="O26" s="36"/>
      <c r="P26" s="36"/>
      <c r="Q26" s="154"/>
      <c r="R26" s="154"/>
      <c r="T26" s="34"/>
      <c r="U26" s="62"/>
      <c r="V26" s="62"/>
      <c r="W26" s="62"/>
      <c r="X26" s="62"/>
    </row>
    <row r="27" spans="2:25" s="11" customFormat="1" ht="19.5" customHeight="1">
      <c r="B27" s="1"/>
      <c r="C27" s="1" t="s">
        <v>273</v>
      </c>
      <c r="D27" s="34"/>
      <c r="E27" s="62"/>
      <c r="F27" s="1"/>
      <c r="G27" s="1"/>
      <c r="H27" s="1"/>
      <c r="I27" s="1"/>
      <c r="J27" s="1"/>
      <c r="K27" s="1"/>
      <c r="L27" s="937" t="s">
        <v>274</v>
      </c>
      <c r="M27" s="937"/>
      <c r="N27" s="937"/>
      <c r="O27" s="937"/>
      <c r="P27" s="943">
        <v>298000</v>
      </c>
      <c r="Q27" s="943"/>
      <c r="R27" s="943"/>
      <c r="S27" s="1" t="s">
        <v>267</v>
      </c>
      <c r="T27" s="43" t="s">
        <v>263</v>
      </c>
      <c r="U27" s="939">
        <f>IF(D28="○",P27,0)</f>
        <v>0</v>
      </c>
      <c r="V27" s="939"/>
      <c r="W27" s="939"/>
      <c r="X27" s="939"/>
      <c r="Y27" s="11" t="s">
        <v>264</v>
      </c>
    </row>
    <row r="28" spans="2:25" s="11" customFormat="1" ht="19.5" customHeight="1">
      <c r="C28" s="30"/>
      <c r="D28" s="257"/>
      <c r="E28" s="940"/>
      <c r="F28" s="941"/>
      <c r="G28" s="941"/>
      <c r="H28" s="941"/>
      <c r="I28" s="941"/>
      <c r="J28" s="941"/>
      <c r="K28" s="941"/>
      <c r="L28" s="941"/>
      <c r="M28" s="941"/>
      <c r="N28" s="941"/>
      <c r="O28" s="941"/>
      <c r="P28" s="941"/>
      <c r="Q28" s="941"/>
      <c r="R28" s="941"/>
      <c r="S28" s="941"/>
      <c r="T28" s="43"/>
      <c r="U28" s="256"/>
      <c r="V28" s="256"/>
      <c r="W28" s="256"/>
      <c r="X28" s="256"/>
    </row>
    <row r="29" spans="2:25" s="11" customFormat="1" ht="30" customHeight="1">
      <c r="C29" s="30"/>
      <c r="D29" s="956" t="s">
        <v>275</v>
      </c>
      <c r="E29" s="956"/>
      <c r="F29" s="956"/>
      <c r="G29" s="956"/>
      <c r="H29" s="956"/>
      <c r="I29" s="956"/>
      <c r="J29" s="956"/>
      <c r="K29" s="956"/>
      <c r="L29" s="956"/>
      <c r="M29" s="956"/>
      <c r="N29" s="956"/>
      <c r="O29" s="956"/>
      <c r="P29" s="956"/>
      <c r="Q29" s="956"/>
      <c r="R29" s="956"/>
      <c r="S29" s="956"/>
      <c r="T29" s="43"/>
      <c r="U29" s="256"/>
      <c r="V29" s="256"/>
      <c r="W29" s="256"/>
      <c r="X29" s="256"/>
    </row>
    <row r="30" spans="2:25" ht="9" customHeight="1">
      <c r="B30" s="29"/>
      <c r="C30" s="29"/>
      <c r="D30" s="34"/>
      <c r="E30" s="154"/>
      <c r="F30" s="154"/>
      <c r="G30" s="154"/>
      <c r="K30" s="35"/>
      <c r="M30" s="36"/>
      <c r="N30" s="36"/>
      <c r="O30" s="36"/>
      <c r="P30" s="36"/>
      <c r="Q30" s="154"/>
      <c r="R30" s="154"/>
      <c r="T30" s="34"/>
      <c r="U30" s="62"/>
      <c r="V30" s="62"/>
      <c r="W30" s="62"/>
      <c r="X30" s="62"/>
    </row>
    <row r="31" spans="2:25" s="11" customFormat="1" ht="19.5" customHeight="1">
      <c r="B31" s="1"/>
      <c r="C31" s="1" t="s">
        <v>276</v>
      </c>
      <c r="D31" s="34"/>
      <c r="E31" s="62"/>
      <c r="F31" s="1"/>
      <c r="G31" s="1"/>
      <c r="H31" s="1"/>
      <c r="I31" s="1"/>
      <c r="J31" s="1"/>
      <c r="K31" s="1"/>
      <c r="L31" s="1"/>
      <c r="M31" s="1"/>
      <c r="N31" s="937" t="s">
        <v>274</v>
      </c>
      <c r="O31" s="937"/>
      <c r="P31" s="943">
        <v>725500</v>
      </c>
      <c r="Q31" s="943"/>
      <c r="R31" s="943"/>
      <c r="S31" s="1" t="s">
        <v>267</v>
      </c>
      <c r="T31" s="43" t="s">
        <v>263</v>
      </c>
      <c r="U31" s="939">
        <f>IF(D32="○",P31,0)</f>
        <v>0</v>
      </c>
      <c r="V31" s="939"/>
      <c r="W31" s="939"/>
      <c r="X31" s="939"/>
      <c r="Y31" s="11" t="s">
        <v>264</v>
      </c>
    </row>
    <row r="32" spans="2:25" s="11" customFormat="1" ht="19.5" customHeight="1">
      <c r="C32" s="30"/>
      <c r="D32" s="257"/>
      <c r="E32" s="940"/>
      <c r="F32" s="941"/>
      <c r="G32" s="941"/>
      <c r="H32" s="941"/>
      <c r="I32" s="941"/>
      <c r="J32" s="941"/>
      <c r="K32" s="941"/>
      <c r="L32" s="941"/>
      <c r="M32" s="941"/>
      <c r="N32" s="941"/>
      <c r="O32" s="941"/>
      <c r="P32" s="941"/>
      <c r="Q32" s="941"/>
      <c r="R32" s="941"/>
      <c r="S32" s="941"/>
      <c r="T32" s="43"/>
      <c r="U32" s="256"/>
      <c r="V32" s="256"/>
      <c r="W32" s="256"/>
      <c r="X32" s="256"/>
    </row>
    <row r="33" spans="2:25" s="11" customFormat="1" ht="30" customHeight="1">
      <c r="C33" s="30"/>
      <c r="D33" s="942" t="s">
        <v>277</v>
      </c>
      <c r="E33" s="942"/>
      <c r="F33" s="942"/>
      <c r="G33" s="942"/>
      <c r="H33" s="942"/>
      <c r="I33" s="942"/>
      <c r="J33" s="942"/>
      <c r="K33" s="942"/>
      <c r="L33" s="942"/>
      <c r="M33" s="942"/>
      <c r="N33" s="942"/>
      <c r="O33" s="942"/>
      <c r="P33" s="942"/>
      <c r="Q33" s="942"/>
      <c r="R33" s="942"/>
      <c r="S33" s="942"/>
      <c r="T33" s="43"/>
      <c r="U33" s="256"/>
      <c r="V33" s="256"/>
      <c r="W33" s="256"/>
      <c r="X33" s="256"/>
    </row>
    <row r="34" spans="2:25" ht="9" customHeight="1">
      <c r="B34" s="29"/>
      <c r="C34" s="29"/>
      <c r="D34" s="34"/>
      <c r="E34" s="154"/>
      <c r="F34" s="154"/>
      <c r="G34" s="154"/>
      <c r="K34" s="35"/>
      <c r="M34" s="36"/>
      <c r="N34" s="36"/>
      <c r="O34" s="36"/>
      <c r="P34" s="36"/>
      <c r="Q34" s="154"/>
      <c r="R34" s="154"/>
      <c r="T34" s="34"/>
      <c r="U34" s="62"/>
      <c r="V34" s="62"/>
      <c r="W34" s="62"/>
      <c r="X34" s="62"/>
    </row>
    <row r="35" spans="2:25" s="11" customFormat="1" ht="19.5" customHeight="1">
      <c r="B35" s="1"/>
      <c r="C35" s="1" t="s">
        <v>278</v>
      </c>
      <c r="D35" s="34"/>
      <c r="E35" s="62"/>
      <c r="F35" s="1"/>
      <c r="G35" s="1"/>
      <c r="H35" s="1"/>
      <c r="I35" s="1"/>
      <c r="J35" s="1"/>
      <c r="K35" s="1"/>
      <c r="L35" s="1"/>
      <c r="M35" s="1"/>
      <c r="N35" s="937" t="s">
        <v>274</v>
      </c>
      <c r="O35" s="937"/>
      <c r="P35" s="943">
        <v>104000</v>
      </c>
      <c r="Q35" s="943"/>
      <c r="R35" s="943"/>
      <c r="S35" s="1" t="s">
        <v>267</v>
      </c>
      <c r="T35" s="43" t="s">
        <v>263</v>
      </c>
      <c r="U35" s="939">
        <f>IF(D36="○",P35,0)</f>
        <v>0</v>
      </c>
      <c r="V35" s="939"/>
      <c r="W35" s="939"/>
      <c r="X35" s="939"/>
      <c r="Y35" s="11" t="s">
        <v>264</v>
      </c>
    </row>
    <row r="36" spans="2:25" s="11" customFormat="1" ht="19.5" customHeight="1">
      <c r="C36" s="30"/>
      <c r="D36" s="257"/>
      <c r="E36" s="940"/>
      <c r="F36" s="941"/>
      <c r="G36" s="941"/>
      <c r="H36" s="941"/>
      <c r="I36" s="941"/>
      <c r="J36" s="941"/>
      <c r="K36" s="941"/>
      <c r="L36" s="941"/>
      <c r="M36" s="941"/>
      <c r="N36" s="941"/>
      <c r="O36" s="941"/>
      <c r="P36" s="941"/>
      <c r="Q36" s="941"/>
      <c r="R36" s="941"/>
      <c r="S36" s="941"/>
      <c r="T36" s="43"/>
      <c r="U36" s="256"/>
      <c r="V36" s="256"/>
      <c r="W36" s="256"/>
      <c r="X36" s="256"/>
    </row>
    <row r="37" spans="2:25" s="11" customFormat="1" ht="30" customHeight="1">
      <c r="C37" s="30"/>
      <c r="D37" s="942" t="s">
        <v>279</v>
      </c>
      <c r="E37" s="942"/>
      <c r="F37" s="942"/>
      <c r="G37" s="942"/>
      <c r="H37" s="942"/>
      <c r="I37" s="942"/>
      <c r="J37" s="942"/>
      <c r="K37" s="942"/>
      <c r="L37" s="942"/>
      <c r="M37" s="942"/>
      <c r="N37" s="942"/>
      <c r="O37" s="942"/>
      <c r="P37" s="942"/>
      <c r="Q37" s="942"/>
      <c r="R37" s="942"/>
      <c r="S37" s="942"/>
      <c r="T37" s="43"/>
      <c r="U37" s="256"/>
      <c r="V37" s="256"/>
      <c r="W37" s="256"/>
      <c r="X37" s="256"/>
    </row>
    <row r="38" spans="2:25" ht="9" customHeight="1">
      <c r="B38" s="29"/>
      <c r="C38" s="29"/>
      <c r="D38" s="34"/>
      <c r="E38" s="154"/>
      <c r="F38" s="154"/>
      <c r="G38" s="154"/>
      <c r="K38" s="35"/>
      <c r="M38" s="36"/>
      <c r="N38" s="36"/>
      <c r="O38" s="36"/>
      <c r="P38" s="36"/>
      <c r="Q38" s="154"/>
      <c r="R38" s="154"/>
      <c r="T38" s="34"/>
      <c r="U38" s="62"/>
      <c r="V38" s="62"/>
      <c r="W38" s="62"/>
      <c r="X38" s="62"/>
    </row>
    <row r="39" spans="2:25" s="11" customFormat="1" ht="19.5" customHeight="1">
      <c r="B39" s="1"/>
      <c r="C39" s="1" t="s">
        <v>280</v>
      </c>
      <c r="D39" s="34"/>
      <c r="E39" s="62"/>
      <c r="F39" s="1"/>
      <c r="G39" s="1"/>
      <c r="H39" s="1"/>
      <c r="I39" s="1"/>
      <c r="J39" s="1"/>
      <c r="K39" s="1"/>
      <c r="L39" s="1"/>
      <c r="M39" s="1"/>
      <c r="N39" s="937" t="s">
        <v>274</v>
      </c>
      <c r="O39" s="937"/>
      <c r="P39" s="943">
        <v>187000</v>
      </c>
      <c r="Q39" s="943"/>
      <c r="R39" s="943"/>
      <c r="S39" s="1" t="s">
        <v>267</v>
      </c>
      <c r="T39" s="43" t="s">
        <v>263</v>
      </c>
      <c r="U39" s="939">
        <f>IF(D40="○",P39,0)</f>
        <v>0</v>
      </c>
      <c r="V39" s="939"/>
      <c r="W39" s="939"/>
      <c r="X39" s="939"/>
      <c r="Y39" s="11" t="s">
        <v>264</v>
      </c>
    </row>
    <row r="40" spans="2:25" s="11" customFormat="1" ht="19.5" customHeight="1">
      <c r="C40" s="30"/>
      <c r="D40" s="257"/>
      <c r="E40" s="940"/>
      <c r="F40" s="941"/>
      <c r="G40" s="941"/>
      <c r="H40" s="941"/>
      <c r="I40" s="941"/>
      <c r="J40" s="941"/>
      <c r="K40" s="941"/>
      <c r="L40" s="941"/>
      <c r="M40" s="941"/>
      <c r="N40" s="941"/>
      <c r="O40" s="941"/>
      <c r="P40" s="941"/>
      <c r="Q40" s="941"/>
      <c r="R40" s="941"/>
      <c r="S40" s="941"/>
      <c r="T40" s="43"/>
      <c r="U40" s="256"/>
      <c r="V40" s="256"/>
      <c r="W40" s="256"/>
      <c r="X40" s="256"/>
    </row>
    <row r="41" spans="2:25" s="11" customFormat="1" ht="30" customHeight="1">
      <c r="C41" s="30"/>
      <c r="D41" s="942" t="s">
        <v>281</v>
      </c>
      <c r="E41" s="942"/>
      <c r="F41" s="942"/>
      <c r="G41" s="942"/>
      <c r="H41" s="942"/>
      <c r="I41" s="942"/>
      <c r="J41" s="942"/>
      <c r="K41" s="942"/>
      <c r="L41" s="942"/>
      <c r="M41" s="942"/>
      <c r="N41" s="942"/>
      <c r="O41" s="942"/>
      <c r="P41" s="942"/>
      <c r="Q41" s="942"/>
      <c r="R41" s="942"/>
      <c r="S41" s="942"/>
      <c r="T41" s="43"/>
      <c r="U41" s="256"/>
      <c r="V41" s="256"/>
      <c r="W41" s="256"/>
      <c r="X41" s="256"/>
    </row>
    <row r="42" spans="2:25" s="11" customFormat="1" ht="19.5" customHeight="1">
      <c r="B42" s="1"/>
      <c r="C42" s="1" t="s">
        <v>282</v>
      </c>
      <c r="D42" s="34"/>
      <c r="E42" s="62"/>
      <c r="F42" s="1"/>
      <c r="G42" s="1"/>
      <c r="H42" s="1"/>
      <c r="I42" s="1"/>
      <c r="J42" s="1"/>
      <c r="K42" s="1"/>
      <c r="L42" s="1"/>
      <c r="M42" s="1"/>
      <c r="N42" s="937" t="s">
        <v>283</v>
      </c>
      <c r="O42" s="937"/>
      <c r="P42" s="937"/>
      <c r="Q42" s="938">
        <v>11800</v>
      </c>
      <c r="R42" s="938"/>
      <c r="S42" s="1" t="s">
        <v>267</v>
      </c>
      <c r="T42" s="43" t="s">
        <v>263</v>
      </c>
      <c r="U42" s="939">
        <f>IF(D43="○",Q42*H43,0)</f>
        <v>0</v>
      </c>
      <c r="V42" s="939"/>
      <c r="W42" s="939"/>
      <c r="X42" s="939"/>
      <c r="Y42" s="11" t="s">
        <v>264</v>
      </c>
    </row>
    <row r="43" spans="2:25" s="11" customFormat="1" ht="19.5" customHeight="1">
      <c r="C43" s="30"/>
      <c r="D43" s="257"/>
      <c r="E43" s="957" t="s">
        <v>284</v>
      </c>
      <c r="F43" s="958"/>
      <c r="G43" s="958"/>
      <c r="H43" s="959"/>
      <c r="I43" s="959"/>
      <c r="J43" s="29" t="s">
        <v>285</v>
      </c>
      <c r="K43" s="258"/>
      <c r="L43" s="258"/>
      <c r="M43" s="258"/>
      <c r="N43" s="258"/>
      <c r="O43" s="258"/>
      <c r="P43" s="258"/>
      <c r="Q43" s="258"/>
      <c r="R43" s="258"/>
      <c r="S43" s="258"/>
      <c r="T43" s="43"/>
      <c r="U43" s="256"/>
      <c r="V43" s="256"/>
      <c r="W43" s="256"/>
      <c r="X43" s="256"/>
    </row>
    <row r="44" spans="2:25" s="11" customFormat="1" ht="40.5" customHeight="1">
      <c r="C44" s="30"/>
      <c r="D44" s="942" t="s">
        <v>760</v>
      </c>
      <c r="E44" s="942"/>
      <c r="F44" s="942"/>
      <c r="G44" s="942"/>
      <c r="H44" s="942"/>
      <c r="I44" s="942"/>
      <c r="J44" s="942"/>
      <c r="K44" s="942"/>
      <c r="L44" s="942"/>
      <c r="M44" s="942"/>
      <c r="N44" s="942"/>
      <c r="O44" s="942"/>
      <c r="P44" s="942"/>
      <c r="Q44" s="942"/>
      <c r="R44" s="942"/>
      <c r="S44" s="942"/>
      <c r="T44" s="43"/>
      <c r="U44" s="256"/>
      <c r="V44" s="256"/>
      <c r="W44" s="256"/>
      <c r="X44" s="256"/>
    </row>
    <row r="45" spans="2:25" ht="9" customHeight="1">
      <c r="B45" s="195"/>
      <c r="C45" s="195"/>
      <c r="D45" s="34"/>
      <c r="E45" s="154"/>
      <c r="F45" s="154"/>
      <c r="G45" s="154"/>
      <c r="K45" s="35"/>
      <c r="Q45" s="154"/>
      <c r="R45" s="154"/>
      <c r="T45" s="34"/>
      <c r="U45" s="62"/>
      <c r="V45" s="62"/>
      <c r="W45" s="62"/>
      <c r="X45" s="62"/>
    </row>
    <row r="46" spans="2:25" ht="19.5" customHeight="1">
      <c r="B46" s="37"/>
      <c r="C46" s="37"/>
      <c r="D46" s="37"/>
      <c r="E46" s="37"/>
      <c r="F46" s="37"/>
      <c r="G46" s="37"/>
      <c r="H46" s="37"/>
      <c r="I46" s="37"/>
      <c r="J46" s="37"/>
      <c r="K46" s="37"/>
      <c r="L46" s="37"/>
      <c r="M46" s="37"/>
      <c r="N46" s="37"/>
      <c r="O46" s="37"/>
      <c r="P46" s="960" t="s">
        <v>287</v>
      </c>
      <c r="Q46" s="960"/>
      <c r="R46" s="960"/>
      <c r="S46" s="960"/>
      <c r="T46" s="43" t="s">
        <v>263</v>
      </c>
      <c r="U46" s="961">
        <f>SUM(U12,U27,U31,U35,U39,U42)</f>
        <v>0</v>
      </c>
      <c r="V46" s="962"/>
      <c r="W46" s="962"/>
      <c r="X46" s="962"/>
      <c r="Y46" s="11" t="s">
        <v>264</v>
      </c>
    </row>
    <row r="47" spans="2:25" ht="9" customHeight="1">
      <c r="B47" s="29"/>
      <c r="C47" s="29"/>
      <c r="D47" s="34"/>
      <c r="E47" s="154"/>
      <c r="F47" s="154"/>
      <c r="G47" s="154"/>
      <c r="K47" s="35"/>
      <c r="M47" s="36"/>
      <c r="N47" s="36"/>
      <c r="O47" s="36"/>
      <c r="P47" s="36"/>
      <c r="Q47" s="154"/>
      <c r="R47" s="154"/>
      <c r="T47" s="34"/>
      <c r="U47" s="62"/>
      <c r="V47" s="62"/>
      <c r="W47" s="62"/>
      <c r="X47" s="62"/>
    </row>
    <row r="48" spans="2:25" ht="15.75" customHeight="1">
      <c r="B48" s="213" t="s">
        <v>288</v>
      </c>
      <c r="C48" s="214"/>
      <c r="D48" s="214"/>
      <c r="E48" s="214"/>
      <c r="F48" s="214"/>
      <c r="G48" s="214"/>
      <c r="H48" s="214"/>
      <c r="I48" s="214"/>
      <c r="J48" s="214"/>
      <c r="K48" s="214"/>
      <c r="L48" s="214"/>
      <c r="M48" s="214"/>
      <c r="N48" s="214"/>
      <c r="O48" s="214"/>
      <c r="P48" s="214"/>
      <c r="Q48" s="214"/>
      <c r="R48" s="214"/>
      <c r="S48" s="214"/>
      <c r="T48" s="214"/>
      <c r="U48" s="214"/>
      <c r="V48" s="214"/>
      <c r="W48" s="214"/>
      <c r="X48" s="214"/>
      <c r="Y48" s="214"/>
    </row>
    <row r="49" spans="2:25" ht="11.1" customHeight="1">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row>
    <row r="50" spans="2:25" ht="11.25" customHeight="1">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row>
  </sheetData>
  <dataConsolidate/>
  <mergeCells count="54">
    <mergeCell ref="P46:S46"/>
    <mergeCell ref="U46:X46"/>
    <mergeCell ref="N42:P42"/>
    <mergeCell ref="Q42:R42"/>
    <mergeCell ref="U42:X42"/>
    <mergeCell ref="E43:G43"/>
    <mergeCell ref="H43:I43"/>
    <mergeCell ref="D44:S44"/>
    <mergeCell ref="D37:S37"/>
    <mergeCell ref="N39:O39"/>
    <mergeCell ref="P39:R39"/>
    <mergeCell ref="U39:X39"/>
    <mergeCell ref="E40:S40"/>
    <mergeCell ref="D41:S41"/>
    <mergeCell ref="E32:S32"/>
    <mergeCell ref="D33:S33"/>
    <mergeCell ref="N35:O35"/>
    <mergeCell ref="P35:R35"/>
    <mergeCell ref="U35:X35"/>
    <mergeCell ref="E36:S36"/>
    <mergeCell ref="N31:O31"/>
    <mergeCell ref="P31:R31"/>
    <mergeCell ref="U31:X31"/>
    <mergeCell ref="D23:T23"/>
    <mergeCell ref="B24:C24"/>
    <mergeCell ref="E24:G24"/>
    <mergeCell ref="L24:O24"/>
    <mergeCell ref="P24:Q24"/>
    <mergeCell ref="R24:S24"/>
    <mergeCell ref="L27:O27"/>
    <mergeCell ref="P27:R27"/>
    <mergeCell ref="U27:X27"/>
    <mergeCell ref="E28:S28"/>
    <mergeCell ref="D29:S29"/>
    <mergeCell ref="D20:T20"/>
    <mergeCell ref="B21:C21"/>
    <mergeCell ref="E21:G21"/>
    <mergeCell ref="L21:O21"/>
    <mergeCell ref="P21:Q21"/>
    <mergeCell ref="R21:S21"/>
    <mergeCell ref="U12:X12"/>
    <mergeCell ref="D13:Y15"/>
    <mergeCell ref="D17:T17"/>
    <mergeCell ref="B18:C18"/>
    <mergeCell ref="E18:G18"/>
    <mergeCell ref="L18:O18"/>
    <mergeCell ref="P18:Q18"/>
    <mergeCell ref="R18:S18"/>
    <mergeCell ref="C9:X10"/>
    <mergeCell ref="A3:Y3"/>
    <mergeCell ref="N6:Y6"/>
    <mergeCell ref="C8:I8"/>
    <mergeCell ref="J8:K8"/>
    <mergeCell ref="L8:M8"/>
  </mergeCells>
  <phoneticPr fontId="4"/>
  <conditionalFormatting sqref="P18:Q18">
    <cfRule type="expression" dxfId="65" priority="3" stopIfTrue="1">
      <formula>AND($J$8&gt;=1,$J$8&lt;8)</formula>
    </cfRule>
  </conditionalFormatting>
  <conditionalFormatting sqref="P21:Q21">
    <cfRule type="expression" dxfId="64" priority="2" stopIfTrue="1">
      <formula>AND($J$8&gt;=8,$J$8&lt;15)</formula>
    </cfRule>
  </conditionalFormatting>
  <conditionalFormatting sqref="P24:Q24">
    <cfRule type="expression" dxfId="63" priority="1" stopIfTrue="1">
      <formula>AND($J$8&gt;=15,$J$8&lt;22)</formula>
    </cfRule>
  </conditionalFormatting>
  <dataValidations count="1">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xr:uid="{00000000-0002-0000-1D00-000000000000}">
      <formula1>$AA$1:$AA$2</formula1>
    </dataValidation>
  </dataValidations>
  <printOptions horizontalCentered="1"/>
  <pageMargins left="0.39370078740157483" right="0.31496062992125984" top="0.39370078740157483" bottom="0.19685039370078741" header="0.31496062992125984" footer="0.31496062992125984"/>
  <pageSetup paperSize="9" scale="98"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119A-C2D9-4C1E-AD4A-7EE1369BE4DB}">
  <sheetPr>
    <tabColor rgb="FFFFC000"/>
    <pageSetUpPr fitToPage="1"/>
  </sheetPr>
  <dimension ref="A1:AA45"/>
  <sheetViews>
    <sheetView view="pageBreakPreview" zoomScale="70" zoomScaleNormal="55" zoomScaleSheetLayoutView="70" workbookViewId="0"/>
  </sheetViews>
  <sheetFormatPr defaultRowHeight="12"/>
  <cols>
    <col min="1" max="2" width="10.625" style="18" customWidth="1"/>
    <col min="3" max="3" width="9.375" style="18" customWidth="1"/>
    <col min="4" max="17" width="10.625" style="18" customWidth="1"/>
    <col min="18" max="19" width="10.625" style="251" customWidth="1"/>
    <col min="20" max="23" width="10.625" style="18" customWidth="1"/>
    <col min="24" max="27" width="6.625" style="18" customWidth="1"/>
    <col min="28" max="256" width="9" style="18"/>
    <col min="257" max="258" width="10.625" style="18" customWidth="1"/>
    <col min="259" max="259" width="9.375" style="18" customWidth="1"/>
    <col min="260" max="279" width="10.625" style="18" customWidth="1"/>
    <col min="280" max="283" width="6.625" style="18" customWidth="1"/>
    <col min="284" max="512" width="9" style="18"/>
    <col min="513" max="514" width="10.625" style="18" customWidth="1"/>
    <col min="515" max="515" width="9.375" style="18" customWidth="1"/>
    <col min="516" max="535" width="10.625" style="18" customWidth="1"/>
    <col min="536" max="539" width="6.625" style="18" customWidth="1"/>
    <col min="540" max="768" width="9" style="18"/>
    <col min="769" max="770" width="10.625" style="18" customWidth="1"/>
    <col min="771" max="771" width="9.375" style="18" customWidth="1"/>
    <col min="772" max="791" width="10.625" style="18" customWidth="1"/>
    <col min="792" max="795" width="6.625" style="18" customWidth="1"/>
    <col min="796" max="1024" width="9" style="18"/>
    <col min="1025" max="1026" width="10.625" style="18" customWidth="1"/>
    <col min="1027" max="1027" width="9.375" style="18" customWidth="1"/>
    <col min="1028" max="1047" width="10.625" style="18" customWidth="1"/>
    <col min="1048" max="1051" width="6.625" style="18" customWidth="1"/>
    <col min="1052" max="1280" width="9" style="18"/>
    <col min="1281" max="1282" width="10.625" style="18" customWidth="1"/>
    <col min="1283" max="1283" width="9.375" style="18" customWidth="1"/>
    <col min="1284" max="1303" width="10.625" style="18" customWidth="1"/>
    <col min="1304" max="1307" width="6.625" style="18" customWidth="1"/>
    <col min="1308" max="1536" width="9" style="18"/>
    <col min="1537" max="1538" width="10.625" style="18" customWidth="1"/>
    <col min="1539" max="1539" width="9.375" style="18" customWidth="1"/>
    <col min="1540" max="1559" width="10.625" style="18" customWidth="1"/>
    <col min="1560" max="1563" width="6.625" style="18" customWidth="1"/>
    <col min="1564" max="1792" width="9" style="18"/>
    <col min="1793" max="1794" width="10.625" style="18" customWidth="1"/>
    <col min="1795" max="1795" width="9.375" style="18" customWidth="1"/>
    <col min="1796" max="1815" width="10.625" style="18" customWidth="1"/>
    <col min="1816" max="1819" width="6.625" style="18" customWidth="1"/>
    <col min="1820" max="2048" width="9" style="18"/>
    <col min="2049" max="2050" width="10.625" style="18" customWidth="1"/>
    <col min="2051" max="2051" width="9.375" style="18" customWidth="1"/>
    <col min="2052" max="2071" width="10.625" style="18" customWidth="1"/>
    <col min="2072" max="2075" width="6.625" style="18" customWidth="1"/>
    <col min="2076" max="2304" width="9" style="18"/>
    <col min="2305" max="2306" width="10.625" style="18" customWidth="1"/>
    <col min="2307" max="2307" width="9.375" style="18" customWidth="1"/>
    <col min="2308" max="2327" width="10.625" style="18" customWidth="1"/>
    <col min="2328" max="2331" width="6.625" style="18" customWidth="1"/>
    <col min="2332" max="2560" width="9" style="18"/>
    <col min="2561" max="2562" width="10.625" style="18" customWidth="1"/>
    <col min="2563" max="2563" width="9.375" style="18" customWidth="1"/>
    <col min="2564" max="2583" width="10.625" style="18" customWidth="1"/>
    <col min="2584" max="2587" width="6.625" style="18" customWidth="1"/>
    <col min="2588" max="2816" width="9" style="18"/>
    <col min="2817" max="2818" width="10.625" style="18" customWidth="1"/>
    <col min="2819" max="2819" width="9.375" style="18" customWidth="1"/>
    <col min="2820" max="2839" width="10.625" style="18" customWidth="1"/>
    <col min="2840" max="2843" width="6.625" style="18" customWidth="1"/>
    <col min="2844" max="3072" width="9" style="18"/>
    <col min="3073" max="3074" width="10.625" style="18" customWidth="1"/>
    <col min="3075" max="3075" width="9.375" style="18" customWidth="1"/>
    <col min="3076" max="3095" width="10.625" style="18" customWidth="1"/>
    <col min="3096" max="3099" width="6.625" style="18" customWidth="1"/>
    <col min="3100" max="3328" width="9" style="18"/>
    <col min="3329" max="3330" width="10.625" style="18" customWidth="1"/>
    <col min="3331" max="3331" width="9.375" style="18" customWidth="1"/>
    <col min="3332" max="3351" width="10.625" style="18" customWidth="1"/>
    <col min="3352" max="3355" width="6.625" style="18" customWidth="1"/>
    <col min="3356" max="3584" width="9" style="18"/>
    <col min="3585" max="3586" width="10.625" style="18" customWidth="1"/>
    <col min="3587" max="3587" width="9.375" style="18" customWidth="1"/>
    <col min="3588" max="3607" width="10.625" style="18" customWidth="1"/>
    <col min="3608" max="3611" width="6.625" style="18" customWidth="1"/>
    <col min="3612" max="3840" width="9" style="18"/>
    <col min="3841" max="3842" width="10.625" style="18" customWidth="1"/>
    <col min="3843" max="3843" width="9.375" style="18" customWidth="1"/>
    <col min="3844" max="3863" width="10.625" style="18" customWidth="1"/>
    <col min="3864" max="3867" width="6.625" style="18" customWidth="1"/>
    <col min="3868" max="4096" width="9" style="18"/>
    <col min="4097" max="4098" width="10.625" style="18" customWidth="1"/>
    <col min="4099" max="4099" width="9.375" style="18" customWidth="1"/>
    <col min="4100" max="4119" width="10.625" style="18" customWidth="1"/>
    <col min="4120" max="4123" width="6.625" style="18" customWidth="1"/>
    <col min="4124" max="4352" width="9" style="18"/>
    <col min="4353" max="4354" width="10.625" style="18" customWidth="1"/>
    <col min="4355" max="4355" width="9.375" style="18" customWidth="1"/>
    <col min="4356" max="4375" width="10.625" style="18" customWidth="1"/>
    <col min="4376" max="4379" width="6.625" style="18" customWidth="1"/>
    <col min="4380" max="4608" width="9" style="18"/>
    <col min="4609" max="4610" width="10.625" style="18" customWidth="1"/>
    <col min="4611" max="4611" width="9.375" style="18" customWidth="1"/>
    <col min="4612" max="4631" width="10.625" style="18" customWidth="1"/>
    <col min="4632" max="4635" width="6.625" style="18" customWidth="1"/>
    <col min="4636" max="4864" width="9" style="18"/>
    <col min="4865" max="4866" width="10.625" style="18" customWidth="1"/>
    <col min="4867" max="4867" width="9.375" style="18" customWidth="1"/>
    <col min="4868" max="4887" width="10.625" style="18" customWidth="1"/>
    <col min="4888" max="4891" width="6.625" style="18" customWidth="1"/>
    <col min="4892" max="5120" width="9" style="18"/>
    <col min="5121" max="5122" width="10.625" style="18" customWidth="1"/>
    <col min="5123" max="5123" width="9.375" style="18" customWidth="1"/>
    <col min="5124" max="5143" width="10.625" style="18" customWidth="1"/>
    <col min="5144" max="5147" width="6.625" style="18" customWidth="1"/>
    <col min="5148" max="5376" width="9" style="18"/>
    <col min="5377" max="5378" width="10.625" style="18" customWidth="1"/>
    <col min="5379" max="5379" width="9.375" style="18" customWidth="1"/>
    <col min="5380" max="5399" width="10.625" style="18" customWidth="1"/>
    <col min="5400" max="5403" width="6.625" style="18" customWidth="1"/>
    <col min="5404" max="5632" width="9" style="18"/>
    <col min="5633" max="5634" width="10.625" style="18" customWidth="1"/>
    <col min="5635" max="5635" width="9.375" style="18" customWidth="1"/>
    <col min="5636" max="5655" width="10.625" style="18" customWidth="1"/>
    <col min="5656" max="5659" width="6.625" style="18" customWidth="1"/>
    <col min="5660" max="5888" width="9" style="18"/>
    <col min="5889" max="5890" width="10.625" style="18" customWidth="1"/>
    <col min="5891" max="5891" width="9.375" style="18" customWidth="1"/>
    <col min="5892" max="5911" width="10.625" style="18" customWidth="1"/>
    <col min="5912" max="5915" width="6.625" style="18" customWidth="1"/>
    <col min="5916" max="6144" width="9" style="18"/>
    <col min="6145" max="6146" width="10.625" style="18" customWidth="1"/>
    <col min="6147" max="6147" width="9.375" style="18" customWidth="1"/>
    <col min="6148" max="6167" width="10.625" style="18" customWidth="1"/>
    <col min="6168" max="6171" width="6.625" style="18" customWidth="1"/>
    <col min="6172" max="6400" width="9" style="18"/>
    <col min="6401" max="6402" width="10.625" style="18" customWidth="1"/>
    <col min="6403" max="6403" width="9.375" style="18" customWidth="1"/>
    <col min="6404" max="6423" width="10.625" style="18" customWidth="1"/>
    <col min="6424" max="6427" width="6.625" style="18" customWidth="1"/>
    <col min="6428" max="6656" width="9" style="18"/>
    <col min="6657" max="6658" width="10.625" style="18" customWidth="1"/>
    <col min="6659" max="6659" width="9.375" style="18" customWidth="1"/>
    <col min="6660" max="6679" width="10.625" style="18" customWidth="1"/>
    <col min="6680" max="6683" width="6.625" style="18" customWidth="1"/>
    <col min="6684" max="6912" width="9" style="18"/>
    <col min="6913" max="6914" width="10.625" style="18" customWidth="1"/>
    <col min="6915" max="6915" width="9.375" style="18" customWidth="1"/>
    <col min="6916" max="6935" width="10.625" style="18" customWidth="1"/>
    <col min="6936" max="6939" width="6.625" style="18" customWidth="1"/>
    <col min="6940" max="7168" width="9" style="18"/>
    <col min="7169" max="7170" width="10.625" style="18" customWidth="1"/>
    <col min="7171" max="7171" width="9.375" style="18" customWidth="1"/>
    <col min="7172" max="7191" width="10.625" style="18" customWidth="1"/>
    <col min="7192" max="7195" width="6.625" style="18" customWidth="1"/>
    <col min="7196" max="7424" width="9" style="18"/>
    <col min="7425" max="7426" width="10.625" style="18" customWidth="1"/>
    <col min="7427" max="7427" width="9.375" style="18" customWidth="1"/>
    <col min="7428" max="7447" width="10.625" style="18" customWidth="1"/>
    <col min="7448" max="7451" width="6.625" style="18" customWidth="1"/>
    <col min="7452" max="7680" width="9" style="18"/>
    <col min="7681" max="7682" width="10.625" style="18" customWidth="1"/>
    <col min="7683" max="7683" width="9.375" style="18" customWidth="1"/>
    <col min="7684" max="7703" width="10.625" style="18" customWidth="1"/>
    <col min="7704" max="7707" width="6.625" style="18" customWidth="1"/>
    <col min="7708" max="7936" width="9" style="18"/>
    <col min="7937" max="7938" width="10.625" style="18" customWidth="1"/>
    <col min="7939" max="7939" width="9.375" style="18" customWidth="1"/>
    <col min="7940" max="7959" width="10.625" style="18" customWidth="1"/>
    <col min="7960" max="7963" width="6.625" style="18" customWidth="1"/>
    <col min="7964" max="8192" width="9" style="18"/>
    <col min="8193" max="8194" width="10.625" style="18" customWidth="1"/>
    <col min="8195" max="8195" width="9.375" style="18" customWidth="1"/>
    <col min="8196" max="8215" width="10.625" style="18" customWidth="1"/>
    <col min="8216" max="8219" width="6.625" style="18" customWidth="1"/>
    <col min="8220" max="8448" width="9" style="18"/>
    <col min="8449" max="8450" width="10.625" style="18" customWidth="1"/>
    <col min="8451" max="8451" width="9.375" style="18" customWidth="1"/>
    <col min="8452" max="8471" width="10.625" style="18" customWidth="1"/>
    <col min="8472" max="8475" width="6.625" style="18" customWidth="1"/>
    <col min="8476" max="8704" width="9" style="18"/>
    <col min="8705" max="8706" width="10.625" style="18" customWidth="1"/>
    <col min="8707" max="8707" width="9.375" style="18" customWidth="1"/>
    <col min="8708" max="8727" width="10.625" style="18" customWidth="1"/>
    <col min="8728" max="8731" width="6.625" style="18" customWidth="1"/>
    <col min="8732" max="8960" width="9" style="18"/>
    <col min="8961" max="8962" width="10.625" style="18" customWidth="1"/>
    <col min="8963" max="8963" width="9.375" style="18" customWidth="1"/>
    <col min="8964" max="8983" width="10.625" style="18" customWidth="1"/>
    <col min="8984" max="8987" width="6.625" style="18" customWidth="1"/>
    <col min="8988" max="9216" width="9" style="18"/>
    <col min="9217" max="9218" width="10.625" style="18" customWidth="1"/>
    <col min="9219" max="9219" width="9.375" style="18" customWidth="1"/>
    <col min="9220" max="9239" width="10.625" style="18" customWidth="1"/>
    <col min="9240" max="9243" width="6.625" style="18" customWidth="1"/>
    <col min="9244" max="9472" width="9" style="18"/>
    <col min="9473" max="9474" width="10.625" style="18" customWidth="1"/>
    <col min="9475" max="9475" width="9.375" style="18" customWidth="1"/>
    <col min="9476" max="9495" width="10.625" style="18" customWidth="1"/>
    <col min="9496" max="9499" width="6.625" style="18" customWidth="1"/>
    <col min="9500" max="9728" width="9" style="18"/>
    <col min="9729" max="9730" width="10.625" style="18" customWidth="1"/>
    <col min="9731" max="9731" width="9.375" style="18" customWidth="1"/>
    <col min="9732" max="9751" width="10.625" style="18" customWidth="1"/>
    <col min="9752" max="9755" width="6.625" style="18" customWidth="1"/>
    <col min="9756" max="9984" width="9" style="18"/>
    <col min="9985" max="9986" width="10.625" style="18" customWidth="1"/>
    <col min="9987" max="9987" width="9.375" style="18" customWidth="1"/>
    <col min="9988" max="10007" width="10.625" style="18" customWidth="1"/>
    <col min="10008" max="10011" width="6.625" style="18" customWidth="1"/>
    <col min="10012" max="10240" width="9" style="18"/>
    <col min="10241" max="10242" width="10.625" style="18" customWidth="1"/>
    <col min="10243" max="10243" width="9.375" style="18" customWidth="1"/>
    <col min="10244" max="10263" width="10.625" style="18" customWidth="1"/>
    <col min="10264" max="10267" width="6.625" style="18" customWidth="1"/>
    <col min="10268" max="10496" width="9" style="18"/>
    <col min="10497" max="10498" width="10.625" style="18" customWidth="1"/>
    <col min="10499" max="10499" width="9.375" style="18" customWidth="1"/>
    <col min="10500" max="10519" width="10.625" style="18" customWidth="1"/>
    <col min="10520" max="10523" width="6.625" style="18" customWidth="1"/>
    <col min="10524" max="10752" width="9" style="18"/>
    <col min="10753" max="10754" width="10.625" style="18" customWidth="1"/>
    <col min="10755" max="10755" width="9.375" style="18" customWidth="1"/>
    <col min="10756" max="10775" width="10.625" style="18" customWidth="1"/>
    <col min="10776" max="10779" width="6.625" style="18" customWidth="1"/>
    <col min="10780" max="11008" width="9" style="18"/>
    <col min="11009" max="11010" width="10.625" style="18" customWidth="1"/>
    <col min="11011" max="11011" width="9.375" style="18" customWidth="1"/>
    <col min="11012" max="11031" width="10.625" style="18" customWidth="1"/>
    <col min="11032" max="11035" width="6.625" style="18" customWidth="1"/>
    <col min="11036" max="11264" width="9" style="18"/>
    <col min="11265" max="11266" width="10.625" style="18" customWidth="1"/>
    <col min="11267" max="11267" width="9.375" style="18" customWidth="1"/>
    <col min="11268" max="11287" width="10.625" style="18" customWidth="1"/>
    <col min="11288" max="11291" width="6.625" style="18" customWidth="1"/>
    <col min="11292" max="11520" width="9" style="18"/>
    <col min="11521" max="11522" width="10.625" style="18" customWidth="1"/>
    <col min="11523" max="11523" width="9.375" style="18" customWidth="1"/>
    <col min="11524" max="11543" width="10.625" style="18" customWidth="1"/>
    <col min="11544" max="11547" width="6.625" style="18" customWidth="1"/>
    <col min="11548" max="11776" width="9" style="18"/>
    <col min="11777" max="11778" width="10.625" style="18" customWidth="1"/>
    <col min="11779" max="11779" width="9.375" style="18" customWidth="1"/>
    <col min="11780" max="11799" width="10.625" style="18" customWidth="1"/>
    <col min="11800" max="11803" width="6.625" style="18" customWidth="1"/>
    <col min="11804" max="12032" width="9" style="18"/>
    <col min="12033" max="12034" width="10.625" style="18" customWidth="1"/>
    <col min="12035" max="12035" width="9.375" style="18" customWidth="1"/>
    <col min="12036" max="12055" width="10.625" style="18" customWidth="1"/>
    <col min="12056" max="12059" width="6.625" style="18" customWidth="1"/>
    <col min="12060" max="12288" width="9" style="18"/>
    <col min="12289" max="12290" width="10.625" style="18" customWidth="1"/>
    <col min="12291" max="12291" width="9.375" style="18" customWidth="1"/>
    <col min="12292" max="12311" width="10.625" style="18" customWidth="1"/>
    <col min="12312" max="12315" width="6.625" style="18" customWidth="1"/>
    <col min="12316" max="12544" width="9" style="18"/>
    <col min="12545" max="12546" width="10.625" style="18" customWidth="1"/>
    <col min="12547" max="12547" width="9.375" style="18" customWidth="1"/>
    <col min="12548" max="12567" width="10.625" style="18" customWidth="1"/>
    <col min="12568" max="12571" width="6.625" style="18" customWidth="1"/>
    <col min="12572" max="12800" width="9" style="18"/>
    <col min="12801" max="12802" width="10.625" style="18" customWidth="1"/>
    <col min="12803" max="12803" width="9.375" style="18" customWidth="1"/>
    <col min="12804" max="12823" width="10.625" style="18" customWidth="1"/>
    <col min="12824" max="12827" width="6.625" style="18" customWidth="1"/>
    <col min="12828" max="13056" width="9" style="18"/>
    <col min="13057" max="13058" width="10.625" style="18" customWidth="1"/>
    <col min="13059" max="13059" width="9.375" style="18" customWidth="1"/>
    <col min="13060" max="13079" width="10.625" style="18" customWidth="1"/>
    <col min="13080" max="13083" width="6.625" style="18" customWidth="1"/>
    <col min="13084" max="13312" width="9" style="18"/>
    <col min="13313" max="13314" width="10.625" style="18" customWidth="1"/>
    <col min="13315" max="13315" width="9.375" style="18" customWidth="1"/>
    <col min="13316" max="13335" width="10.625" style="18" customWidth="1"/>
    <col min="13336" max="13339" width="6.625" style="18" customWidth="1"/>
    <col min="13340" max="13568" width="9" style="18"/>
    <col min="13569" max="13570" width="10.625" style="18" customWidth="1"/>
    <col min="13571" max="13571" width="9.375" style="18" customWidth="1"/>
    <col min="13572" max="13591" width="10.625" style="18" customWidth="1"/>
    <col min="13592" max="13595" width="6.625" style="18" customWidth="1"/>
    <col min="13596" max="13824" width="9" style="18"/>
    <col min="13825" max="13826" width="10.625" style="18" customWidth="1"/>
    <col min="13827" max="13827" width="9.375" style="18" customWidth="1"/>
    <col min="13828" max="13847" width="10.625" style="18" customWidth="1"/>
    <col min="13848" max="13851" width="6.625" style="18" customWidth="1"/>
    <col min="13852" max="14080" width="9" style="18"/>
    <col min="14081" max="14082" width="10.625" style="18" customWidth="1"/>
    <col min="14083" max="14083" width="9.375" style="18" customWidth="1"/>
    <col min="14084" max="14103" width="10.625" style="18" customWidth="1"/>
    <col min="14104" max="14107" width="6.625" style="18" customWidth="1"/>
    <col min="14108" max="14336" width="9" style="18"/>
    <col min="14337" max="14338" width="10.625" style="18" customWidth="1"/>
    <col min="14339" max="14339" width="9.375" style="18" customWidth="1"/>
    <col min="14340" max="14359" width="10.625" style="18" customWidth="1"/>
    <col min="14360" max="14363" width="6.625" style="18" customWidth="1"/>
    <col min="14364" max="14592" width="9" style="18"/>
    <col min="14593" max="14594" width="10.625" style="18" customWidth="1"/>
    <col min="14595" max="14595" width="9.375" style="18" customWidth="1"/>
    <col min="14596" max="14615" width="10.625" style="18" customWidth="1"/>
    <col min="14616" max="14619" width="6.625" style="18" customWidth="1"/>
    <col min="14620" max="14848" width="9" style="18"/>
    <col min="14849" max="14850" width="10.625" style="18" customWidth="1"/>
    <col min="14851" max="14851" width="9.375" style="18" customWidth="1"/>
    <col min="14852" max="14871" width="10.625" style="18" customWidth="1"/>
    <col min="14872" max="14875" width="6.625" style="18" customWidth="1"/>
    <col min="14876" max="15104" width="9" style="18"/>
    <col min="15105" max="15106" width="10.625" style="18" customWidth="1"/>
    <col min="15107" max="15107" width="9.375" style="18" customWidth="1"/>
    <col min="15108" max="15127" width="10.625" style="18" customWidth="1"/>
    <col min="15128" max="15131" width="6.625" style="18" customWidth="1"/>
    <col min="15132" max="15360" width="9" style="18"/>
    <col min="15361" max="15362" width="10.625" style="18" customWidth="1"/>
    <col min="15363" max="15363" width="9.375" style="18" customWidth="1"/>
    <col min="15364" max="15383" width="10.625" style="18" customWidth="1"/>
    <col min="15384" max="15387" width="6.625" style="18" customWidth="1"/>
    <col min="15388" max="15616" width="9" style="18"/>
    <col min="15617" max="15618" width="10.625" style="18" customWidth="1"/>
    <col min="15619" max="15619" width="9.375" style="18" customWidth="1"/>
    <col min="15620" max="15639" width="10.625" style="18" customWidth="1"/>
    <col min="15640" max="15643" width="6.625" style="18" customWidth="1"/>
    <col min="15644" max="15872" width="9" style="18"/>
    <col min="15873" max="15874" width="10.625" style="18" customWidth="1"/>
    <col min="15875" max="15875" width="9.375" style="18" customWidth="1"/>
    <col min="15876" max="15895" width="10.625" style="18" customWidth="1"/>
    <col min="15896" max="15899" width="6.625" style="18" customWidth="1"/>
    <col min="15900" max="16128" width="9" style="18"/>
    <col min="16129" max="16130" width="10.625" style="18" customWidth="1"/>
    <col min="16131" max="16131" width="9.375" style="18" customWidth="1"/>
    <col min="16132" max="16151" width="10.625" style="18" customWidth="1"/>
    <col min="16152" max="16155" width="6.625" style="18" customWidth="1"/>
    <col min="16156" max="16384" width="9" style="18"/>
  </cols>
  <sheetData>
    <row r="1" spans="1:27" s="1" customFormat="1" ht="23.25" customHeight="1">
      <c r="A1" s="1026" t="s">
        <v>289</v>
      </c>
      <c r="B1" s="1027"/>
      <c r="C1" s="1026"/>
      <c r="D1" s="1026"/>
      <c r="R1" s="246"/>
      <c r="S1" s="246"/>
    </row>
    <row r="2" spans="1:27" s="1" customFormat="1" ht="19.149999999999999">
      <c r="A2" s="738" t="s">
        <v>290</v>
      </c>
      <c r="B2" s="739"/>
      <c r="C2" s="739"/>
      <c r="D2" s="10"/>
      <c r="E2" s="10"/>
      <c r="F2" s="10"/>
      <c r="G2" s="10"/>
      <c r="H2" s="10"/>
      <c r="I2" s="10"/>
      <c r="J2" s="10"/>
      <c r="K2" s="10"/>
      <c r="L2" s="10"/>
      <c r="M2" s="10"/>
      <c r="N2" s="10"/>
      <c r="O2" s="10"/>
      <c r="P2" s="10"/>
      <c r="Q2" s="10"/>
      <c r="R2" s="247"/>
      <c r="S2" s="247"/>
      <c r="T2" s="10"/>
      <c r="U2" s="10"/>
      <c r="V2" s="10"/>
      <c r="W2" s="10"/>
    </row>
    <row r="3" spans="1:27" s="1" customFormat="1" ht="23.25" customHeight="1">
      <c r="A3" s="740" t="s">
        <v>291</v>
      </c>
      <c r="B3" s="741"/>
      <c r="C3" s="741"/>
      <c r="R3" s="246"/>
      <c r="S3" s="246"/>
    </row>
    <row r="4" spans="1:27" ht="10.5" customHeight="1">
      <c r="B4" s="168"/>
      <c r="C4" s="168"/>
      <c r="D4" s="168"/>
      <c r="E4" s="168"/>
      <c r="F4" s="168"/>
      <c r="G4" s="168"/>
      <c r="H4" s="168"/>
      <c r="I4" s="168"/>
      <c r="J4" s="168"/>
      <c r="K4" s="168"/>
      <c r="L4" s="168"/>
      <c r="M4" s="168"/>
      <c r="N4" s="168"/>
      <c r="O4" s="168"/>
      <c r="P4" s="168"/>
      <c r="Q4" s="248"/>
      <c r="R4" s="742"/>
      <c r="S4" s="742"/>
      <c r="T4" s="248"/>
      <c r="U4" s="248"/>
      <c r="V4" s="248"/>
      <c r="W4" s="248"/>
      <c r="X4" s="248"/>
      <c r="Y4" s="248"/>
      <c r="Z4" s="248"/>
      <c r="AA4" s="248"/>
    </row>
    <row r="5" spans="1:27" ht="20.100000000000001" customHeight="1">
      <c r="A5" s="984" t="s">
        <v>291</v>
      </c>
      <c r="B5" s="985"/>
      <c r="C5" s="986"/>
      <c r="D5" s="1028" t="s">
        <v>292</v>
      </c>
      <c r="E5" s="1029"/>
      <c r="F5" s="994" t="s">
        <v>293</v>
      </c>
      <c r="G5" s="994"/>
      <c r="H5" s="994"/>
      <c r="I5" s="994"/>
      <c r="J5" s="994"/>
      <c r="K5" s="994"/>
      <c r="L5" s="994"/>
      <c r="M5" s="994"/>
      <c r="N5" s="168"/>
      <c r="O5" s="168"/>
      <c r="P5" s="168"/>
      <c r="Q5" s="248"/>
      <c r="R5" s="742"/>
      <c r="S5" s="742"/>
      <c r="T5" s="248"/>
      <c r="U5" s="248"/>
      <c r="V5" s="248"/>
      <c r="W5" s="248"/>
      <c r="X5" s="248"/>
      <c r="Y5" s="248"/>
      <c r="Z5" s="248"/>
      <c r="AA5" s="248"/>
    </row>
    <row r="6" spans="1:27" ht="20.100000000000001" customHeight="1">
      <c r="A6" s="987"/>
      <c r="B6" s="988"/>
      <c r="C6" s="989"/>
      <c r="D6" s="1030"/>
      <c r="E6" s="1031"/>
      <c r="F6" s="995" t="s">
        <v>294</v>
      </c>
      <c r="G6" s="995"/>
      <c r="H6" s="995"/>
      <c r="I6" s="995"/>
      <c r="J6" s="995" t="s">
        <v>295</v>
      </c>
      <c r="K6" s="995"/>
      <c r="L6" s="995"/>
      <c r="M6" s="995"/>
      <c r="N6" s="168"/>
      <c r="O6" s="168"/>
      <c r="P6" s="168"/>
      <c r="Q6" s="248"/>
      <c r="R6" s="742"/>
      <c r="S6" s="742"/>
      <c r="T6" s="248"/>
      <c r="U6" s="248"/>
      <c r="V6" s="248"/>
      <c r="W6" s="248"/>
      <c r="X6" s="248"/>
      <c r="Y6" s="248"/>
      <c r="Z6" s="248"/>
      <c r="AA6" s="248"/>
    </row>
    <row r="7" spans="1:27" ht="20.100000000000001" customHeight="1">
      <c r="A7" s="990"/>
      <c r="B7" s="991"/>
      <c r="C7" s="992"/>
      <c r="D7" s="743" t="s">
        <v>296</v>
      </c>
      <c r="E7" s="744" t="s">
        <v>297</v>
      </c>
      <c r="F7" s="249" t="s">
        <v>298</v>
      </c>
      <c r="G7" s="249" t="s">
        <v>299</v>
      </c>
      <c r="H7" s="249" t="s">
        <v>300</v>
      </c>
      <c r="I7" s="249" t="s">
        <v>301</v>
      </c>
      <c r="J7" s="249" t="s">
        <v>298</v>
      </c>
      <c r="K7" s="249" t="s">
        <v>299</v>
      </c>
      <c r="L7" s="249" t="s">
        <v>300</v>
      </c>
      <c r="M7" s="249" t="s">
        <v>301</v>
      </c>
      <c r="N7" s="168"/>
      <c r="O7" s="168"/>
      <c r="P7" s="168"/>
      <c r="Q7" s="248"/>
      <c r="R7" s="742"/>
      <c r="S7" s="742"/>
      <c r="T7" s="248"/>
      <c r="U7" s="248"/>
      <c r="V7" s="248"/>
      <c r="W7" s="248"/>
      <c r="X7" s="248"/>
      <c r="Y7" s="248"/>
      <c r="Z7" s="248"/>
      <c r="AA7" s="248"/>
    </row>
    <row r="8" spans="1:27" ht="24.95" customHeight="1">
      <c r="A8" s="996" t="s">
        <v>302</v>
      </c>
      <c r="B8" s="745" t="s">
        <v>303</v>
      </c>
      <c r="C8" s="839">
        <f>'第4号様式別紙2-1（臨床研修（医師）実績報告）附表 A1'!T24</f>
        <v>0</v>
      </c>
      <c r="D8" s="839">
        <f>'第4号様式別紙2-1（臨床研修（医師）実績報告）附表 A1'!U24</f>
        <v>0</v>
      </c>
      <c r="E8" s="839">
        <f>'第4号様式別紙2-1（臨床研修（医師）実績報告）附表 A1'!V24</f>
        <v>0</v>
      </c>
      <c r="F8" s="749" t="s">
        <v>304</v>
      </c>
      <c r="G8" s="749" t="s">
        <v>305</v>
      </c>
      <c r="H8" s="749" t="s">
        <v>306</v>
      </c>
      <c r="I8" s="749" t="s">
        <v>307</v>
      </c>
      <c r="J8" s="749" t="s">
        <v>308</v>
      </c>
      <c r="K8" s="749" t="s">
        <v>309</v>
      </c>
      <c r="L8" s="749" t="s">
        <v>310</v>
      </c>
      <c r="M8" s="749" t="s">
        <v>202</v>
      </c>
      <c r="N8" s="168"/>
      <c r="O8" s="168"/>
      <c r="P8" s="168"/>
      <c r="Q8" s="742"/>
      <c r="R8" s="742"/>
      <c r="S8" s="742"/>
      <c r="T8" s="248"/>
      <c r="U8" s="248"/>
      <c r="V8" s="248"/>
      <c r="W8" s="248"/>
      <c r="X8" s="248"/>
      <c r="Y8" s="248"/>
      <c r="Z8" s="248"/>
      <c r="AA8" s="248"/>
    </row>
    <row r="9" spans="1:27" ht="24.95" customHeight="1">
      <c r="A9" s="998"/>
      <c r="B9" s="745" t="s">
        <v>311</v>
      </c>
      <c r="C9" s="838">
        <f>'第4号様式別紙2-1（臨床研修（医師）実績報告）附表 A1'!T25</f>
        <v>0</v>
      </c>
      <c r="D9" s="838">
        <f>'第4号様式別紙2-1（臨床研修（医師）実績報告）附表 A1'!U25</f>
        <v>0</v>
      </c>
      <c r="E9" s="838">
        <f>'第4号様式別紙2-1（臨床研修（医師）実績報告）附表 A1'!V25</f>
        <v>0</v>
      </c>
      <c r="F9" s="838">
        <f>'第4号様式別紙2-1（臨床研修（医師）実績報告）附表 A1'!W25</f>
        <v>0</v>
      </c>
      <c r="G9" s="838">
        <f>'第4号様式別紙2-1（臨床研修（医師）実績報告）附表 A1'!X25</f>
        <v>0</v>
      </c>
      <c r="H9" s="838">
        <f>'第4号様式別紙2-1（臨床研修（医師）実績報告）附表 A1'!Y25</f>
        <v>0</v>
      </c>
      <c r="I9" s="838">
        <f>'第4号様式別紙2-1（臨床研修（医師）実績報告）附表 A1'!Z25</f>
        <v>0</v>
      </c>
      <c r="J9" s="838">
        <f>'第4号様式別紙2-1（臨床研修（医師）実績報告）附表 A1'!AA25</f>
        <v>0</v>
      </c>
      <c r="K9" s="838">
        <f>'第4号様式別紙2-1（臨床研修（医師）実績報告）附表 A1'!AB25</f>
        <v>0</v>
      </c>
      <c r="L9" s="838">
        <f>'第4号様式別紙2-1（臨床研修（医師）実績報告）附表 A1'!AC25</f>
        <v>0</v>
      </c>
      <c r="M9" s="838">
        <f>'第4号様式別紙2-1（臨床研修（医師）実績報告）附表 A1'!AD25</f>
        <v>0</v>
      </c>
      <c r="R9" s="753"/>
      <c r="T9" s="742"/>
      <c r="U9" s="742"/>
      <c r="V9" s="742"/>
      <c r="W9" s="742"/>
      <c r="X9" s="742"/>
      <c r="Y9" s="742"/>
      <c r="Z9" s="742"/>
      <c r="AA9" s="742"/>
    </row>
    <row r="10" spans="1:27" ht="24.95" customHeight="1">
      <c r="A10" s="132"/>
      <c r="B10" s="132"/>
      <c r="C10" s="754"/>
      <c r="D10" s="754"/>
      <c r="E10" s="132"/>
      <c r="F10" s="132"/>
      <c r="G10" s="132"/>
      <c r="H10" s="132"/>
      <c r="I10" s="132"/>
      <c r="J10" s="132"/>
      <c r="K10" s="132"/>
      <c r="L10" s="132"/>
      <c r="M10" s="132"/>
      <c r="N10" s="132"/>
      <c r="O10" s="132"/>
      <c r="P10" s="132"/>
      <c r="Q10" s="132"/>
      <c r="R10" s="755"/>
      <c r="S10" s="755"/>
      <c r="T10" s="756"/>
      <c r="U10" s="756"/>
      <c r="V10" s="756"/>
      <c r="W10" s="756"/>
      <c r="X10" s="756"/>
      <c r="Y10" s="756"/>
      <c r="Z10" s="756"/>
      <c r="AA10" s="756"/>
    </row>
    <row r="11" spans="1:27" ht="24.95" customHeight="1">
      <c r="A11" s="132"/>
      <c r="B11" s="132"/>
      <c r="C11" s="754"/>
      <c r="D11" s="983" t="s">
        <v>312</v>
      </c>
      <c r="E11" s="983"/>
      <c r="F11" s="983"/>
      <c r="G11" s="983"/>
      <c r="H11" s="983" t="s">
        <v>313</v>
      </c>
      <c r="I11" s="983"/>
      <c r="J11" s="983"/>
      <c r="K11" s="983"/>
      <c r="L11" s="132"/>
      <c r="M11" s="132"/>
      <c r="N11" s="132"/>
      <c r="O11" s="132"/>
      <c r="P11" s="132"/>
      <c r="Q11" s="132"/>
      <c r="R11" s="755"/>
      <c r="S11" s="755"/>
      <c r="T11" s="756"/>
      <c r="U11" s="756"/>
      <c r="V11" s="756"/>
      <c r="W11" s="756"/>
      <c r="X11" s="756"/>
      <c r="Y11" s="756"/>
      <c r="Z11" s="756"/>
      <c r="AA11" s="756"/>
    </row>
    <row r="12" spans="1:27" ht="24.95" customHeight="1">
      <c r="A12" s="1012" t="s">
        <v>291</v>
      </c>
      <c r="B12" s="1005" t="s">
        <v>314</v>
      </c>
      <c r="C12" s="979"/>
      <c r="D12" s="250" t="s">
        <v>198</v>
      </c>
      <c r="E12" s="1006">
        <f>'第4号様式別紙2-1（臨床研修（医師）実績報告）附表 A1'!AI21</f>
        <v>0</v>
      </c>
      <c r="F12" s="1006"/>
      <c r="G12" s="253" t="s">
        <v>315</v>
      </c>
      <c r="H12" s="254" t="s">
        <v>316</v>
      </c>
      <c r="I12" s="1006">
        <f>'第4号様式別紙2-1（臨床研修（医師）実績報告）附表 A1'!AJ21</f>
        <v>0</v>
      </c>
      <c r="J12" s="1006"/>
      <c r="K12" s="253" t="s">
        <v>315</v>
      </c>
      <c r="L12" s="132"/>
      <c r="M12" s="132"/>
      <c r="N12" s="132"/>
      <c r="O12" s="132"/>
      <c r="P12" s="132"/>
      <c r="Q12" s="132"/>
      <c r="R12" s="755"/>
      <c r="S12" s="755"/>
      <c r="T12" s="754"/>
      <c r="U12" s="754"/>
      <c r="V12" s="754"/>
      <c r="W12" s="754"/>
      <c r="X12" s="754"/>
      <c r="Y12" s="754"/>
      <c r="Z12" s="754"/>
      <c r="AA12" s="754"/>
    </row>
    <row r="13" spans="1:27" ht="24.95" customHeight="1">
      <c r="A13" s="1025"/>
      <c r="B13" s="1012" t="s">
        <v>317</v>
      </c>
      <c r="C13" s="970"/>
      <c r="D13" s="1014" t="s">
        <v>221</v>
      </c>
      <c r="E13" s="965" t="s">
        <v>318</v>
      </c>
      <c r="F13" s="965"/>
      <c r="G13" s="966"/>
      <c r="H13" s="1010" t="s">
        <v>222</v>
      </c>
      <c r="I13" s="965" t="s">
        <v>319</v>
      </c>
      <c r="J13" s="965"/>
      <c r="K13" s="966"/>
      <c r="L13" s="757"/>
      <c r="M13" s="757"/>
      <c r="N13" s="757"/>
      <c r="O13" s="757"/>
      <c r="P13" s="757"/>
      <c r="Q13" s="758"/>
      <c r="R13" s="759"/>
      <c r="S13" s="759"/>
      <c r="T13" s="757"/>
      <c r="U13" s="757"/>
      <c r="V13" s="757"/>
      <c r="W13" s="757"/>
      <c r="X13" s="757"/>
      <c r="Y13" s="757"/>
      <c r="Z13" s="757"/>
      <c r="AA13" s="757"/>
    </row>
    <row r="14" spans="1:27" ht="24.95" customHeight="1">
      <c r="A14" s="1013"/>
      <c r="B14" s="1013"/>
      <c r="C14" s="972"/>
      <c r="D14" s="974"/>
      <c r="E14" s="1011">
        <f>'第4号様式別紙2-1（臨床研修（医師）実績報告）附表 A1'!AI23</f>
        <v>0</v>
      </c>
      <c r="F14" s="1011"/>
      <c r="G14" s="255" t="s">
        <v>320</v>
      </c>
      <c r="H14" s="964"/>
      <c r="I14" s="1011">
        <f>'第4号様式別紙2-1（臨床研修（医師）実績報告）附表 A1'!AJ23</f>
        <v>0</v>
      </c>
      <c r="J14" s="1011"/>
      <c r="K14" s="255" t="s">
        <v>320</v>
      </c>
      <c r="L14" s="131"/>
      <c r="M14" s="131"/>
      <c r="N14" s="131"/>
      <c r="O14" s="131"/>
      <c r="P14" s="131"/>
      <c r="Q14" s="760"/>
      <c r="R14" s="761"/>
      <c r="S14" s="761"/>
      <c r="T14" s="132"/>
      <c r="U14" s="132"/>
      <c r="V14" s="132"/>
      <c r="W14" s="132"/>
      <c r="X14" s="132"/>
      <c r="Y14" s="132"/>
      <c r="Z14" s="1022"/>
      <c r="AA14" s="1022"/>
    </row>
    <row r="15" spans="1:27" ht="21.75" customHeight="1">
      <c r="A15" s="132"/>
      <c r="B15" s="754"/>
      <c r="C15" s="754"/>
      <c r="D15" s="131"/>
      <c r="E15" s="131"/>
      <c r="F15" s="1024"/>
      <c r="G15" s="1024"/>
      <c r="H15" s="131"/>
      <c r="I15" s="131"/>
      <c r="J15" s="1024"/>
      <c r="K15" s="1024"/>
      <c r="L15" s="131"/>
      <c r="M15" s="131"/>
      <c r="N15" s="131"/>
      <c r="O15" s="131"/>
      <c r="P15" s="131"/>
      <c r="Q15" s="760"/>
      <c r="R15" s="761"/>
      <c r="S15" s="761"/>
      <c r="T15" s="132"/>
      <c r="U15" s="132"/>
      <c r="V15" s="132"/>
      <c r="W15" s="132"/>
      <c r="X15" s="132"/>
      <c r="Y15" s="132"/>
      <c r="Z15" s="1022"/>
      <c r="AA15" s="1022"/>
    </row>
    <row r="16" spans="1:27" ht="24.95" customHeight="1">
      <c r="A16" s="145" t="s">
        <v>321</v>
      </c>
      <c r="B16" s="754"/>
      <c r="C16" s="754"/>
      <c r="D16" s="762"/>
      <c r="E16" s="131"/>
      <c r="F16" s="131"/>
      <c r="G16" s="131"/>
      <c r="H16" s="131"/>
      <c r="I16" s="131"/>
      <c r="J16" s="131"/>
      <c r="K16" s="131"/>
      <c r="L16" s="131"/>
      <c r="M16" s="131"/>
      <c r="N16" s="131"/>
      <c r="O16" s="131"/>
      <c r="P16" s="131"/>
      <c r="Q16" s="760"/>
      <c r="R16" s="761"/>
      <c r="S16" s="761"/>
      <c r="T16" s="132"/>
      <c r="U16" s="132"/>
      <c r="V16" s="132"/>
      <c r="W16" s="132"/>
      <c r="X16" s="132"/>
      <c r="Y16" s="132"/>
      <c r="Z16" s="132"/>
      <c r="AA16" s="132"/>
    </row>
    <row r="17" spans="1:27" ht="10.5" customHeight="1">
      <c r="A17" s="131"/>
      <c r="B17" s="754"/>
      <c r="C17" s="754"/>
      <c r="D17" s="762"/>
      <c r="E17" s="131"/>
      <c r="F17" s="131"/>
      <c r="G17" s="131"/>
      <c r="H17" s="131"/>
      <c r="I17" s="131"/>
      <c r="J17" s="131"/>
      <c r="K17" s="131"/>
      <c r="L17" s="131"/>
      <c r="M17" s="131"/>
      <c r="N17" s="131"/>
      <c r="O17" s="131"/>
      <c r="P17" s="131"/>
      <c r="Q17" s="760"/>
      <c r="R17" s="761"/>
      <c r="S17" s="761"/>
      <c r="T17" s="132"/>
      <c r="U17" s="132"/>
      <c r="V17" s="132"/>
      <c r="W17" s="132"/>
      <c r="X17" s="132"/>
      <c r="Y17" s="132"/>
      <c r="Z17" s="1022"/>
      <c r="AA17" s="1022"/>
    </row>
    <row r="18" spans="1:27" ht="20.100000000000001" customHeight="1">
      <c r="A18" s="1023" t="s">
        <v>322</v>
      </c>
      <c r="B18" s="985"/>
      <c r="C18" s="986"/>
      <c r="D18" s="993" t="s">
        <v>292</v>
      </c>
      <c r="E18" s="993"/>
      <c r="F18" s="994" t="s">
        <v>293</v>
      </c>
      <c r="G18" s="994"/>
      <c r="H18" s="994"/>
      <c r="I18" s="994"/>
      <c r="J18" s="994"/>
      <c r="K18" s="994"/>
      <c r="L18" s="994"/>
      <c r="M18" s="994"/>
      <c r="N18" s="131"/>
      <c r="O18" s="131"/>
      <c r="P18" s="131"/>
      <c r="Q18" s="760"/>
      <c r="R18" s="761"/>
      <c r="S18" s="761"/>
      <c r="T18" s="132"/>
      <c r="U18" s="132"/>
      <c r="V18" s="132"/>
      <c r="W18" s="132"/>
      <c r="X18" s="132"/>
      <c r="Y18" s="132"/>
      <c r="Z18" s="1022"/>
      <c r="AA18" s="1022"/>
    </row>
    <row r="19" spans="1:27" ht="20.100000000000001" customHeight="1">
      <c r="A19" s="987"/>
      <c r="B19" s="988"/>
      <c r="C19" s="989"/>
      <c r="D19" s="993"/>
      <c r="E19" s="993"/>
      <c r="F19" s="995" t="s">
        <v>294</v>
      </c>
      <c r="G19" s="995"/>
      <c r="H19" s="995"/>
      <c r="I19" s="995"/>
      <c r="J19" s="995" t="s">
        <v>295</v>
      </c>
      <c r="K19" s="995"/>
      <c r="L19" s="995"/>
      <c r="M19" s="995"/>
      <c r="N19" s="131"/>
      <c r="O19" s="131"/>
      <c r="P19" s="131"/>
      <c r="Q19" s="760"/>
      <c r="R19" s="761"/>
      <c r="S19" s="132"/>
      <c r="U19" s="132"/>
      <c r="V19" s="132"/>
      <c r="W19" s="132"/>
      <c r="X19" s="132"/>
      <c r="Y19" s="132"/>
      <c r="Z19" s="1022"/>
      <c r="AA19" s="1022"/>
    </row>
    <row r="20" spans="1:27" ht="20.100000000000001" customHeight="1">
      <c r="A20" s="990"/>
      <c r="B20" s="991"/>
      <c r="C20" s="989"/>
      <c r="D20" s="744" t="s">
        <v>296</v>
      </c>
      <c r="E20" s="744" t="s">
        <v>297</v>
      </c>
      <c r="F20" s="249" t="s">
        <v>298</v>
      </c>
      <c r="G20" s="249" t="s">
        <v>299</v>
      </c>
      <c r="H20" s="249" t="s">
        <v>300</v>
      </c>
      <c r="I20" s="249" t="s">
        <v>301</v>
      </c>
      <c r="J20" s="249" t="s">
        <v>298</v>
      </c>
      <c r="K20" s="249" t="s">
        <v>299</v>
      </c>
      <c r="L20" s="249" t="s">
        <v>300</v>
      </c>
      <c r="M20" s="249" t="s">
        <v>301</v>
      </c>
      <c r="N20" s="131"/>
      <c r="O20" s="131"/>
      <c r="P20" s="131"/>
      <c r="Q20" s="760"/>
      <c r="R20" s="761"/>
      <c r="S20" s="132"/>
      <c r="U20" s="132"/>
      <c r="V20" s="132"/>
      <c r="W20" s="132"/>
      <c r="X20" s="132"/>
      <c r="Y20" s="132"/>
      <c r="Z20" s="1022"/>
      <c r="AA20" s="1022"/>
    </row>
    <row r="21" spans="1:27" ht="24.95" customHeight="1">
      <c r="A21" s="996" t="s">
        <v>302</v>
      </c>
      <c r="B21" s="763" t="s">
        <v>303</v>
      </c>
      <c r="C21" s="764">
        <f>'第4号様式別紙2-1（臨床研修（医師）実績報告）附表 A2'!T32</f>
        <v>0</v>
      </c>
      <c r="D21" s="765">
        <f>'第4号様式別紙2-1（臨床研修（医師）実績報告）附表 A2'!U32</f>
        <v>0</v>
      </c>
      <c r="E21" s="766">
        <f>'第4号様式別紙2-1（臨床研修（医師）実績報告）附表 A2'!V32</f>
        <v>0</v>
      </c>
      <c r="F21" s="749" t="s">
        <v>304</v>
      </c>
      <c r="G21" s="749" t="s">
        <v>305</v>
      </c>
      <c r="H21" s="749" t="s">
        <v>306</v>
      </c>
      <c r="I21" s="749" t="s">
        <v>307</v>
      </c>
      <c r="J21" s="749" t="s">
        <v>308</v>
      </c>
      <c r="K21" s="749" t="s">
        <v>309</v>
      </c>
      <c r="L21" s="749" t="s">
        <v>310</v>
      </c>
      <c r="M21" s="749" t="s">
        <v>202</v>
      </c>
      <c r="N21" s="132"/>
      <c r="O21" s="208"/>
      <c r="P21" s="208"/>
      <c r="Q21" s="131"/>
      <c r="R21" s="761"/>
      <c r="S21" s="761"/>
      <c r="T21" s="767"/>
      <c r="U21" s="767"/>
      <c r="V21" s="767"/>
      <c r="W21" s="767"/>
      <c r="X21" s="767"/>
      <c r="Y21" s="767"/>
      <c r="Z21" s="767"/>
      <c r="AA21" s="767"/>
    </row>
    <row r="22" spans="1:27" ht="24.95" customHeight="1">
      <c r="A22" s="997"/>
      <c r="B22" s="763" t="s">
        <v>311</v>
      </c>
      <c r="C22" s="768">
        <f>'第4号様式別紙2-1（臨床研修（医師）実績報告）附表 A2'!T33</f>
        <v>0</v>
      </c>
      <c r="D22" s="769">
        <f>'第4号様式別紙2-1（臨床研修（医師）実績報告）附表 A2'!U33</f>
        <v>0</v>
      </c>
      <c r="E22" s="766">
        <f>'第4号様式別紙2-1（臨床研修（医師）実績報告）附表 A2'!V33</f>
        <v>0</v>
      </c>
      <c r="F22" s="770">
        <f>'第4号様式別紙2-1（臨床研修（医師）実績報告）附表 A2'!W33</f>
        <v>0</v>
      </c>
      <c r="G22" s="770">
        <f>'第4号様式別紙2-1（臨床研修（医師）実績報告）附表 A2'!X33</f>
        <v>0</v>
      </c>
      <c r="H22" s="770">
        <f>'第4号様式別紙2-1（臨床研修（医師）実績報告）附表 A2'!Y33</f>
        <v>0</v>
      </c>
      <c r="I22" s="770">
        <f>'第4号様式別紙2-1（臨床研修（医師）実績報告）附表 A2'!Z33</f>
        <v>0</v>
      </c>
      <c r="J22" s="770">
        <f>'第4号様式別紙2-1（臨床研修（医師）実績報告）附表 A2'!AA33</f>
        <v>0</v>
      </c>
      <c r="K22" s="770">
        <f>'第4号様式別紙2-1（臨床研修（医師）実績報告）附表 A2'!AB33</f>
        <v>0</v>
      </c>
      <c r="L22" s="770">
        <f>'第4号様式別紙2-1（臨床研修（医師）実績報告）附表 A2'!AC33</f>
        <v>0</v>
      </c>
      <c r="M22" s="770">
        <f>'第4号様式別紙2-1（臨床研修（医師）実績報告）附表 A2'!AD33</f>
        <v>0</v>
      </c>
      <c r="N22" s="132"/>
      <c r="O22" s="208"/>
      <c r="P22" s="208"/>
      <c r="Q22" s="131"/>
      <c r="R22" s="761"/>
      <c r="S22" s="761"/>
      <c r="T22" s="187"/>
      <c r="U22" s="187"/>
      <c r="V22" s="187"/>
      <c r="W22" s="187"/>
      <c r="X22" s="187"/>
      <c r="Y22" s="187"/>
      <c r="Z22" s="187"/>
      <c r="AA22" s="187"/>
    </row>
    <row r="23" spans="1:27" ht="24.95" customHeight="1">
      <c r="A23" s="997"/>
      <c r="B23" s="1015" t="s">
        <v>323</v>
      </c>
      <c r="C23" s="1016">
        <f>'第4号様式別紙2-1（臨床研修（医師）実績報告）附表 A2'!AI33</f>
        <v>0</v>
      </c>
      <c r="D23" s="1018">
        <f>'第4号様式別紙2-1（臨床研修（医師）実績報告）附表 A2'!AJ33</f>
        <v>0</v>
      </c>
      <c r="E23" s="1020">
        <f>'第4号様式別紙2-1（臨床研修（医師）実績報告）附表 A2'!AK33</f>
        <v>0</v>
      </c>
      <c r="F23" s="749" t="s">
        <v>205</v>
      </c>
      <c r="G23" s="771" t="s">
        <v>206</v>
      </c>
      <c r="H23" s="749" t="s">
        <v>324</v>
      </c>
      <c r="I23" s="771" t="s">
        <v>325</v>
      </c>
      <c r="J23" s="749" t="s">
        <v>326</v>
      </c>
      <c r="K23" s="771" t="s">
        <v>327</v>
      </c>
      <c r="L23" s="749" t="s">
        <v>328</v>
      </c>
      <c r="M23" s="772" t="s">
        <v>329</v>
      </c>
      <c r="Q23" s="17"/>
      <c r="T23" s="17"/>
      <c r="U23" s="17"/>
      <c r="V23" s="17"/>
      <c r="W23" s="17"/>
      <c r="X23" s="17"/>
      <c r="Y23" s="17"/>
      <c r="Z23" s="17"/>
      <c r="AA23" s="17"/>
    </row>
    <row r="24" spans="1:27" ht="26.25" customHeight="1">
      <c r="A24" s="998"/>
      <c r="B24" s="1015"/>
      <c r="C24" s="1017"/>
      <c r="D24" s="1019"/>
      <c r="E24" s="1021"/>
      <c r="F24" s="773">
        <f>'第4号様式別紙2-1（臨床研修（医師）実績報告）附表 A2'!W35</f>
        <v>0</v>
      </c>
      <c r="G24" s="773">
        <f>'第4号様式別紙2-1（臨床研修（医師）実績報告）附表 A2'!X35</f>
        <v>0</v>
      </c>
      <c r="H24" s="773">
        <f>'第4号様式別紙2-1（臨床研修（医師）実績報告）附表 A2'!Y35</f>
        <v>0</v>
      </c>
      <c r="I24" s="773">
        <f>'第4号様式別紙2-1（臨床研修（医師）実績報告）附表 A2'!Z35</f>
        <v>0</v>
      </c>
      <c r="J24" s="773">
        <f>'第4号様式別紙2-1（臨床研修（医師）実績報告）附表 A2'!AA35</f>
        <v>0</v>
      </c>
      <c r="K24" s="773">
        <f>'第4号様式別紙2-1（臨床研修（医師）実績報告）附表 A2'!AB35</f>
        <v>0</v>
      </c>
      <c r="L24" s="773">
        <f>'第4号様式別紙2-1（臨床研修（医師）実績報告）附表 A2'!AC35</f>
        <v>0</v>
      </c>
      <c r="M24" s="773">
        <f>'第4号様式別紙2-1（臨床研修（医師）実績報告）附表 A2'!AD35</f>
        <v>0</v>
      </c>
      <c r="R24" s="18"/>
      <c r="S24" s="18"/>
    </row>
    <row r="25" spans="1:27" ht="24.95" customHeight="1">
      <c r="A25" s="774"/>
      <c r="B25" s="774"/>
      <c r="C25" s="774"/>
      <c r="D25" s="774"/>
      <c r="E25" s="774"/>
      <c r="F25" s="774"/>
      <c r="G25" s="774"/>
      <c r="H25" s="774"/>
      <c r="I25" s="774"/>
      <c r="J25" s="774"/>
      <c r="K25" s="774"/>
      <c r="L25" s="774"/>
      <c r="R25" s="18"/>
      <c r="S25" s="18"/>
    </row>
    <row r="26" spans="1:27" ht="24.95" customHeight="1">
      <c r="A26" s="980" t="s">
        <v>330</v>
      </c>
      <c r="B26" s="981"/>
      <c r="C26" s="982"/>
      <c r="D26" s="983" t="s">
        <v>312</v>
      </c>
      <c r="E26" s="983"/>
      <c r="F26" s="983"/>
      <c r="G26" s="983"/>
      <c r="H26" s="983" t="s">
        <v>313</v>
      </c>
      <c r="I26" s="983"/>
      <c r="J26" s="983"/>
      <c r="K26" s="983"/>
      <c r="L26" s="774"/>
      <c r="M26" s="980" t="s">
        <v>331</v>
      </c>
      <c r="N26" s="981"/>
      <c r="O26" s="982"/>
      <c r="P26" s="983" t="s">
        <v>312</v>
      </c>
      <c r="Q26" s="983"/>
      <c r="R26" s="983"/>
      <c r="S26" s="983"/>
      <c r="T26" s="983" t="s">
        <v>313</v>
      </c>
      <c r="U26" s="983"/>
      <c r="V26" s="983"/>
      <c r="W26" s="983"/>
    </row>
    <row r="27" spans="1:27" ht="24.75" customHeight="1">
      <c r="A27" s="1002" t="s">
        <v>322</v>
      </c>
      <c r="B27" s="1005" t="s">
        <v>314</v>
      </c>
      <c r="C27" s="979"/>
      <c r="D27" s="250" t="s">
        <v>198</v>
      </c>
      <c r="E27" s="1006">
        <f>'第4号様式別紙2-1（臨床研修（医師）実績報告）附表 A2'!AH37</f>
        <v>0</v>
      </c>
      <c r="F27" s="1006"/>
      <c r="G27" s="253" t="s">
        <v>315</v>
      </c>
      <c r="H27" s="254" t="s">
        <v>316</v>
      </c>
      <c r="I27" s="1006">
        <f>'第4号様式別紙2-1（臨床研修（医師）実績報告）附表 A2'!AI37</f>
        <v>0</v>
      </c>
      <c r="J27" s="1006"/>
      <c r="K27" s="253" t="s">
        <v>315</v>
      </c>
      <c r="L27" s="774"/>
      <c r="M27" s="1007" t="s">
        <v>322</v>
      </c>
      <c r="N27" s="978" t="s">
        <v>314</v>
      </c>
      <c r="O27" s="979"/>
      <c r="P27" s="250" t="s">
        <v>325</v>
      </c>
      <c r="Q27" s="1006">
        <f>'第4号様式別紙2-1（臨床研修（医師）実績報告）附表 A2'!AH44</f>
        <v>0</v>
      </c>
      <c r="R27" s="1006"/>
      <c r="S27" s="253" t="s">
        <v>315</v>
      </c>
      <c r="T27" s="254" t="s">
        <v>329</v>
      </c>
      <c r="U27" s="1006">
        <f>'第4号様式別紙2-1（臨床研修（医師）実績報告）附表 A2'!AI44</f>
        <v>0</v>
      </c>
      <c r="V27" s="1006"/>
      <c r="W27" s="253" t="s">
        <v>315</v>
      </c>
    </row>
    <row r="28" spans="1:27" ht="24.95" customHeight="1">
      <c r="A28" s="1003"/>
      <c r="B28" s="1012" t="s">
        <v>317</v>
      </c>
      <c r="C28" s="970"/>
      <c r="D28" s="1014" t="s">
        <v>221</v>
      </c>
      <c r="E28" s="965" t="s">
        <v>318</v>
      </c>
      <c r="F28" s="965"/>
      <c r="G28" s="966"/>
      <c r="H28" s="1010" t="s">
        <v>222</v>
      </c>
      <c r="I28" s="965" t="s">
        <v>319</v>
      </c>
      <c r="J28" s="965"/>
      <c r="K28" s="966"/>
      <c r="M28" s="1008"/>
      <c r="N28" s="969" t="s">
        <v>317</v>
      </c>
      <c r="O28" s="970"/>
      <c r="P28" s="1014" t="s">
        <v>332</v>
      </c>
      <c r="Q28" s="965" t="s">
        <v>333</v>
      </c>
      <c r="R28" s="965"/>
      <c r="S28" s="966"/>
      <c r="T28" s="1010" t="s">
        <v>334</v>
      </c>
      <c r="U28" s="965" t="s">
        <v>335</v>
      </c>
      <c r="V28" s="965"/>
      <c r="W28" s="966"/>
    </row>
    <row r="29" spans="1:27" ht="24.95" customHeight="1">
      <c r="A29" s="1004"/>
      <c r="B29" s="1013"/>
      <c r="C29" s="972"/>
      <c r="D29" s="974"/>
      <c r="E29" s="1011">
        <f>'第4号様式別紙2-1（臨床研修（医師）実績報告）附表 A2'!AH39</f>
        <v>0</v>
      </c>
      <c r="F29" s="1011"/>
      <c r="G29" s="255" t="s">
        <v>320</v>
      </c>
      <c r="H29" s="964"/>
      <c r="I29" s="1011">
        <f>'第4号様式別紙2-1（臨床研修（医師）実績報告）附表 A2'!AI39</f>
        <v>0</v>
      </c>
      <c r="J29" s="1011"/>
      <c r="K29" s="255" t="s">
        <v>320</v>
      </c>
      <c r="M29" s="1009"/>
      <c r="N29" s="971"/>
      <c r="O29" s="972"/>
      <c r="P29" s="974"/>
      <c r="Q29" s="1011">
        <f>'第4号様式別紙2-1（臨床研修（医師）実績報告）附表 A2'!AH46</f>
        <v>0</v>
      </c>
      <c r="R29" s="1011"/>
      <c r="S29" s="255" t="s">
        <v>320</v>
      </c>
      <c r="T29" s="964"/>
      <c r="U29" s="1011">
        <f>'第4号様式別紙2-1（臨床研修（医師）実績報告）附表 A2'!AI46</f>
        <v>0</v>
      </c>
      <c r="V29" s="1011"/>
      <c r="W29" s="255" t="s">
        <v>320</v>
      </c>
    </row>
    <row r="30" spans="1:27" ht="23.25" customHeight="1">
      <c r="B30" s="178"/>
    </row>
    <row r="31" spans="1:27" ht="24.95" customHeight="1">
      <c r="A31" s="145" t="s">
        <v>336</v>
      </c>
      <c r="B31" s="178"/>
    </row>
    <row r="32" spans="1:27" ht="10.5" customHeight="1">
      <c r="A32" s="252"/>
    </row>
    <row r="33" spans="1:23" ht="24.95" customHeight="1">
      <c r="A33" s="984" t="s">
        <v>337</v>
      </c>
      <c r="B33" s="985"/>
      <c r="C33" s="986"/>
      <c r="D33" s="993" t="s">
        <v>292</v>
      </c>
      <c r="E33" s="993"/>
      <c r="F33" s="994" t="s">
        <v>293</v>
      </c>
      <c r="G33" s="994"/>
      <c r="H33" s="994"/>
      <c r="I33" s="994"/>
      <c r="J33" s="994"/>
      <c r="K33" s="994"/>
      <c r="L33" s="994"/>
      <c r="M33" s="994"/>
    </row>
    <row r="34" spans="1:23" ht="24.95" customHeight="1">
      <c r="A34" s="987"/>
      <c r="B34" s="988"/>
      <c r="C34" s="989"/>
      <c r="D34" s="993"/>
      <c r="E34" s="993"/>
      <c r="F34" s="995" t="s">
        <v>294</v>
      </c>
      <c r="G34" s="995"/>
      <c r="H34" s="995"/>
      <c r="I34" s="995"/>
      <c r="J34" s="995" t="s">
        <v>295</v>
      </c>
      <c r="K34" s="995"/>
      <c r="L34" s="995"/>
      <c r="M34" s="995"/>
    </row>
    <row r="35" spans="1:23" ht="24.95" customHeight="1">
      <c r="A35" s="990"/>
      <c r="B35" s="991"/>
      <c r="C35" s="992"/>
      <c r="D35" s="744" t="s">
        <v>296</v>
      </c>
      <c r="E35" s="744" t="s">
        <v>297</v>
      </c>
      <c r="F35" s="249" t="s">
        <v>298</v>
      </c>
      <c r="G35" s="249" t="s">
        <v>299</v>
      </c>
      <c r="H35" s="249" t="s">
        <v>300</v>
      </c>
      <c r="I35" s="249" t="s">
        <v>301</v>
      </c>
      <c r="J35" s="249" t="s">
        <v>298</v>
      </c>
      <c r="K35" s="249" t="s">
        <v>299</v>
      </c>
      <c r="L35" s="249" t="s">
        <v>300</v>
      </c>
      <c r="M35" s="249" t="s">
        <v>301</v>
      </c>
    </row>
    <row r="36" spans="1:23" ht="24.95" customHeight="1">
      <c r="A36" s="996" t="s">
        <v>302</v>
      </c>
      <c r="B36" s="745" t="s">
        <v>303</v>
      </c>
      <c r="C36" s="775">
        <f t="shared" ref="C36:E37" si="0">C8+C21</f>
        <v>0</v>
      </c>
      <c r="D36" s="776">
        <f t="shared" si="0"/>
        <v>0</v>
      </c>
      <c r="E36" s="777">
        <f t="shared" si="0"/>
        <v>0</v>
      </c>
      <c r="F36" s="778" t="s">
        <v>304</v>
      </c>
      <c r="G36" s="778" t="s">
        <v>305</v>
      </c>
      <c r="H36" s="778" t="s">
        <v>306</v>
      </c>
      <c r="I36" s="778" t="s">
        <v>307</v>
      </c>
      <c r="J36" s="778" t="s">
        <v>308</v>
      </c>
      <c r="K36" s="778" t="s">
        <v>309</v>
      </c>
      <c r="L36" s="778" t="s">
        <v>310</v>
      </c>
      <c r="M36" s="778" t="s">
        <v>202</v>
      </c>
    </row>
    <row r="37" spans="1:23" ht="24.95" customHeight="1">
      <c r="A37" s="997"/>
      <c r="B37" s="745" t="s">
        <v>311</v>
      </c>
      <c r="C37" s="779">
        <f t="shared" si="0"/>
        <v>0</v>
      </c>
      <c r="D37" s="780">
        <f t="shared" si="0"/>
        <v>0</v>
      </c>
      <c r="E37" s="781">
        <f t="shared" si="0"/>
        <v>0</v>
      </c>
      <c r="F37" s="782">
        <f>F9+F22</f>
        <v>0</v>
      </c>
      <c r="G37" s="782">
        <f t="shared" ref="G37:L37" si="1">G9+G22</f>
        <v>0</v>
      </c>
      <c r="H37" s="782">
        <f t="shared" si="1"/>
        <v>0</v>
      </c>
      <c r="I37" s="782">
        <f t="shared" si="1"/>
        <v>0</v>
      </c>
      <c r="J37" s="782">
        <f t="shared" si="1"/>
        <v>0</v>
      </c>
      <c r="K37" s="782">
        <f t="shared" si="1"/>
        <v>0</v>
      </c>
      <c r="L37" s="782">
        <f t="shared" si="1"/>
        <v>0</v>
      </c>
      <c r="M37" s="782">
        <f>M9+M22</f>
        <v>0</v>
      </c>
    </row>
    <row r="38" spans="1:23" ht="24.95" customHeight="1">
      <c r="A38" s="997"/>
      <c r="B38" s="999" t="s">
        <v>323</v>
      </c>
      <c r="C38" s="1000">
        <f>C23</f>
        <v>0</v>
      </c>
      <c r="D38" s="1000">
        <f>D23</f>
        <v>0</v>
      </c>
      <c r="E38" s="1000">
        <f>E23</f>
        <v>0</v>
      </c>
      <c r="F38" s="783" t="s">
        <v>205</v>
      </c>
      <c r="G38" s="784" t="s">
        <v>206</v>
      </c>
      <c r="H38" s="783" t="s">
        <v>324</v>
      </c>
      <c r="I38" s="784" t="s">
        <v>325</v>
      </c>
      <c r="J38" s="783" t="s">
        <v>326</v>
      </c>
      <c r="K38" s="784" t="s">
        <v>327</v>
      </c>
      <c r="L38" s="783" t="s">
        <v>328</v>
      </c>
      <c r="M38" s="785" t="s">
        <v>329</v>
      </c>
    </row>
    <row r="39" spans="1:23" ht="24.95" customHeight="1">
      <c r="A39" s="998"/>
      <c r="B39" s="999"/>
      <c r="C39" s="1001"/>
      <c r="D39" s="1001"/>
      <c r="E39" s="1001"/>
      <c r="F39" s="782">
        <f>F24</f>
        <v>0</v>
      </c>
      <c r="G39" s="782">
        <f t="shared" ref="G39:M39" si="2">G24</f>
        <v>0</v>
      </c>
      <c r="H39" s="782">
        <f t="shared" si="2"/>
        <v>0</v>
      </c>
      <c r="I39" s="782">
        <f t="shared" si="2"/>
        <v>0</v>
      </c>
      <c r="J39" s="782">
        <f t="shared" si="2"/>
        <v>0</v>
      </c>
      <c r="K39" s="782">
        <f t="shared" si="2"/>
        <v>0</v>
      </c>
      <c r="L39" s="782">
        <f t="shared" si="2"/>
        <v>0</v>
      </c>
      <c r="M39" s="782">
        <f t="shared" si="2"/>
        <v>0</v>
      </c>
    </row>
    <row r="40" spans="1:23" ht="24.95" customHeight="1"/>
    <row r="41" spans="1:23" ht="24.95" customHeight="1">
      <c r="A41" s="980" t="s">
        <v>330</v>
      </c>
      <c r="B41" s="981"/>
      <c r="C41" s="982"/>
      <c r="D41" s="983" t="s">
        <v>312</v>
      </c>
      <c r="E41" s="983"/>
      <c r="F41" s="983"/>
      <c r="G41" s="983"/>
      <c r="H41" s="983" t="s">
        <v>313</v>
      </c>
      <c r="I41" s="983"/>
      <c r="J41" s="983"/>
      <c r="K41" s="983"/>
      <c r="M41" s="980" t="s">
        <v>331</v>
      </c>
      <c r="N41" s="981"/>
      <c r="O41" s="982"/>
      <c r="P41" s="983" t="s">
        <v>312</v>
      </c>
      <c r="Q41" s="983"/>
      <c r="R41" s="983"/>
      <c r="S41" s="983"/>
      <c r="T41" s="983" t="s">
        <v>313</v>
      </c>
      <c r="U41" s="983"/>
      <c r="V41" s="983"/>
      <c r="W41" s="983"/>
    </row>
    <row r="42" spans="1:23" ht="24.75" customHeight="1">
      <c r="A42" s="975" t="s">
        <v>302</v>
      </c>
      <c r="B42" s="978" t="s">
        <v>314</v>
      </c>
      <c r="C42" s="979"/>
      <c r="D42" s="250" t="s">
        <v>198</v>
      </c>
      <c r="E42" s="968">
        <f>I37</f>
        <v>0</v>
      </c>
      <c r="F42" s="968"/>
      <c r="G42" s="253" t="s">
        <v>315</v>
      </c>
      <c r="H42" s="254" t="s">
        <v>316</v>
      </c>
      <c r="I42" s="968">
        <f>M37</f>
        <v>0</v>
      </c>
      <c r="J42" s="968"/>
      <c r="K42" s="253" t="s">
        <v>315</v>
      </c>
      <c r="M42" s="975" t="s">
        <v>302</v>
      </c>
      <c r="N42" s="978" t="s">
        <v>314</v>
      </c>
      <c r="O42" s="979"/>
      <c r="P42" s="250" t="s">
        <v>325</v>
      </c>
      <c r="Q42" s="968">
        <f>I39</f>
        <v>0</v>
      </c>
      <c r="R42" s="968"/>
      <c r="S42" s="253" t="s">
        <v>315</v>
      </c>
      <c r="T42" s="254" t="s">
        <v>329</v>
      </c>
      <c r="U42" s="968">
        <f>M39</f>
        <v>0</v>
      </c>
      <c r="V42" s="968"/>
      <c r="W42" s="253" t="s">
        <v>315</v>
      </c>
    </row>
    <row r="43" spans="1:23" ht="24.95" customHeight="1">
      <c r="A43" s="976"/>
      <c r="B43" s="969" t="s">
        <v>317</v>
      </c>
      <c r="C43" s="970"/>
      <c r="D43" s="973" t="s">
        <v>221</v>
      </c>
      <c r="E43" s="965" t="s">
        <v>318</v>
      </c>
      <c r="F43" s="965"/>
      <c r="G43" s="966"/>
      <c r="H43" s="963" t="s">
        <v>222</v>
      </c>
      <c r="I43" s="965" t="s">
        <v>319</v>
      </c>
      <c r="J43" s="965"/>
      <c r="K43" s="966"/>
      <c r="M43" s="976"/>
      <c r="N43" s="969" t="s">
        <v>317</v>
      </c>
      <c r="O43" s="970"/>
      <c r="P43" s="973" t="s">
        <v>332</v>
      </c>
      <c r="Q43" s="965" t="s">
        <v>333</v>
      </c>
      <c r="R43" s="965"/>
      <c r="S43" s="966"/>
      <c r="T43" s="963" t="s">
        <v>334</v>
      </c>
      <c r="U43" s="965" t="s">
        <v>335</v>
      </c>
      <c r="V43" s="965"/>
      <c r="W43" s="966"/>
    </row>
    <row r="44" spans="1:23" ht="24.95" customHeight="1">
      <c r="A44" s="977"/>
      <c r="B44" s="971"/>
      <c r="C44" s="972"/>
      <c r="D44" s="974"/>
      <c r="E44" s="967">
        <f>E14+E29</f>
        <v>0</v>
      </c>
      <c r="F44" s="967"/>
      <c r="G44" s="255" t="s">
        <v>320</v>
      </c>
      <c r="H44" s="964"/>
      <c r="I44" s="967">
        <f>I14+I29</f>
        <v>0</v>
      </c>
      <c r="J44" s="967"/>
      <c r="K44" s="255" t="s">
        <v>320</v>
      </c>
      <c r="M44" s="977"/>
      <c r="N44" s="971"/>
      <c r="O44" s="972"/>
      <c r="P44" s="974"/>
      <c r="Q44" s="967">
        <f>Q29</f>
        <v>0</v>
      </c>
      <c r="R44" s="967"/>
      <c r="S44" s="255" t="s">
        <v>320</v>
      </c>
      <c r="T44" s="964"/>
      <c r="U44" s="967">
        <f>U29</f>
        <v>0</v>
      </c>
      <c r="V44" s="967"/>
      <c r="W44" s="255" t="s">
        <v>320</v>
      </c>
    </row>
    <row r="45" spans="1:23" ht="24.95" customHeight="1">
      <c r="B45" s="178"/>
    </row>
  </sheetData>
  <mergeCells count="104">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 ref="A42:A44"/>
    <mergeCell ref="B42:C42"/>
    <mergeCell ref="E42:F42"/>
    <mergeCell ref="I42:J42"/>
    <mergeCell ref="M42:M44"/>
    <mergeCell ref="N42:O42"/>
    <mergeCell ref="A41:C41"/>
    <mergeCell ref="D41:G41"/>
    <mergeCell ref="H41:K41"/>
    <mergeCell ref="M41:O41"/>
    <mergeCell ref="P41:S41"/>
    <mergeCell ref="T41:W41"/>
    <mergeCell ref="A33:C35"/>
    <mergeCell ref="D33:E34"/>
    <mergeCell ref="F33:M33"/>
    <mergeCell ref="F34:I34"/>
    <mergeCell ref="J34:M34"/>
    <mergeCell ref="A36:A39"/>
    <mergeCell ref="B38:B39"/>
    <mergeCell ref="C38:C39"/>
    <mergeCell ref="D38:D39"/>
    <mergeCell ref="E38:E39"/>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1:D1"/>
    <mergeCell ref="A5:C7"/>
    <mergeCell ref="D5:E6"/>
    <mergeCell ref="F5:M5"/>
    <mergeCell ref="F6:I6"/>
    <mergeCell ref="J6:M6"/>
    <mergeCell ref="H13:H14"/>
    <mergeCell ref="I13:K13"/>
    <mergeCell ref="E14:F14"/>
    <mergeCell ref="I14:J14"/>
  </mergeCells>
  <phoneticPr fontId="4"/>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41444E34-EA6F-41FD-9B9F-72D4F72B5BD8}"/>
  </dataValidations>
  <printOptions horizontalCentered="1"/>
  <pageMargins left="0.23622047244094491" right="0.23622047244094491" top="0.74803149606299213" bottom="0.74803149606299213" header="0.31496062992125984" footer="0.31496062992125984"/>
  <pageSetup paperSize="9" scale="51" orientation="landscape" blackAndWhite="1" errors="blank"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BE2A3-23D3-4535-8E04-2AD6C17F7433}">
  <sheetPr>
    <tabColor rgb="FFFFC000"/>
    <pageSetUpPr fitToPage="1"/>
  </sheetPr>
  <dimension ref="A1:AL58"/>
  <sheetViews>
    <sheetView showZeros="0" view="pageBreakPreview" zoomScale="85" zoomScaleNormal="100" zoomScaleSheetLayoutView="85" workbookViewId="0"/>
  </sheetViews>
  <sheetFormatPr defaultColWidth="9" defaultRowHeight="15" customHeight="1"/>
  <cols>
    <col min="1" max="1" width="19.5" style="614" bestFit="1" customWidth="1"/>
    <col min="2" max="2" width="15.5" style="614" customWidth="1"/>
    <col min="3" max="3" width="13.125" style="614" customWidth="1"/>
    <col min="4" max="6" width="9.375" style="614" customWidth="1"/>
    <col min="7" max="7" width="7.5" style="614" bestFit="1" customWidth="1"/>
    <col min="8" max="19" width="4" style="614" customWidth="1"/>
    <col min="20" max="20" width="15.5" style="614" bestFit="1" customWidth="1"/>
    <col min="21" max="22" width="4.375" style="613" customWidth="1"/>
    <col min="23" max="30" width="6.625" style="614" customWidth="1"/>
    <col min="31" max="31" width="38.125" style="614" customWidth="1"/>
    <col min="32" max="33" width="9" style="614"/>
    <col min="34" max="34" width="9" style="614" hidden="1" customWidth="1"/>
    <col min="35" max="35" width="12.625" style="614" hidden="1" customWidth="1"/>
    <col min="36" max="36" width="13.625" style="614" hidden="1" customWidth="1"/>
    <col min="37" max="37" width="11.875" style="614" hidden="1" customWidth="1"/>
    <col min="38" max="38" width="9" style="614" hidden="1" customWidth="1"/>
    <col min="39" max="16384" width="9" style="614"/>
  </cols>
  <sheetData>
    <row r="1" spans="1:37" s="609" customFormat="1" ht="13.15">
      <c r="A1" s="1092" t="s">
        <v>338</v>
      </c>
      <c r="B1" s="1092"/>
      <c r="C1" s="1092"/>
      <c r="U1" s="610"/>
      <c r="V1" s="610"/>
    </row>
    <row r="2" spans="1:37" s="609" customFormat="1" ht="14.45">
      <c r="C2" s="611"/>
      <c r="U2" s="612"/>
      <c r="V2" s="613"/>
    </row>
    <row r="3" spans="1:37" ht="24.95" customHeight="1">
      <c r="C3" s="1093" t="s">
        <v>339</v>
      </c>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row>
    <row r="4" spans="1:37" ht="17.25" customHeight="1">
      <c r="C4" s="615"/>
      <c r="D4" s="615"/>
      <c r="E4" s="615"/>
      <c r="F4" s="615"/>
      <c r="G4" s="615"/>
      <c r="H4" s="615"/>
      <c r="I4" s="615"/>
      <c r="J4" s="615"/>
      <c r="K4" s="615"/>
      <c r="L4" s="615"/>
      <c r="M4" s="615"/>
      <c r="N4" s="615"/>
      <c r="O4" s="615"/>
      <c r="P4" s="615"/>
      <c r="Q4" s="615"/>
      <c r="R4" s="615"/>
      <c r="S4" s="615"/>
      <c r="T4" s="616" t="s">
        <v>340</v>
      </c>
      <c r="U4" s="617"/>
      <c r="V4" s="617"/>
      <c r="W4" s="616"/>
      <c r="X4" s="616"/>
      <c r="Y4" s="616"/>
      <c r="Z4" s="616"/>
      <c r="AA4" s="616"/>
      <c r="AB4" s="616"/>
      <c r="AC4" s="616"/>
      <c r="AD4" s="616"/>
      <c r="AE4" s="616"/>
    </row>
    <row r="5" spans="1:37" ht="17.25" customHeight="1">
      <c r="A5" s="1094" t="s">
        <v>341</v>
      </c>
      <c r="B5" s="1094"/>
      <c r="C5" s="1094"/>
      <c r="D5" s="615"/>
      <c r="E5" s="615"/>
      <c r="F5" s="615"/>
      <c r="G5" s="615"/>
      <c r="H5" s="615"/>
      <c r="I5" s="615"/>
      <c r="J5" s="615"/>
      <c r="K5" s="615"/>
      <c r="L5" s="615"/>
      <c r="M5" s="615"/>
      <c r="N5" s="615"/>
      <c r="O5" s="615"/>
      <c r="P5" s="615"/>
      <c r="Q5" s="615"/>
      <c r="R5" s="615"/>
      <c r="S5" s="615"/>
      <c r="T5" s="616"/>
      <c r="U5" s="617"/>
      <c r="V5" s="617"/>
      <c r="W5" s="616"/>
      <c r="X5" s="616"/>
      <c r="Y5" s="616"/>
      <c r="Z5" s="616"/>
      <c r="AA5" s="616"/>
      <c r="AB5" s="616"/>
      <c r="AC5" s="616"/>
      <c r="AD5" s="616"/>
      <c r="AE5" s="616"/>
    </row>
    <row r="6" spans="1:37" ht="17.25" customHeight="1">
      <c r="C6" s="615"/>
      <c r="D6" s="615"/>
      <c r="E6" s="615"/>
      <c r="F6" s="615"/>
      <c r="G6" s="615"/>
      <c r="H6" s="615"/>
      <c r="I6" s="615"/>
      <c r="J6" s="615"/>
      <c r="K6" s="615"/>
      <c r="L6" s="615"/>
      <c r="M6" s="615"/>
      <c r="N6" s="615"/>
      <c r="O6" s="615"/>
      <c r="P6" s="615"/>
      <c r="Q6" s="615"/>
      <c r="R6" s="615"/>
      <c r="S6" s="615"/>
      <c r="T6" s="616"/>
      <c r="U6" s="617"/>
      <c r="V6" s="617"/>
      <c r="W6" s="616"/>
      <c r="X6" s="616"/>
      <c r="Y6" s="616"/>
      <c r="Z6" s="616"/>
      <c r="AA6" s="616"/>
      <c r="AB6" s="616"/>
      <c r="AC6" s="616"/>
      <c r="AD6" s="616"/>
      <c r="AE6" s="616"/>
    </row>
    <row r="7" spans="1:37" ht="24.95" customHeight="1">
      <c r="A7" s="588" t="s">
        <v>342</v>
      </c>
      <c r="B7" s="618"/>
      <c r="C7" s="619"/>
      <c r="D7" s="620"/>
      <c r="E7" s="620"/>
      <c r="F7" s="620"/>
      <c r="G7" s="620"/>
      <c r="H7" s="615"/>
      <c r="I7" s="615"/>
      <c r="J7" s="615"/>
      <c r="K7" s="615"/>
      <c r="L7" s="615"/>
      <c r="M7" s="615"/>
      <c r="N7" s="615"/>
      <c r="O7" s="615"/>
      <c r="P7" s="615"/>
      <c r="Q7" s="615"/>
      <c r="R7" s="615"/>
      <c r="S7" s="615"/>
      <c r="T7" s="616"/>
      <c r="U7" s="617"/>
      <c r="V7" s="617"/>
      <c r="W7" s="616"/>
      <c r="X7" s="616"/>
      <c r="Y7" s="616"/>
      <c r="Z7" s="616"/>
      <c r="AA7" s="616"/>
      <c r="AB7" s="616"/>
      <c r="AC7" s="616"/>
      <c r="AD7" s="616"/>
      <c r="AE7" s="616"/>
    </row>
    <row r="8" spans="1:37" ht="24.95" customHeight="1">
      <c r="A8" s="588" t="s">
        <v>343</v>
      </c>
      <c r="B8" s="904">
        <f>第2号様式!G9</f>
        <v>0</v>
      </c>
      <c r="C8" s="905"/>
      <c r="D8" s="905"/>
      <c r="E8" s="905"/>
      <c r="F8" s="621" t="s">
        <v>344</v>
      </c>
      <c r="G8" s="622"/>
      <c r="H8" s="615"/>
      <c r="I8" s="1085" t="s">
        <v>346</v>
      </c>
      <c r="J8" s="1086"/>
      <c r="K8" s="1095"/>
      <c r="L8" s="1096"/>
      <c r="M8" s="623"/>
      <c r="N8" s="624"/>
      <c r="O8" s="615"/>
      <c r="P8" s="615"/>
      <c r="Q8" s="615"/>
      <c r="R8" s="615"/>
      <c r="S8" s="615"/>
      <c r="T8" s="616"/>
      <c r="U8" s="617"/>
      <c r="V8" s="617"/>
      <c r="W8" s="616"/>
      <c r="X8" s="616"/>
      <c r="Y8" s="616"/>
      <c r="Z8" s="616"/>
      <c r="AA8" s="616"/>
      <c r="AB8" s="616"/>
      <c r="AC8" s="616"/>
      <c r="AD8" s="616"/>
      <c r="AE8" s="616"/>
    </row>
    <row r="9" spans="1:37" ht="24.95" customHeight="1">
      <c r="A9" s="625" t="s">
        <v>347</v>
      </c>
      <c r="B9" s="1082"/>
      <c r="C9" s="1083"/>
      <c r="D9" s="1083"/>
      <c r="E9" s="1083"/>
      <c r="F9" s="1083"/>
      <c r="G9" s="1084"/>
      <c r="H9" s="615"/>
      <c r="I9" s="1085" t="s">
        <v>348</v>
      </c>
      <c r="J9" s="1086"/>
      <c r="K9" s="1085"/>
      <c r="L9" s="1086"/>
      <c r="M9" s="623"/>
      <c r="N9" s="624"/>
      <c r="O9" s="615"/>
      <c r="P9" s="615"/>
      <c r="Q9" s="615"/>
      <c r="S9" s="615"/>
      <c r="T9" s="616"/>
      <c r="U9" s="617"/>
      <c r="V9" s="617"/>
      <c r="W9" s="616"/>
      <c r="X9" s="616"/>
      <c r="Y9" s="616"/>
      <c r="Z9" s="616"/>
      <c r="AA9" s="616"/>
      <c r="AB9" s="616"/>
      <c r="AC9" s="616"/>
      <c r="AD9" s="616"/>
      <c r="AE9" s="616"/>
    </row>
    <row r="10" spans="1:37" ht="24.95" customHeight="1">
      <c r="A10" s="626" t="s">
        <v>349</v>
      </c>
      <c r="B10" s="627"/>
      <c r="C10" s="628" t="s">
        <v>350</v>
      </c>
      <c r="D10" s="629"/>
      <c r="E10" s="628" t="s">
        <v>315</v>
      </c>
      <c r="F10" s="629"/>
      <c r="G10" s="630" t="s">
        <v>351</v>
      </c>
      <c r="H10" s="615"/>
      <c r="I10" s="615"/>
      <c r="J10" s="615"/>
      <c r="K10" s="615"/>
      <c r="L10" s="615"/>
      <c r="M10" s="615"/>
      <c r="O10" s="615"/>
      <c r="P10" s="615"/>
      <c r="Q10" s="615"/>
      <c r="R10" s="615"/>
      <c r="S10" s="615"/>
      <c r="T10" s="617"/>
      <c r="U10" s="617"/>
      <c r="V10" s="617"/>
      <c r="W10" s="616"/>
      <c r="X10" s="616"/>
      <c r="Y10" s="616"/>
      <c r="Z10" s="616"/>
      <c r="AA10" s="616"/>
      <c r="AB10" s="616"/>
      <c r="AC10" s="616"/>
      <c r="AD10" s="616"/>
      <c r="AE10" s="616"/>
    </row>
    <row r="11" spans="1:37" ht="24.95" customHeight="1">
      <c r="A11" s="631" t="s">
        <v>352</v>
      </c>
      <c r="B11" s="632"/>
      <c r="C11" s="621" t="s">
        <v>353</v>
      </c>
      <c r="D11" s="1082"/>
      <c r="E11" s="1083"/>
      <c r="F11" s="1083"/>
      <c r="G11" s="1084"/>
      <c r="H11" s="615"/>
      <c r="I11" s="615"/>
      <c r="J11" s="615"/>
      <c r="K11" s="615"/>
      <c r="L11" s="615"/>
      <c r="M11" s="615"/>
      <c r="N11" s="615"/>
      <c r="O11" s="615"/>
      <c r="P11" s="615"/>
      <c r="Q11" s="615"/>
      <c r="R11" s="615"/>
      <c r="S11" s="615"/>
      <c r="T11" s="617"/>
      <c r="U11" s="617"/>
      <c r="V11" s="617"/>
      <c r="W11" s="616"/>
      <c r="X11" s="616"/>
      <c r="Y11" s="616"/>
      <c r="Z11" s="616"/>
      <c r="AA11" s="616"/>
      <c r="AB11" s="616"/>
      <c r="AC11" s="616"/>
      <c r="AD11" s="616"/>
      <c r="AE11" s="616"/>
    </row>
    <row r="12" spans="1:37" ht="12.75" customHeight="1">
      <c r="C12" s="633"/>
      <c r="U12" s="612"/>
      <c r="W12" s="1087"/>
      <c r="X12" s="1087"/>
      <c r="Y12" s="1087"/>
      <c r="Z12" s="1087"/>
      <c r="AA12" s="1087"/>
      <c r="AB12" s="1087"/>
      <c r="AC12" s="1087"/>
      <c r="AD12" s="1087"/>
      <c r="AE12" s="1087"/>
    </row>
    <row r="13" spans="1:37" ht="14.25" customHeight="1">
      <c r="A13" s="1088" t="s">
        <v>354</v>
      </c>
      <c r="B13" s="1081" t="s">
        <v>355</v>
      </c>
      <c r="C13" s="1081"/>
      <c r="D13" s="996" t="s">
        <v>356</v>
      </c>
      <c r="E13" s="1089" t="s">
        <v>357</v>
      </c>
      <c r="F13" s="1066" t="s">
        <v>344</v>
      </c>
      <c r="G13" s="1066" t="s">
        <v>358</v>
      </c>
      <c r="H13" s="1069" t="s">
        <v>359</v>
      </c>
      <c r="I13" s="1070"/>
      <c r="J13" s="1070"/>
      <c r="K13" s="1070"/>
      <c r="L13" s="1070"/>
      <c r="M13" s="1070"/>
      <c r="N13" s="1070"/>
      <c r="O13" s="1070"/>
      <c r="P13" s="1070"/>
      <c r="Q13" s="1070"/>
      <c r="R13" s="1070"/>
      <c r="S13" s="1070"/>
      <c r="T13" s="1070"/>
      <c r="U13" s="1073" t="s">
        <v>292</v>
      </c>
      <c r="V13" s="1074"/>
      <c r="W13" s="1077" t="s">
        <v>293</v>
      </c>
      <c r="X13" s="1077"/>
      <c r="Y13" s="1077"/>
      <c r="Z13" s="1077"/>
      <c r="AA13" s="1077"/>
      <c r="AB13" s="1077"/>
      <c r="AC13" s="1077"/>
      <c r="AD13" s="1077"/>
      <c r="AE13" s="1078" t="s">
        <v>360</v>
      </c>
    </row>
    <row r="14" spans="1:37" ht="13.5" customHeight="1">
      <c r="A14" s="1088"/>
      <c r="B14" s="1081"/>
      <c r="C14" s="1081"/>
      <c r="D14" s="997"/>
      <c r="E14" s="1090"/>
      <c r="F14" s="1447"/>
      <c r="G14" s="1067"/>
      <c r="H14" s="1071"/>
      <c r="I14" s="1072"/>
      <c r="J14" s="1072"/>
      <c r="K14" s="1072"/>
      <c r="L14" s="1072"/>
      <c r="M14" s="1072"/>
      <c r="N14" s="1072"/>
      <c r="O14" s="1072"/>
      <c r="P14" s="1072"/>
      <c r="Q14" s="1072"/>
      <c r="R14" s="1072"/>
      <c r="S14" s="1072"/>
      <c r="T14" s="1072"/>
      <c r="U14" s="1075"/>
      <c r="V14" s="1076"/>
      <c r="W14" s="1081" t="s">
        <v>294</v>
      </c>
      <c r="X14" s="1081"/>
      <c r="Y14" s="1081"/>
      <c r="Z14" s="1081"/>
      <c r="AA14" s="1081" t="s">
        <v>295</v>
      </c>
      <c r="AB14" s="1081"/>
      <c r="AC14" s="1081"/>
      <c r="AD14" s="1081"/>
      <c r="AE14" s="1079"/>
      <c r="AI14" s="634" t="s">
        <v>361</v>
      </c>
      <c r="AJ14" s="634" t="s">
        <v>362</v>
      </c>
      <c r="AK14" s="634" t="s">
        <v>363</v>
      </c>
    </row>
    <row r="15" spans="1:37" ht="38.1" customHeight="1">
      <c r="A15" s="1088"/>
      <c r="B15" s="1081"/>
      <c r="C15" s="1081"/>
      <c r="D15" s="998"/>
      <c r="E15" s="1091"/>
      <c r="F15" s="1448"/>
      <c r="G15" s="1068"/>
      <c r="H15" s="635" t="s">
        <v>364</v>
      </c>
      <c r="I15" s="636" t="s">
        <v>365</v>
      </c>
      <c r="J15" s="636" t="s">
        <v>366</v>
      </c>
      <c r="K15" s="636" t="s">
        <v>367</v>
      </c>
      <c r="L15" s="636" t="s">
        <v>368</v>
      </c>
      <c r="M15" s="636" t="s">
        <v>369</v>
      </c>
      <c r="N15" s="636" t="s">
        <v>370</v>
      </c>
      <c r="O15" s="636" t="s">
        <v>371</v>
      </c>
      <c r="P15" s="636" t="s">
        <v>372</v>
      </c>
      <c r="Q15" s="636" t="s">
        <v>373</v>
      </c>
      <c r="R15" s="636" t="s">
        <v>374</v>
      </c>
      <c r="S15" s="636" t="s">
        <v>375</v>
      </c>
      <c r="T15" s="637" t="s">
        <v>376</v>
      </c>
      <c r="U15" s="638" t="s">
        <v>296</v>
      </c>
      <c r="V15" s="638" t="s">
        <v>377</v>
      </c>
      <c r="W15" s="636" t="s">
        <v>298</v>
      </c>
      <c r="X15" s="636" t="s">
        <v>299</v>
      </c>
      <c r="Y15" s="636" t="s">
        <v>300</v>
      </c>
      <c r="Z15" s="636" t="s">
        <v>301</v>
      </c>
      <c r="AA15" s="636" t="s">
        <v>298</v>
      </c>
      <c r="AB15" s="636" t="s">
        <v>299</v>
      </c>
      <c r="AC15" s="636" t="s">
        <v>300</v>
      </c>
      <c r="AD15" s="636" t="s">
        <v>301</v>
      </c>
      <c r="AE15" s="1080"/>
      <c r="AI15" s="639" t="str">
        <f>IF(G8="第３種","○","×")</f>
        <v>×</v>
      </c>
      <c r="AJ15" s="639" t="str">
        <f>IF(G8="第４種","○","×")</f>
        <v>×</v>
      </c>
      <c r="AK15" s="639" t="str">
        <f>IF(G8="第５種","○","×")</f>
        <v>×</v>
      </c>
    </row>
    <row r="16" spans="1:37" ht="24.95" customHeight="1" thickBot="1">
      <c r="A16" s="1406"/>
      <c r="B16" s="1116"/>
      <c r="C16" s="1117"/>
      <c r="D16" s="1062"/>
      <c r="E16" s="1062"/>
      <c r="F16" s="1062"/>
      <c r="G16" s="640" t="s">
        <v>303</v>
      </c>
      <c r="H16" s="641"/>
      <c r="I16" s="641"/>
      <c r="J16" s="641"/>
      <c r="K16" s="641"/>
      <c r="L16" s="641"/>
      <c r="M16" s="641"/>
      <c r="N16" s="641"/>
      <c r="O16" s="641"/>
      <c r="P16" s="641"/>
      <c r="Q16" s="641"/>
      <c r="R16" s="641"/>
      <c r="S16" s="641"/>
      <c r="T16" s="642">
        <f>COUNTA(H16:S16)</f>
        <v>0</v>
      </c>
      <c r="U16" s="643"/>
      <c r="V16" s="644"/>
      <c r="W16" s="1056"/>
      <c r="X16" s="1056"/>
      <c r="Y16" s="1056"/>
      <c r="Z16" s="1056"/>
      <c r="AA16" s="1056"/>
      <c r="AB16" s="1056"/>
      <c r="AC16" s="1056"/>
      <c r="AD16" s="1056"/>
      <c r="AE16" s="1058"/>
    </row>
    <row r="17" spans="1:36" ht="24.95" customHeight="1" thickBot="1">
      <c r="A17" s="1407"/>
      <c r="B17" s="1120"/>
      <c r="C17" s="1121"/>
      <c r="D17" s="1063"/>
      <c r="E17" s="1063"/>
      <c r="F17" s="1063"/>
      <c r="G17" s="645" t="s">
        <v>311</v>
      </c>
      <c r="H17" s="646"/>
      <c r="I17" s="646"/>
      <c r="J17" s="646"/>
      <c r="K17" s="646"/>
      <c r="L17" s="646"/>
      <c r="M17" s="646"/>
      <c r="N17" s="646"/>
      <c r="O17" s="646"/>
      <c r="P17" s="646"/>
      <c r="Q17" s="646"/>
      <c r="R17" s="646"/>
      <c r="S17" s="646"/>
      <c r="T17" s="647">
        <f>SUM(H17:S17)</f>
        <v>0</v>
      </c>
      <c r="U17" s="648"/>
      <c r="V17" s="649"/>
      <c r="W17" s="1056"/>
      <c r="X17" s="1056"/>
      <c r="Y17" s="1056"/>
      <c r="Z17" s="1056"/>
      <c r="AA17" s="1056"/>
      <c r="AB17" s="1056"/>
      <c r="AC17" s="1056"/>
      <c r="AD17" s="1056"/>
      <c r="AE17" s="1059"/>
      <c r="AJ17" s="650" t="str">
        <f>IF(COUNTIF(AI15:AK15,"○"),"入力不可","入力可")</f>
        <v>入力可</v>
      </c>
    </row>
    <row r="18" spans="1:36" ht="24.95" customHeight="1">
      <c r="A18" s="1406"/>
      <c r="B18" s="1116"/>
      <c r="C18" s="1117"/>
      <c r="D18" s="1062"/>
      <c r="E18" s="1064"/>
      <c r="F18" s="1062"/>
      <c r="G18" s="640" t="s">
        <v>303</v>
      </c>
      <c r="H18" s="641"/>
      <c r="I18" s="641"/>
      <c r="J18" s="641"/>
      <c r="K18" s="641"/>
      <c r="L18" s="641"/>
      <c r="M18" s="641"/>
      <c r="N18" s="641"/>
      <c r="O18" s="641"/>
      <c r="P18" s="641"/>
      <c r="Q18" s="641"/>
      <c r="R18" s="641"/>
      <c r="S18" s="641"/>
      <c r="T18" s="642">
        <f>COUNTA(H18:S18)</f>
        <v>0</v>
      </c>
      <c r="U18" s="643"/>
      <c r="V18" s="644"/>
      <c r="W18" s="1056"/>
      <c r="X18" s="1056"/>
      <c r="Y18" s="1056"/>
      <c r="Z18" s="1056"/>
      <c r="AA18" s="1056"/>
      <c r="AB18" s="1056"/>
      <c r="AC18" s="1056"/>
      <c r="AD18" s="1056"/>
      <c r="AE18" s="1058"/>
    </row>
    <row r="19" spans="1:36" ht="24.95" customHeight="1" thickBot="1">
      <c r="A19" s="1407"/>
      <c r="B19" s="1120"/>
      <c r="C19" s="1121"/>
      <c r="D19" s="1063"/>
      <c r="E19" s="1065"/>
      <c r="F19" s="1063"/>
      <c r="G19" s="645" t="s">
        <v>311</v>
      </c>
      <c r="H19" s="646"/>
      <c r="I19" s="651"/>
      <c r="J19" s="646"/>
      <c r="K19" s="646"/>
      <c r="L19" s="646"/>
      <c r="M19" s="646"/>
      <c r="N19" s="646"/>
      <c r="O19" s="646"/>
      <c r="P19" s="646"/>
      <c r="Q19" s="646"/>
      <c r="R19" s="646"/>
      <c r="S19" s="646"/>
      <c r="T19" s="647">
        <f>SUM(H19:S19)</f>
        <v>0</v>
      </c>
      <c r="U19" s="648"/>
      <c r="V19" s="648"/>
      <c r="W19" s="1056"/>
      <c r="X19" s="1056"/>
      <c r="Y19" s="1056"/>
      <c r="Z19" s="1056"/>
      <c r="AA19" s="1056"/>
      <c r="AB19" s="1056"/>
      <c r="AC19" s="1056"/>
      <c r="AD19" s="1056"/>
      <c r="AE19" s="1059"/>
    </row>
    <row r="20" spans="1:36" ht="24.95" customHeight="1" thickBot="1">
      <c r="A20" s="1406"/>
      <c r="B20" s="1116"/>
      <c r="C20" s="1117"/>
      <c r="D20" s="1062"/>
      <c r="E20" s="1064"/>
      <c r="F20" s="1062"/>
      <c r="G20" s="652" t="s">
        <v>303</v>
      </c>
      <c r="H20" s="641"/>
      <c r="I20" s="641"/>
      <c r="J20" s="641"/>
      <c r="K20" s="641"/>
      <c r="L20" s="641"/>
      <c r="M20" s="641"/>
      <c r="N20" s="641"/>
      <c r="O20" s="641"/>
      <c r="P20" s="641"/>
      <c r="Q20" s="641"/>
      <c r="R20" s="641"/>
      <c r="S20" s="641"/>
      <c r="T20" s="642">
        <f>COUNTA(H20:S20)</f>
        <v>0</v>
      </c>
      <c r="U20" s="643"/>
      <c r="V20" s="644"/>
      <c r="W20" s="1056"/>
      <c r="X20" s="1056"/>
      <c r="Y20" s="1056"/>
      <c r="Z20" s="1056"/>
      <c r="AA20" s="1056"/>
      <c r="AB20" s="1056"/>
      <c r="AC20" s="1056"/>
      <c r="AD20" s="1056"/>
      <c r="AE20" s="1058"/>
      <c r="AI20" s="653" t="s">
        <v>378</v>
      </c>
      <c r="AJ20" s="654" t="s">
        <v>379</v>
      </c>
    </row>
    <row r="21" spans="1:36" ht="24.95" customHeight="1" thickBot="1">
      <c r="A21" s="1407"/>
      <c r="B21" s="1120"/>
      <c r="C21" s="1121"/>
      <c r="D21" s="1063"/>
      <c r="E21" s="1065"/>
      <c r="F21" s="1063"/>
      <c r="G21" s="655" t="s">
        <v>311</v>
      </c>
      <c r="H21" s="646"/>
      <c r="I21" s="646"/>
      <c r="J21" s="646"/>
      <c r="K21" s="646"/>
      <c r="L21" s="646"/>
      <c r="M21" s="646"/>
      <c r="N21" s="646"/>
      <c r="O21" s="646"/>
      <c r="P21" s="646"/>
      <c r="Q21" s="646"/>
      <c r="R21" s="646"/>
      <c r="S21" s="646"/>
      <c r="T21" s="647">
        <f>SUM(H21:S21)</f>
        <v>0</v>
      </c>
      <c r="U21" s="648"/>
      <c r="V21" s="648"/>
      <c r="W21" s="1056"/>
      <c r="X21" s="1056"/>
      <c r="Y21" s="1056"/>
      <c r="Z21" s="1056"/>
      <c r="AA21" s="1056"/>
      <c r="AB21" s="1056"/>
      <c r="AC21" s="1056"/>
      <c r="AD21" s="1056"/>
      <c r="AE21" s="1059"/>
      <c r="AI21" s="656">
        <f>X27</f>
        <v>0</v>
      </c>
      <c r="AJ21" s="657">
        <f>AB27</f>
        <v>0</v>
      </c>
    </row>
    <row r="22" spans="1:36" ht="24.95" customHeight="1" thickBot="1">
      <c r="A22" s="1406"/>
      <c r="B22" s="1116"/>
      <c r="C22" s="1117"/>
      <c r="D22" s="1062"/>
      <c r="E22" s="1064"/>
      <c r="F22" s="1062"/>
      <c r="G22" s="640" t="s">
        <v>303</v>
      </c>
      <c r="H22" s="641"/>
      <c r="I22" s="641"/>
      <c r="J22" s="641"/>
      <c r="K22" s="641"/>
      <c r="L22" s="641"/>
      <c r="M22" s="641"/>
      <c r="N22" s="641"/>
      <c r="O22" s="641"/>
      <c r="P22" s="641"/>
      <c r="Q22" s="641"/>
      <c r="R22" s="641"/>
      <c r="S22" s="641"/>
      <c r="T22" s="642">
        <f>COUNTA(H22:S22)</f>
        <v>0</v>
      </c>
      <c r="U22" s="643"/>
      <c r="V22" s="644"/>
      <c r="W22" s="1056"/>
      <c r="X22" s="1056"/>
      <c r="Y22" s="1056"/>
      <c r="Z22" s="1056"/>
      <c r="AA22" s="1056"/>
      <c r="AB22" s="1056"/>
      <c r="AC22" s="1056"/>
      <c r="AD22" s="1056"/>
      <c r="AE22" s="1058"/>
      <c r="AI22" s="653" t="s">
        <v>380</v>
      </c>
      <c r="AJ22" s="654" t="s">
        <v>381</v>
      </c>
    </row>
    <row r="23" spans="1:36" ht="24.95" customHeight="1" thickBot="1">
      <c r="A23" s="1407"/>
      <c r="B23" s="1120"/>
      <c r="C23" s="1121"/>
      <c r="D23" s="1063"/>
      <c r="E23" s="1065"/>
      <c r="F23" s="1063"/>
      <c r="G23" s="658" t="s">
        <v>311</v>
      </c>
      <c r="H23" s="646"/>
      <c r="I23" s="646"/>
      <c r="J23" s="646"/>
      <c r="K23" s="646"/>
      <c r="L23" s="646"/>
      <c r="M23" s="646"/>
      <c r="N23" s="646"/>
      <c r="O23" s="646"/>
      <c r="P23" s="659"/>
      <c r="Q23" s="659"/>
      <c r="R23" s="659"/>
      <c r="S23" s="659"/>
      <c r="T23" s="660">
        <f>SUM(H23:S23)</f>
        <v>0</v>
      </c>
      <c r="U23" s="661"/>
      <c r="V23" s="661"/>
      <c r="W23" s="1057"/>
      <c r="X23" s="1057"/>
      <c r="Y23" s="1057"/>
      <c r="Z23" s="1057"/>
      <c r="AA23" s="1057"/>
      <c r="AB23" s="1057"/>
      <c r="AC23" s="1057"/>
      <c r="AD23" s="1057"/>
      <c r="AE23" s="1059"/>
      <c r="AI23" s="656">
        <f>X29</f>
        <v>0</v>
      </c>
      <c r="AJ23" s="662">
        <f>AB29</f>
        <v>0</v>
      </c>
    </row>
    <row r="24" spans="1:36" ht="20.100000000000001" customHeight="1">
      <c r="F24" s="663"/>
      <c r="G24" s="664"/>
      <c r="H24" s="665"/>
      <c r="I24" s="665"/>
      <c r="J24" s="665"/>
      <c r="K24" s="665"/>
      <c r="L24" s="665"/>
      <c r="M24" s="665"/>
      <c r="N24" s="665"/>
      <c r="O24" s="665"/>
      <c r="P24" s="1046" t="s">
        <v>302</v>
      </c>
      <c r="Q24" s="1047"/>
      <c r="R24" s="1050" t="s">
        <v>303</v>
      </c>
      <c r="S24" s="1050"/>
      <c r="T24" s="666">
        <f>T16+T18+T20+T22</f>
        <v>0</v>
      </c>
      <c r="U24" s="667">
        <f>U16+U18+U20+U22</f>
        <v>0</v>
      </c>
      <c r="V24" s="667">
        <f>V16+V18+V20+V22</f>
        <v>0</v>
      </c>
      <c r="W24" s="668" t="s">
        <v>304</v>
      </c>
      <c r="X24" s="668" t="s">
        <v>305</v>
      </c>
      <c r="Y24" s="668" t="s">
        <v>306</v>
      </c>
      <c r="Z24" s="668" t="s">
        <v>307</v>
      </c>
      <c r="AA24" s="668" t="s">
        <v>308</v>
      </c>
      <c r="AB24" s="668" t="s">
        <v>309</v>
      </c>
      <c r="AC24" s="668" t="s">
        <v>310</v>
      </c>
      <c r="AD24" s="669" t="s">
        <v>202</v>
      </c>
    </row>
    <row r="25" spans="1:36" ht="20.100000000000001" customHeight="1" thickBot="1">
      <c r="C25" s="670"/>
      <c r="D25" s="671"/>
      <c r="E25" s="671"/>
      <c r="F25" s="663"/>
      <c r="G25" s="664"/>
      <c r="H25" s="665"/>
      <c r="I25" s="665"/>
      <c r="J25" s="665"/>
      <c r="K25" s="665"/>
      <c r="L25" s="665"/>
      <c r="M25" s="665"/>
      <c r="N25" s="665"/>
      <c r="O25" s="665"/>
      <c r="P25" s="1048"/>
      <c r="Q25" s="1049"/>
      <c r="R25" s="1051" t="s">
        <v>311</v>
      </c>
      <c r="S25" s="1051"/>
      <c r="T25" s="672">
        <f t="shared" ref="T25:V25" si="0">T17+T19+T21+T23</f>
        <v>0</v>
      </c>
      <c r="U25" s="673">
        <f t="shared" si="0"/>
        <v>0</v>
      </c>
      <c r="V25" s="673">
        <f t="shared" si="0"/>
        <v>0</v>
      </c>
      <c r="W25" s="674">
        <f t="shared" ref="W25:AD25" si="1">SUM(W16:W23)</f>
        <v>0</v>
      </c>
      <c r="X25" s="674">
        <f t="shared" si="1"/>
        <v>0</v>
      </c>
      <c r="Y25" s="674">
        <f t="shared" si="1"/>
        <v>0</v>
      </c>
      <c r="Z25" s="674">
        <f t="shared" si="1"/>
        <v>0</v>
      </c>
      <c r="AA25" s="674">
        <f t="shared" si="1"/>
        <v>0</v>
      </c>
      <c r="AB25" s="674">
        <f t="shared" si="1"/>
        <v>0</v>
      </c>
      <c r="AC25" s="674">
        <f t="shared" si="1"/>
        <v>0</v>
      </c>
      <c r="AD25" s="675">
        <f t="shared" si="1"/>
        <v>0</v>
      </c>
    </row>
    <row r="26" spans="1:36" ht="12">
      <c r="C26" s="676"/>
      <c r="D26" s="676"/>
      <c r="E26" s="676"/>
      <c r="F26" s="676"/>
      <c r="G26" s="671"/>
      <c r="T26" s="671"/>
      <c r="W26" s="671"/>
      <c r="X26" s="671"/>
      <c r="Y26" s="671"/>
      <c r="Z26" s="671"/>
      <c r="AA26" s="671"/>
      <c r="AB26" s="671"/>
      <c r="AC26" s="671"/>
      <c r="AD26" s="671"/>
    </row>
    <row r="27" spans="1:36" ht="26.25" customHeight="1">
      <c r="A27" s="1052" t="s">
        <v>382</v>
      </c>
      <c r="B27" s="1052"/>
      <c r="C27" s="1052"/>
      <c r="D27" s="1052"/>
      <c r="E27" s="1052"/>
      <c r="F27" s="1052"/>
      <c r="G27" s="1052"/>
      <c r="H27" s="1052"/>
      <c r="I27" s="1052"/>
      <c r="J27" s="1052"/>
      <c r="K27" s="1052"/>
      <c r="L27" s="1052"/>
      <c r="M27" s="1052"/>
      <c r="N27" s="1052"/>
      <c r="O27" s="1052"/>
      <c r="T27" s="1053" t="s">
        <v>383</v>
      </c>
      <c r="U27" s="1054"/>
      <c r="V27" s="1055"/>
      <c r="W27" s="677" t="s">
        <v>198</v>
      </c>
      <c r="X27" s="1032">
        <f>Z25</f>
        <v>0</v>
      </c>
      <c r="Y27" s="1032"/>
      <c r="Z27" s="678" t="s">
        <v>315</v>
      </c>
      <c r="AA27" s="679" t="s">
        <v>316</v>
      </c>
      <c r="AB27" s="1032">
        <f>AD25</f>
        <v>0</v>
      </c>
      <c r="AC27" s="1032"/>
      <c r="AD27" s="678" t="s">
        <v>315</v>
      </c>
    </row>
    <row r="28" spans="1:36" ht="25.5" customHeight="1">
      <c r="A28" s="1052"/>
      <c r="B28" s="1052"/>
      <c r="C28" s="1052"/>
      <c r="D28" s="1052"/>
      <c r="E28" s="1052"/>
      <c r="F28" s="1052"/>
      <c r="G28" s="1052"/>
      <c r="H28" s="1052"/>
      <c r="I28" s="1052"/>
      <c r="J28" s="1052"/>
      <c r="K28" s="1052"/>
      <c r="L28" s="1052"/>
      <c r="M28" s="1052"/>
      <c r="N28" s="1052"/>
      <c r="O28" s="1052"/>
      <c r="T28" s="1033" t="s">
        <v>384</v>
      </c>
      <c r="U28" s="1034"/>
      <c r="V28" s="1035"/>
      <c r="W28" s="1039" t="s">
        <v>221</v>
      </c>
      <c r="X28" s="1041" t="s">
        <v>318</v>
      </c>
      <c r="Y28" s="1041"/>
      <c r="Z28" s="1042"/>
      <c r="AA28" s="1043" t="s">
        <v>222</v>
      </c>
      <c r="AB28" s="1041" t="s">
        <v>319</v>
      </c>
      <c r="AC28" s="1041"/>
      <c r="AD28" s="1042"/>
    </row>
    <row r="29" spans="1:36" ht="45" customHeight="1">
      <c r="A29" s="1052"/>
      <c r="B29" s="1052"/>
      <c r="C29" s="1052"/>
      <c r="D29" s="1052"/>
      <c r="E29" s="1052"/>
      <c r="F29" s="1052"/>
      <c r="G29" s="1052"/>
      <c r="H29" s="1052"/>
      <c r="I29" s="1052"/>
      <c r="J29" s="1052"/>
      <c r="K29" s="1052"/>
      <c r="L29" s="1052"/>
      <c r="M29" s="1052"/>
      <c r="N29" s="1052"/>
      <c r="O29" s="1052"/>
      <c r="T29" s="1036"/>
      <c r="U29" s="1037"/>
      <c r="V29" s="1038"/>
      <c r="W29" s="1040"/>
      <c r="X29" s="1045">
        <f>W25+(X25*2)+(Y25*3)</f>
        <v>0</v>
      </c>
      <c r="Y29" s="1045"/>
      <c r="Z29" s="680" t="s">
        <v>320</v>
      </c>
      <c r="AA29" s="1044"/>
      <c r="AB29" s="1045">
        <f>AA25+(AB25*2)+(AC25*3)</f>
        <v>0</v>
      </c>
      <c r="AC29" s="1045"/>
      <c r="AD29" s="680" t="s">
        <v>320</v>
      </c>
    </row>
    <row r="30" spans="1:36" ht="12">
      <c r="C30" s="681"/>
      <c r="D30" s="681"/>
      <c r="E30" s="681"/>
      <c r="F30" s="681"/>
      <c r="G30" s="681"/>
      <c r="H30" s="681"/>
      <c r="I30" s="681"/>
      <c r="J30" s="681"/>
      <c r="K30" s="681"/>
      <c r="L30" s="681"/>
      <c r="M30" s="681"/>
      <c r="N30" s="681"/>
      <c r="O30" s="681"/>
      <c r="P30" s="681"/>
      <c r="Q30" s="681"/>
      <c r="R30" s="681"/>
      <c r="S30" s="681"/>
      <c r="T30" s="681"/>
      <c r="W30" s="681"/>
      <c r="X30" s="681"/>
      <c r="Y30" s="681"/>
      <c r="Z30" s="681"/>
      <c r="AA30" s="681"/>
      <c r="AB30" s="681"/>
      <c r="AC30" s="681"/>
      <c r="AD30" s="681"/>
      <c r="AE30" s="681"/>
    </row>
    <row r="31" spans="1:36" ht="12"/>
    <row r="32" spans="1:36" ht="24.95" customHeight="1">
      <c r="D32" s="682"/>
    </row>
    <row r="33" spans="4:22" ht="24.95" customHeight="1">
      <c r="D33" s="682"/>
      <c r="U33" s="614"/>
      <c r="V33" s="614"/>
    </row>
    <row r="34" spans="4:22" ht="12">
      <c r="U34" s="614"/>
      <c r="V34" s="614"/>
    </row>
    <row r="35" spans="4:22" ht="12">
      <c r="U35" s="614"/>
      <c r="V35" s="614"/>
    </row>
    <row r="36" spans="4:22" ht="12">
      <c r="U36" s="614"/>
      <c r="V36" s="614"/>
    </row>
    <row r="37" spans="4:22" ht="12">
      <c r="U37" s="614"/>
      <c r="V37" s="614"/>
    </row>
    <row r="38" spans="4:22" ht="12">
      <c r="U38" s="614"/>
      <c r="V38" s="614"/>
    </row>
    <row r="39" spans="4:22" ht="12">
      <c r="U39" s="614"/>
      <c r="V39" s="614"/>
    </row>
    <row r="40" spans="4:22" ht="12">
      <c r="U40" s="614"/>
      <c r="V40" s="614"/>
    </row>
    <row r="41" spans="4:22" ht="12">
      <c r="U41" s="614"/>
      <c r="V41" s="614"/>
    </row>
    <row r="42" spans="4:22" ht="12">
      <c r="U42" s="614"/>
      <c r="V42" s="614"/>
    </row>
    <row r="43" spans="4:22" ht="12">
      <c r="U43" s="614"/>
      <c r="V43" s="614"/>
    </row>
    <row r="44" spans="4:22" ht="12">
      <c r="U44" s="614"/>
      <c r="V44" s="614"/>
    </row>
    <row r="45" spans="4:22" ht="12">
      <c r="U45" s="614"/>
      <c r="V45" s="614"/>
    </row>
    <row r="46" spans="4:22" ht="12">
      <c r="U46" s="614"/>
      <c r="V46" s="614"/>
    </row>
    <row r="47" spans="4:22" ht="12">
      <c r="U47" s="614"/>
      <c r="V47" s="614"/>
    </row>
    <row r="48" spans="4:22" ht="12">
      <c r="U48" s="614"/>
      <c r="V48" s="614"/>
    </row>
    <row r="49" s="614" customFormat="1" ht="12"/>
    <row r="50" s="614" customFormat="1" ht="12"/>
    <row r="51" s="614" customFormat="1" ht="12"/>
    <row r="52" s="614" customFormat="1" ht="12"/>
    <row r="53" s="614" customFormat="1" ht="12"/>
    <row r="54" s="614" customFormat="1" ht="12"/>
    <row r="55" s="614" customFormat="1" ht="12"/>
    <row r="57" s="614" customFormat="1" ht="12"/>
    <row r="58" s="614" customFormat="1" ht="12"/>
  </sheetData>
  <mergeCells count="93">
    <mergeCell ref="AB27:AC27"/>
    <mergeCell ref="T28:V29"/>
    <mergeCell ref="W28:W29"/>
    <mergeCell ref="X28:Z28"/>
    <mergeCell ref="AA28:AA29"/>
    <mergeCell ref="AB28:AD28"/>
    <mergeCell ref="X29:Y29"/>
    <mergeCell ref="AB29:AC29"/>
    <mergeCell ref="X27:Y27"/>
    <mergeCell ref="P24:Q25"/>
    <mergeCell ref="R24:S24"/>
    <mergeCell ref="R25:S25"/>
    <mergeCell ref="A27:O29"/>
    <mergeCell ref="T27:V27"/>
    <mergeCell ref="Z22:Z23"/>
    <mergeCell ref="AA22:AA23"/>
    <mergeCell ref="AB22:AB23"/>
    <mergeCell ref="AC22:AC23"/>
    <mergeCell ref="AD22:AD23"/>
    <mergeCell ref="AE22:AE23"/>
    <mergeCell ref="AD20:AD21"/>
    <mergeCell ref="AE20:AE21"/>
    <mergeCell ref="A22:A23"/>
    <mergeCell ref="B22:C23"/>
    <mergeCell ref="D22:D23"/>
    <mergeCell ref="E22:E23"/>
    <mergeCell ref="F22:F23"/>
    <mergeCell ref="W22:W23"/>
    <mergeCell ref="X22:X23"/>
    <mergeCell ref="Y22:Y23"/>
    <mergeCell ref="X20:X21"/>
    <mergeCell ref="Y20:Y21"/>
    <mergeCell ref="Z20:Z21"/>
    <mergeCell ref="AA20:AA21"/>
    <mergeCell ref="AB20:AB21"/>
    <mergeCell ref="AC20:AC21"/>
    <mergeCell ref="A20:A21"/>
    <mergeCell ref="B20:C21"/>
    <mergeCell ref="D20:D21"/>
    <mergeCell ref="E20:E21"/>
    <mergeCell ref="F20:F21"/>
    <mergeCell ref="W20:W21"/>
    <mergeCell ref="Z18:Z19"/>
    <mergeCell ref="AA18:AA19"/>
    <mergeCell ref="AB18:AB19"/>
    <mergeCell ref="AC18:AC19"/>
    <mergeCell ref="AD18:AD19"/>
    <mergeCell ref="AE18:AE19"/>
    <mergeCell ref="AD16:AD17"/>
    <mergeCell ref="AE16:AE17"/>
    <mergeCell ref="A18:A19"/>
    <mergeCell ref="B18:C19"/>
    <mergeCell ref="D18:D19"/>
    <mergeCell ref="E18:E19"/>
    <mergeCell ref="F18:F19"/>
    <mergeCell ref="W18:W19"/>
    <mergeCell ref="X18:X19"/>
    <mergeCell ref="Y18:Y19"/>
    <mergeCell ref="X16:X17"/>
    <mergeCell ref="Y16:Y17"/>
    <mergeCell ref="Z16:Z17"/>
    <mergeCell ref="AA16:AA17"/>
    <mergeCell ref="AB16:AB17"/>
    <mergeCell ref="AC16:AC17"/>
    <mergeCell ref="A16:A17"/>
    <mergeCell ref="B16:C17"/>
    <mergeCell ref="D16:D17"/>
    <mergeCell ref="E16:E17"/>
    <mergeCell ref="F16:F17"/>
    <mergeCell ref="W16:W17"/>
    <mergeCell ref="G13:G15"/>
    <mergeCell ref="H13:T14"/>
    <mergeCell ref="U13:V14"/>
    <mergeCell ref="W13:AD13"/>
    <mergeCell ref="AE13:AE15"/>
    <mergeCell ref="W14:Z14"/>
    <mergeCell ref="AA14:AD14"/>
    <mergeCell ref="B9:G9"/>
    <mergeCell ref="I9:J9"/>
    <mergeCell ref="K9:L9"/>
    <mergeCell ref="D11:G11"/>
    <mergeCell ref="W12:AE12"/>
    <mergeCell ref="A13:A15"/>
    <mergeCell ref="B13:C15"/>
    <mergeCell ref="D13:D15"/>
    <mergeCell ref="E13:E15"/>
    <mergeCell ref="F13:F15"/>
    <mergeCell ref="A1:C1"/>
    <mergeCell ref="C3:AE3"/>
    <mergeCell ref="A5:C5"/>
    <mergeCell ref="B8:E8"/>
    <mergeCell ref="I8:J8"/>
    <mergeCell ref="K8:L8"/>
  </mergeCells>
  <phoneticPr fontId="4"/>
  <conditionalFormatting sqref="A16:B16 A18:B18 A20:B20 A22:B22">
    <cfRule type="containsBlanks" dxfId="62" priority="4" stopIfTrue="1">
      <formula>LEN(TRIM(A16))=0</formula>
    </cfRule>
  </conditionalFormatting>
  <conditionalFormatting sqref="B7:B8 F8:G8 B9:G9 F10 D16:F23 U16:V23">
    <cfRule type="containsBlanks" dxfId="61" priority="5" stopIfTrue="1">
      <formula>LEN(TRIM(B7))=0</formula>
    </cfRule>
  </conditionalFormatting>
  <conditionalFormatting sqref="B10:B11 D10:D11">
    <cfRule type="containsBlanks" dxfId="60" priority="3" stopIfTrue="1">
      <formula>LEN(TRIM(B10))=0</formula>
    </cfRule>
  </conditionalFormatting>
  <conditionalFormatting sqref="H16:S23 W16:AD23">
    <cfRule type="containsBlanks" dxfId="59" priority="2">
      <formula>LEN(TRIM(H16))=0</formula>
    </cfRule>
  </conditionalFormatting>
  <conditionalFormatting sqref="K8:L9">
    <cfRule type="expression" dxfId="58" priority="1">
      <formula>IF($AJ$17="入力不可",TRUE,FALSE)</formula>
    </cfRule>
  </conditionalFormatting>
  <dataValidations count="6">
    <dataValidation type="list" allowBlank="1" showInputMessage="1" sqref="H20:S20 H22:S22 H18:S18 H16:S16" xr:uid="{235EFF16-82C0-44D9-8A96-EB250A1C9B83}">
      <formula1>"→,内,救,地,外,小,産,麻,精,選"</formula1>
    </dataValidation>
    <dataValidation type="custom" allowBlank="1" showInputMessage="1" showErrorMessage="1" sqref="AH21" xr:uid="{01A7A878-3ABE-49B6-BD0A-BE20B81E2C37}">
      <formula1>IF($AJ$17="入力不可",FALSE,TRUE)</formula1>
    </dataValidation>
    <dataValidation type="list" allowBlank="1" showInputMessage="1" showErrorMessage="1" sqref="F16:F23" xr:uid="{6F498BD2-AEC3-48D2-B2FE-2A472950E084}">
      <formula1>"第1種,第2種,第3種,第4種,第5種"</formula1>
    </dataValidation>
    <dataValidation type="custom" allowBlank="1" showInputMessage="1" showErrorMessage="1" errorTitle="!入力不要！" error="地域種別が第３種、第４種及び第５種に該当する場合は入力不要です。" sqref="K9:L9" xr:uid="{B3B20163-42FD-4D16-BECC-BE3C29769A25}">
      <formula1>IF(AJ17="入力不可",FALSE,TRUE)</formula1>
    </dataValidation>
    <dataValidation type="list" allowBlank="1" showInputMessage="1" showErrorMessage="1" sqref="G8" xr:uid="{95BD7815-B305-458E-897F-BD9D79DF8643}">
      <formula1>"第１種,第２種,第３種,第４種,第５種"</formula1>
    </dataValidation>
    <dataValidation type="custom" allowBlank="1" showInputMessage="1" showErrorMessage="1" errorTitle="!入力不要！" error="地域種別が第３種、第４種及び第５種に該当する場合は入力不要です。" sqref="K8:L8" xr:uid="{774A960E-B469-4FA0-BA7B-36912FF81A95}">
      <formula1>IF(AJ17="入力不可",FALSE,TRUE)</formula1>
    </dataValidation>
  </dataValidations>
  <printOptions horizontalCentered="1"/>
  <pageMargins left="0.23622047244094491" right="0.23622047244094491" top="0.74803149606299213" bottom="0.74803149606299213" header="0.31496062992125984" footer="0.31496062992125984"/>
  <pageSetup paperSize="9" scale="59" orientation="landscape" blackAndWhite="1" errors="blank"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071E3-62A6-4127-AF32-1CB3422BB82F}">
  <sheetPr>
    <tabColor rgb="FFFFC000"/>
    <pageSetUpPr fitToPage="1"/>
  </sheetPr>
  <dimension ref="A1:AK95"/>
  <sheetViews>
    <sheetView showZeros="0" view="pageBreakPreview" zoomScale="85" zoomScaleNormal="100" zoomScaleSheetLayoutView="85" workbookViewId="0"/>
  </sheetViews>
  <sheetFormatPr defaultColWidth="9" defaultRowHeight="15" customHeight="1"/>
  <cols>
    <col min="1" max="1" width="16.625" style="614" bestFit="1" customWidth="1"/>
    <col min="2" max="2" width="19.625" style="614" customWidth="1"/>
    <col min="3" max="3" width="13.625" style="614" customWidth="1"/>
    <col min="4" max="6" width="9.375" style="614" customWidth="1"/>
    <col min="7" max="7" width="7.5" style="614" bestFit="1" customWidth="1"/>
    <col min="8" max="19" width="4" style="614" customWidth="1"/>
    <col min="20" max="20" width="14.625" style="614" customWidth="1"/>
    <col min="21" max="22" width="4.375" style="613" customWidth="1"/>
    <col min="23" max="30" width="6.625" style="614" customWidth="1"/>
    <col min="31" max="31" width="38.125" style="614" customWidth="1"/>
    <col min="32" max="33" width="9" style="614"/>
    <col min="34" max="34" width="14.5" style="614" customWidth="1"/>
    <col min="35" max="37" width="9" style="614" customWidth="1"/>
    <col min="38" max="16384" width="9" style="614"/>
  </cols>
  <sheetData>
    <row r="1" spans="1:36" s="609" customFormat="1" ht="13.15">
      <c r="A1" s="1092" t="s">
        <v>385</v>
      </c>
      <c r="B1" s="1092"/>
      <c r="C1" s="683"/>
      <c r="U1" s="610"/>
      <c r="V1" s="610"/>
    </row>
    <row r="2" spans="1:36" s="609" customFormat="1" ht="14.45">
      <c r="B2" s="611"/>
      <c r="C2" s="611"/>
      <c r="U2" s="612"/>
      <c r="V2" s="613"/>
    </row>
    <row r="3" spans="1:36" ht="24.95" customHeight="1">
      <c r="B3" s="1093" t="s">
        <v>339</v>
      </c>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row>
    <row r="4" spans="1:36" ht="17.25" customHeight="1">
      <c r="B4" s="615"/>
      <c r="C4" s="615"/>
      <c r="D4" s="615"/>
      <c r="E4" s="615"/>
      <c r="F4" s="615"/>
      <c r="G4" s="615"/>
      <c r="H4" s="615"/>
      <c r="I4" s="615"/>
      <c r="J4" s="615"/>
      <c r="K4" s="615"/>
      <c r="L4" s="615"/>
      <c r="M4" s="615"/>
      <c r="N4" s="615"/>
      <c r="O4" s="615"/>
      <c r="P4" s="615"/>
      <c r="Q4" s="615"/>
      <c r="R4" s="615"/>
      <c r="S4" s="615"/>
      <c r="T4" s="616" t="s">
        <v>340</v>
      </c>
      <c r="U4" s="617"/>
      <c r="V4" s="617"/>
      <c r="W4" s="616"/>
      <c r="X4" s="616"/>
      <c r="Y4" s="616"/>
      <c r="Z4" s="616"/>
      <c r="AA4" s="616"/>
      <c r="AB4" s="616"/>
      <c r="AC4" s="616"/>
      <c r="AD4" s="616"/>
      <c r="AE4" s="616"/>
    </row>
    <row r="5" spans="1:36" ht="17.25" customHeight="1">
      <c r="A5" s="1094" t="s">
        <v>386</v>
      </c>
      <c r="B5" s="1094"/>
      <c r="C5" s="684"/>
      <c r="D5" s="615"/>
      <c r="E5" s="615"/>
      <c r="F5" s="615"/>
      <c r="G5" s="615"/>
      <c r="H5" s="615"/>
      <c r="I5" s="615"/>
      <c r="J5" s="615"/>
      <c r="K5" s="615"/>
      <c r="L5" s="615"/>
      <c r="M5" s="615"/>
      <c r="N5" s="615"/>
      <c r="O5" s="615"/>
      <c r="P5" s="615"/>
      <c r="Q5" s="615"/>
      <c r="R5" s="615"/>
      <c r="S5" s="615"/>
      <c r="T5" s="616"/>
      <c r="U5" s="617"/>
      <c r="V5" s="617"/>
      <c r="W5" s="616"/>
      <c r="X5" s="616"/>
      <c r="Y5" s="616"/>
      <c r="Z5" s="616"/>
      <c r="AA5" s="616"/>
      <c r="AB5" s="616"/>
      <c r="AC5" s="616"/>
      <c r="AD5" s="616"/>
      <c r="AE5" s="616"/>
    </row>
    <row r="6" spans="1:36" ht="17.25" customHeight="1">
      <c r="B6" s="615"/>
      <c r="C6" s="615"/>
      <c r="D6" s="615"/>
      <c r="E6" s="615"/>
      <c r="F6" s="615"/>
      <c r="G6" s="615"/>
      <c r="H6" s="615"/>
      <c r="I6" s="615"/>
      <c r="J6" s="615"/>
      <c r="K6" s="615"/>
      <c r="L6" s="615"/>
      <c r="M6" s="615"/>
      <c r="N6" s="615"/>
      <c r="O6" s="615"/>
      <c r="P6" s="615"/>
      <c r="Q6" s="615"/>
      <c r="R6" s="615"/>
      <c r="S6" s="615"/>
      <c r="T6" s="616"/>
      <c r="U6" s="617"/>
      <c r="V6" s="617"/>
      <c r="W6" s="616"/>
      <c r="X6" s="616"/>
      <c r="Y6" s="616"/>
      <c r="Z6" s="616"/>
      <c r="AA6" s="616"/>
      <c r="AB6" s="616"/>
      <c r="AC6" s="616"/>
      <c r="AD6" s="616"/>
      <c r="AE6" s="616"/>
    </row>
    <row r="7" spans="1:36" ht="24.95" customHeight="1">
      <c r="A7" s="589" t="s">
        <v>387</v>
      </c>
      <c r="B7" s="618"/>
      <c r="C7" s="619"/>
      <c r="D7" s="620"/>
      <c r="E7" s="620"/>
      <c r="F7" s="620"/>
      <c r="G7" s="620"/>
      <c r="H7" s="615"/>
      <c r="I7" s="615"/>
      <c r="J7" s="615"/>
      <c r="K7" s="615"/>
      <c r="L7" s="615"/>
      <c r="M7" s="615"/>
      <c r="N7" s="615"/>
      <c r="O7" s="615"/>
      <c r="P7" s="615"/>
      <c r="Q7" s="615"/>
      <c r="R7" s="615"/>
      <c r="S7" s="615"/>
      <c r="T7" s="616"/>
      <c r="U7" s="617"/>
      <c r="V7" s="617"/>
      <c r="W7" s="616"/>
      <c r="X7" s="616"/>
      <c r="Y7" s="616"/>
      <c r="Z7" s="616"/>
      <c r="AA7" s="616"/>
      <c r="AB7" s="616"/>
      <c r="AC7" s="616"/>
      <c r="AD7" s="616"/>
      <c r="AE7" s="616"/>
    </row>
    <row r="8" spans="1:36" ht="24.95" customHeight="1">
      <c r="A8" s="589" t="s">
        <v>343</v>
      </c>
      <c r="B8" s="1123">
        <f>第2号様式!G9</f>
        <v>0</v>
      </c>
      <c r="C8" s="1123"/>
      <c r="D8" s="1123"/>
      <c r="E8" s="1123"/>
      <c r="F8" s="621" t="s">
        <v>344</v>
      </c>
      <c r="G8" s="621"/>
      <c r="H8" s="615"/>
      <c r="I8" s="1124" t="s">
        <v>346</v>
      </c>
      <c r="J8" s="1125"/>
      <c r="K8" s="1128"/>
      <c r="L8" s="1129"/>
      <c r="M8" s="615"/>
      <c r="N8" s="615"/>
      <c r="O8" s="615"/>
      <c r="P8" s="615"/>
      <c r="Q8" s="615"/>
      <c r="R8" s="615"/>
      <c r="S8" s="615"/>
      <c r="T8" s="616"/>
      <c r="U8" s="617"/>
      <c r="V8" s="617"/>
      <c r="W8" s="616"/>
      <c r="X8" s="616"/>
      <c r="Y8" s="616"/>
      <c r="Z8" s="616"/>
      <c r="AA8" s="616"/>
      <c r="AB8" s="616"/>
      <c r="AC8" s="616"/>
      <c r="AD8" s="616"/>
      <c r="AE8" s="616"/>
    </row>
    <row r="9" spans="1:36" ht="24.95" customHeight="1">
      <c r="A9" s="625" t="s">
        <v>347</v>
      </c>
      <c r="B9" s="1123"/>
      <c r="C9" s="1123"/>
      <c r="D9" s="1123"/>
      <c r="E9" s="1123"/>
      <c r="F9" s="1123"/>
      <c r="G9" s="1123"/>
      <c r="H9" s="615"/>
      <c r="I9" s="1124" t="s">
        <v>348</v>
      </c>
      <c r="J9" s="1125"/>
      <c r="K9" s="1126"/>
      <c r="L9" s="1127"/>
      <c r="M9" s="615"/>
      <c r="N9" s="615"/>
      <c r="O9" s="615"/>
      <c r="P9" s="615"/>
      <c r="Q9" s="615"/>
      <c r="R9" s="615"/>
      <c r="S9" s="615"/>
      <c r="T9" s="616"/>
      <c r="U9" s="617"/>
      <c r="V9" s="617"/>
      <c r="W9" s="616"/>
      <c r="X9" s="616"/>
      <c r="Y9" s="616"/>
      <c r="Z9" s="616"/>
      <c r="AA9" s="616"/>
      <c r="AB9" s="616"/>
      <c r="AC9" s="616"/>
      <c r="AD9" s="616"/>
      <c r="AE9" s="616"/>
    </row>
    <row r="10" spans="1:36" ht="24.95" customHeight="1">
      <c r="A10" s="625" t="s">
        <v>349</v>
      </c>
      <c r="B10" s="627"/>
      <c r="C10" s="628" t="s">
        <v>350</v>
      </c>
      <c r="D10" s="629"/>
      <c r="E10" s="628" t="s">
        <v>315</v>
      </c>
      <c r="F10" s="629"/>
      <c r="G10" s="630" t="s">
        <v>351</v>
      </c>
      <c r="H10" s="615"/>
      <c r="I10" s="615"/>
      <c r="J10" s="615"/>
      <c r="K10" s="615"/>
      <c r="L10" s="615"/>
      <c r="M10" s="615"/>
      <c r="O10" s="615"/>
      <c r="P10" s="615"/>
      <c r="Q10" s="615"/>
      <c r="R10" s="615"/>
      <c r="S10" s="615"/>
      <c r="T10" s="617"/>
      <c r="U10" s="617"/>
      <c r="V10" s="617"/>
      <c r="W10" s="616"/>
      <c r="X10" s="616"/>
      <c r="Y10" s="616"/>
      <c r="Z10" s="616"/>
      <c r="AA10" s="616"/>
      <c r="AB10" s="616"/>
      <c r="AC10" s="616"/>
      <c r="AD10" s="616"/>
      <c r="AE10" s="616"/>
    </row>
    <row r="11" spans="1:36" ht="24.95" customHeight="1">
      <c r="A11" s="631" t="s">
        <v>352</v>
      </c>
      <c r="B11" s="685"/>
      <c r="C11" s="621" t="s">
        <v>353</v>
      </c>
      <c r="D11" s="1083"/>
      <c r="E11" s="1083"/>
      <c r="F11" s="1083"/>
      <c r="G11" s="1084"/>
      <c r="H11" s="615"/>
      <c r="I11" s="615"/>
      <c r="J11" s="615"/>
      <c r="K11" s="615"/>
      <c r="L11" s="615"/>
      <c r="M11" s="615"/>
      <c r="N11" s="615"/>
      <c r="O11" s="615"/>
      <c r="P11" s="615"/>
      <c r="Q11" s="615"/>
      <c r="R11" s="615"/>
      <c r="S11" s="615"/>
      <c r="T11" s="617"/>
      <c r="U11" s="617"/>
      <c r="V11" s="617"/>
      <c r="W11" s="616"/>
      <c r="X11" s="616"/>
      <c r="Y11" s="616"/>
      <c r="Z11" s="616"/>
      <c r="AA11" s="616"/>
      <c r="AB11" s="616"/>
      <c r="AC11" s="616"/>
      <c r="AD11" s="616"/>
      <c r="AE11" s="616"/>
    </row>
    <row r="12" spans="1:36" ht="12.75" customHeight="1">
      <c r="B12" s="633"/>
      <c r="C12" s="633"/>
      <c r="U12" s="612"/>
      <c r="W12" s="1087"/>
      <c r="X12" s="1087"/>
      <c r="Y12" s="1087"/>
      <c r="Z12" s="1087"/>
      <c r="AA12" s="1087"/>
      <c r="AB12" s="1087"/>
      <c r="AC12" s="1087"/>
      <c r="AD12" s="1087"/>
      <c r="AE12" s="1087"/>
    </row>
    <row r="13" spans="1:36" ht="14.25" customHeight="1">
      <c r="A13" s="1088" t="s">
        <v>388</v>
      </c>
      <c r="B13" s="1088" t="s">
        <v>389</v>
      </c>
      <c r="C13" s="1088"/>
      <c r="D13" s="996" t="s">
        <v>356</v>
      </c>
      <c r="E13" s="1089" t="s">
        <v>357</v>
      </c>
      <c r="F13" s="1066" t="s">
        <v>344</v>
      </c>
      <c r="G13" s="1066" t="s">
        <v>358</v>
      </c>
      <c r="H13" s="1069" t="s">
        <v>359</v>
      </c>
      <c r="I13" s="1070"/>
      <c r="J13" s="1070"/>
      <c r="K13" s="1070"/>
      <c r="L13" s="1070"/>
      <c r="M13" s="1070"/>
      <c r="N13" s="1070"/>
      <c r="O13" s="1070"/>
      <c r="P13" s="1070"/>
      <c r="Q13" s="1070"/>
      <c r="R13" s="1070"/>
      <c r="S13" s="1070"/>
      <c r="T13" s="1070"/>
      <c r="U13" s="1073" t="s">
        <v>292</v>
      </c>
      <c r="V13" s="1074"/>
      <c r="W13" s="1077" t="s">
        <v>293</v>
      </c>
      <c r="X13" s="1077"/>
      <c r="Y13" s="1077"/>
      <c r="Z13" s="1077"/>
      <c r="AA13" s="1077"/>
      <c r="AB13" s="1077"/>
      <c r="AC13" s="1077"/>
      <c r="AD13" s="1077"/>
      <c r="AE13" s="1078" t="s">
        <v>360</v>
      </c>
    </row>
    <row r="14" spans="1:36" ht="13.5" customHeight="1">
      <c r="A14" s="1088"/>
      <c r="B14" s="1088"/>
      <c r="C14" s="1088"/>
      <c r="D14" s="997"/>
      <c r="E14" s="1090"/>
      <c r="F14" s="1447"/>
      <c r="G14" s="1067"/>
      <c r="H14" s="1071"/>
      <c r="I14" s="1072"/>
      <c r="J14" s="1072"/>
      <c r="K14" s="1072"/>
      <c r="L14" s="1072"/>
      <c r="M14" s="1072"/>
      <c r="N14" s="1072"/>
      <c r="O14" s="1072"/>
      <c r="P14" s="1072"/>
      <c r="Q14" s="1072"/>
      <c r="R14" s="1072"/>
      <c r="S14" s="1072"/>
      <c r="T14" s="1072"/>
      <c r="U14" s="1075"/>
      <c r="V14" s="1076"/>
      <c r="W14" s="1081" t="s">
        <v>294</v>
      </c>
      <c r="X14" s="1081"/>
      <c r="Y14" s="1081"/>
      <c r="Z14" s="1081"/>
      <c r="AA14" s="1081" t="s">
        <v>295</v>
      </c>
      <c r="AB14" s="1081"/>
      <c r="AC14" s="1081"/>
      <c r="AD14" s="1081"/>
      <c r="AE14" s="1079"/>
      <c r="AH14" s="634" t="s">
        <v>361</v>
      </c>
      <c r="AI14" s="634" t="s">
        <v>362</v>
      </c>
      <c r="AJ14" s="634" t="s">
        <v>363</v>
      </c>
    </row>
    <row r="15" spans="1:36" ht="38.1" customHeight="1">
      <c r="A15" s="1088"/>
      <c r="B15" s="1088"/>
      <c r="C15" s="1088"/>
      <c r="D15" s="998"/>
      <c r="E15" s="1091"/>
      <c r="F15" s="1448"/>
      <c r="G15" s="1068"/>
      <c r="H15" s="635" t="s">
        <v>364</v>
      </c>
      <c r="I15" s="636" t="s">
        <v>365</v>
      </c>
      <c r="J15" s="636" t="s">
        <v>366</v>
      </c>
      <c r="K15" s="636" t="s">
        <v>367</v>
      </c>
      <c r="L15" s="636" t="s">
        <v>368</v>
      </c>
      <c r="M15" s="636" t="s">
        <v>369</v>
      </c>
      <c r="N15" s="636" t="s">
        <v>370</v>
      </c>
      <c r="O15" s="636" t="s">
        <v>371</v>
      </c>
      <c r="P15" s="636" t="s">
        <v>372</v>
      </c>
      <c r="Q15" s="636" t="s">
        <v>373</v>
      </c>
      <c r="R15" s="636" t="s">
        <v>374</v>
      </c>
      <c r="S15" s="636" t="s">
        <v>375</v>
      </c>
      <c r="T15" s="637" t="s">
        <v>376</v>
      </c>
      <c r="U15" s="638" t="s">
        <v>296</v>
      </c>
      <c r="V15" s="638" t="s">
        <v>377</v>
      </c>
      <c r="W15" s="636" t="s">
        <v>298</v>
      </c>
      <c r="X15" s="636" t="s">
        <v>299</v>
      </c>
      <c r="Y15" s="636" t="s">
        <v>300</v>
      </c>
      <c r="Z15" s="636" t="s">
        <v>301</v>
      </c>
      <c r="AA15" s="636" t="s">
        <v>298</v>
      </c>
      <c r="AB15" s="636" t="s">
        <v>299</v>
      </c>
      <c r="AC15" s="636" t="s">
        <v>300</v>
      </c>
      <c r="AD15" s="636" t="s">
        <v>301</v>
      </c>
      <c r="AE15" s="1080"/>
      <c r="AH15" s="639" t="str">
        <f>IF(G8="第３種","○","×")</f>
        <v>×</v>
      </c>
      <c r="AI15" s="639" t="str">
        <f>IF(G8="第４種","○","×")</f>
        <v>×</v>
      </c>
      <c r="AJ15" s="639" t="str">
        <f>IF(G8="第５種","○","×")</f>
        <v>×</v>
      </c>
    </row>
    <row r="16" spans="1:36" ht="24.95" customHeight="1" thickBot="1">
      <c r="A16" s="1113"/>
      <c r="B16" s="1116"/>
      <c r="C16" s="1117"/>
      <c r="D16" s="1062"/>
      <c r="E16" s="1062"/>
      <c r="F16" s="1062"/>
      <c r="G16" s="640" t="s">
        <v>303</v>
      </c>
      <c r="H16" s="641"/>
      <c r="I16" s="641"/>
      <c r="J16" s="641"/>
      <c r="K16" s="641"/>
      <c r="L16" s="641"/>
      <c r="M16" s="641"/>
      <c r="N16" s="641"/>
      <c r="O16" s="641"/>
      <c r="P16" s="641"/>
      <c r="Q16" s="641"/>
      <c r="R16" s="641"/>
      <c r="S16" s="641"/>
      <c r="T16" s="642">
        <f>COUNTA(H16:S16)</f>
        <v>0</v>
      </c>
      <c r="U16" s="643"/>
      <c r="V16" s="644"/>
      <c r="W16" s="686"/>
      <c r="X16" s="686"/>
      <c r="Y16" s="686"/>
      <c r="Z16" s="686"/>
      <c r="AA16" s="686"/>
      <c r="AB16" s="686"/>
      <c r="AC16" s="686"/>
      <c r="AD16" s="686"/>
      <c r="AE16" s="687"/>
    </row>
    <row r="17" spans="1:35" ht="24.95" customHeight="1" thickBot="1">
      <c r="A17" s="1114"/>
      <c r="B17" s="1118"/>
      <c r="C17" s="1119"/>
      <c r="D17" s="1122"/>
      <c r="E17" s="1122"/>
      <c r="F17" s="1122"/>
      <c r="G17" s="688" t="s">
        <v>390</v>
      </c>
      <c r="H17" s="689"/>
      <c r="I17" s="689"/>
      <c r="J17" s="689"/>
      <c r="K17" s="689"/>
      <c r="L17" s="689"/>
      <c r="M17" s="689"/>
      <c r="N17" s="689"/>
      <c r="O17" s="689"/>
      <c r="P17" s="689"/>
      <c r="Q17" s="689"/>
      <c r="R17" s="689"/>
      <c r="S17" s="689"/>
      <c r="T17" s="690">
        <f>SUM(H17:S17)</f>
        <v>0</v>
      </c>
      <c r="U17" s="691"/>
      <c r="V17" s="692"/>
      <c r="W17" s="693"/>
      <c r="X17" s="693"/>
      <c r="Y17" s="693"/>
      <c r="Z17" s="693"/>
      <c r="AA17" s="693"/>
      <c r="AB17" s="693"/>
      <c r="AC17" s="693"/>
      <c r="AD17" s="693"/>
      <c r="AE17" s="687"/>
      <c r="AI17" s="694" t="str">
        <f>IF(COUNTIF(AH15:AJ15,"○"),"入力不可","入力可")</f>
        <v>入力可</v>
      </c>
    </row>
    <row r="18" spans="1:35" ht="24.95" customHeight="1">
      <c r="A18" s="1114"/>
      <c r="B18" s="1118"/>
      <c r="C18" s="1119"/>
      <c r="D18" s="1122"/>
      <c r="E18" s="1122"/>
      <c r="F18" s="1122"/>
      <c r="G18" s="695" t="s">
        <v>391</v>
      </c>
      <c r="H18" s="696"/>
      <c r="I18" s="697"/>
      <c r="J18" s="696"/>
      <c r="K18" s="696"/>
      <c r="L18" s="696"/>
      <c r="M18" s="696"/>
      <c r="N18" s="696"/>
      <c r="O18" s="696"/>
      <c r="P18" s="696"/>
      <c r="Q18" s="696"/>
      <c r="R18" s="696"/>
      <c r="S18" s="696"/>
      <c r="T18" s="698">
        <f>SUM(H18:S18)</f>
        <v>0</v>
      </c>
      <c r="U18" s="699"/>
      <c r="V18" s="700"/>
      <c r="W18" s="693"/>
      <c r="X18" s="693"/>
      <c r="Y18" s="693"/>
      <c r="Z18" s="693"/>
      <c r="AA18" s="693"/>
      <c r="AB18" s="693"/>
      <c r="AC18" s="693"/>
      <c r="AD18" s="693"/>
      <c r="AE18" s="687"/>
    </row>
    <row r="19" spans="1:35" ht="24.95" customHeight="1">
      <c r="A19" s="1115"/>
      <c r="B19" s="1120"/>
      <c r="C19" s="1121"/>
      <c r="D19" s="1063"/>
      <c r="E19" s="1063"/>
      <c r="F19" s="1063"/>
      <c r="G19" s="701" t="s">
        <v>302</v>
      </c>
      <c r="H19" s="702">
        <f t="shared" ref="H19:S19" si="0">IF(H17+H18&lt;4,H17+H18,4)</f>
        <v>0</v>
      </c>
      <c r="I19" s="702">
        <f t="shared" si="0"/>
        <v>0</v>
      </c>
      <c r="J19" s="702">
        <f t="shared" si="0"/>
        <v>0</v>
      </c>
      <c r="K19" s="702">
        <f t="shared" si="0"/>
        <v>0</v>
      </c>
      <c r="L19" s="702">
        <f t="shared" si="0"/>
        <v>0</v>
      </c>
      <c r="M19" s="702">
        <f t="shared" si="0"/>
        <v>0</v>
      </c>
      <c r="N19" s="702">
        <f t="shared" si="0"/>
        <v>0</v>
      </c>
      <c r="O19" s="702">
        <f t="shared" si="0"/>
        <v>0</v>
      </c>
      <c r="P19" s="702">
        <f t="shared" si="0"/>
        <v>0</v>
      </c>
      <c r="Q19" s="702">
        <f t="shared" si="0"/>
        <v>0</v>
      </c>
      <c r="R19" s="702">
        <f t="shared" si="0"/>
        <v>0</v>
      </c>
      <c r="S19" s="702">
        <f t="shared" si="0"/>
        <v>0</v>
      </c>
      <c r="T19" s="703">
        <f>SUM(H19:S19)</f>
        <v>0</v>
      </c>
      <c r="U19" s="704"/>
      <c r="V19" s="704"/>
      <c r="W19" s="686"/>
      <c r="X19" s="686"/>
      <c r="Y19" s="686"/>
      <c r="Z19" s="686"/>
      <c r="AA19" s="686"/>
      <c r="AB19" s="686"/>
      <c r="AC19" s="686"/>
      <c r="AD19" s="686"/>
      <c r="AE19" s="705"/>
    </row>
    <row r="20" spans="1:35" ht="24.95" customHeight="1">
      <c r="A20" s="1113"/>
      <c r="B20" s="1116"/>
      <c r="C20" s="1117"/>
      <c r="D20" s="1062"/>
      <c r="E20" s="1062"/>
      <c r="F20" s="1062"/>
      <c r="G20" s="640" t="s">
        <v>303</v>
      </c>
      <c r="H20" s="641"/>
      <c r="I20" s="641"/>
      <c r="J20" s="641"/>
      <c r="K20" s="641"/>
      <c r="L20" s="641"/>
      <c r="M20" s="641"/>
      <c r="N20" s="641"/>
      <c r="O20" s="641"/>
      <c r="P20" s="641"/>
      <c r="Q20" s="641"/>
      <c r="R20" s="641"/>
      <c r="S20" s="641"/>
      <c r="T20" s="642">
        <f>COUNTA(H20:S20)</f>
        <v>0</v>
      </c>
      <c r="U20" s="643"/>
      <c r="V20" s="644"/>
      <c r="W20" s="686"/>
      <c r="X20" s="686"/>
      <c r="Y20" s="686"/>
      <c r="Z20" s="686"/>
      <c r="AA20" s="686"/>
      <c r="AB20" s="686"/>
      <c r="AC20" s="686"/>
      <c r="AD20" s="686"/>
      <c r="AE20" s="687"/>
    </row>
    <row r="21" spans="1:35" ht="24.95" customHeight="1">
      <c r="A21" s="1114"/>
      <c r="B21" s="1118"/>
      <c r="C21" s="1119"/>
      <c r="D21" s="1122"/>
      <c r="E21" s="1122"/>
      <c r="F21" s="1122"/>
      <c r="G21" s="688" t="s">
        <v>390</v>
      </c>
      <c r="H21" s="689"/>
      <c r="I21" s="689"/>
      <c r="J21" s="689"/>
      <c r="K21" s="689"/>
      <c r="L21" s="689"/>
      <c r="M21" s="689"/>
      <c r="N21" s="689"/>
      <c r="O21" s="689"/>
      <c r="P21" s="689"/>
      <c r="Q21" s="689"/>
      <c r="R21" s="689"/>
      <c r="S21" s="689"/>
      <c r="T21" s="690">
        <f>SUM(H21:S21)</f>
        <v>0</v>
      </c>
      <c r="U21" s="691"/>
      <c r="V21" s="692"/>
      <c r="W21" s="693"/>
      <c r="X21" s="693"/>
      <c r="Y21" s="693"/>
      <c r="Z21" s="693"/>
      <c r="AA21" s="693"/>
      <c r="AB21" s="693"/>
      <c r="AC21" s="693"/>
      <c r="AD21" s="693"/>
      <c r="AE21" s="687"/>
    </row>
    <row r="22" spans="1:35" ht="24.95" customHeight="1">
      <c r="A22" s="1114"/>
      <c r="B22" s="1118"/>
      <c r="C22" s="1119"/>
      <c r="D22" s="1122"/>
      <c r="E22" s="1122"/>
      <c r="F22" s="1122"/>
      <c r="G22" s="695" t="s">
        <v>391</v>
      </c>
      <c r="H22" s="696"/>
      <c r="I22" s="697"/>
      <c r="J22" s="696"/>
      <c r="K22" s="696"/>
      <c r="L22" s="696"/>
      <c r="M22" s="696"/>
      <c r="N22" s="696"/>
      <c r="O22" s="696"/>
      <c r="P22" s="696"/>
      <c r="Q22" s="696"/>
      <c r="R22" s="696"/>
      <c r="S22" s="696"/>
      <c r="T22" s="698">
        <f>SUM(H22:S22)</f>
        <v>0</v>
      </c>
      <c r="U22" s="699"/>
      <c r="V22" s="700"/>
      <c r="W22" s="693"/>
      <c r="X22" s="693"/>
      <c r="Y22" s="693"/>
      <c r="Z22" s="693"/>
      <c r="AA22" s="693"/>
      <c r="AB22" s="693"/>
      <c r="AC22" s="693"/>
      <c r="AD22" s="693"/>
      <c r="AE22" s="687"/>
    </row>
    <row r="23" spans="1:35" ht="24.95" customHeight="1">
      <c r="A23" s="1115"/>
      <c r="B23" s="1120"/>
      <c r="C23" s="1121"/>
      <c r="D23" s="1063"/>
      <c r="E23" s="1063"/>
      <c r="F23" s="1063"/>
      <c r="G23" s="701" t="s">
        <v>302</v>
      </c>
      <c r="H23" s="702">
        <f t="shared" ref="H23:S23" si="1">IF(H21+H22&lt;4,H21+H22,4)</f>
        <v>0</v>
      </c>
      <c r="I23" s="702">
        <f t="shared" si="1"/>
        <v>0</v>
      </c>
      <c r="J23" s="702">
        <f t="shared" si="1"/>
        <v>0</v>
      </c>
      <c r="K23" s="702">
        <f t="shared" si="1"/>
        <v>0</v>
      </c>
      <c r="L23" s="702">
        <f t="shared" si="1"/>
        <v>0</v>
      </c>
      <c r="M23" s="702">
        <f t="shared" si="1"/>
        <v>0</v>
      </c>
      <c r="N23" s="702">
        <f t="shared" si="1"/>
        <v>0</v>
      </c>
      <c r="O23" s="702">
        <f t="shared" si="1"/>
        <v>0</v>
      </c>
      <c r="P23" s="702">
        <f t="shared" si="1"/>
        <v>0</v>
      </c>
      <c r="Q23" s="702">
        <f t="shared" si="1"/>
        <v>0</v>
      </c>
      <c r="R23" s="702">
        <f t="shared" si="1"/>
        <v>0</v>
      </c>
      <c r="S23" s="702">
        <f t="shared" si="1"/>
        <v>0</v>
      </c>
      <c r="T23" s="703">
        <f>SUM(H23:S23)</f>
        <v>0</v>
      </c>
      <c r="U23" s="704"/>
      <c r="V23" s="704"/>
      <c r="W23" s="686"/>
      <c r="X23" s="686"/>
      <c r="Y23" s="686"/>
      <c r="Z23" s="686"/>
      <c r="AA23" s="686"/>
      <c r="AB23" s="686"/>
      <c r="AC23" s="686"/>
      <c r="AD23" s="686"/>
      <c r="AE23" s="706"/>
    </row>
    <row r="24" spans="1:35" ht="24.95" customHeight="1">
      <c r="A24" s="1113"/>
      <c r="B24" s="1116"/>
      <c r="C24" s="1117"/>
      <c r="D24" s="1062"/>
      <c r="E24" s="1062"/>
      <c r="F24" s="1062"/>
      <c r="G24" s="640" t="s">
        <v>303</v>
      </c>
      <c r="H24" s="641"/>
      <c r="I24" s="641"/>
      <c r="J24" s="641"/>
      <c r="K24" s="641"/>
      <c r="L24" s="641"/>
      <c r="M24" s="641"/>
      <c r="N24" s="641"/>
      <c r="O24" s="641"/>
      <c r="P24" s="641"/>
      <c r="Q24" s="641"/>
      <c r="R24" s="641"/>
      <c r="S24" s="641"/>
      <c r="T24" s="642">
        <f>COUNTA(H24:S24)</f>
        <v>0</v>
      </c>
      <c r="U24" s="643"/>
      <c r="V24" s="644"/>
      <c r="W24" s="686"/>
      <c r="X24" s="686"/>
      <c r="Y24" s="686"/>
      <c r="Z24" s="686"/>
      <c r="AA24" s="686"/>
      <c r="AB24" s="686"/>
      <c r="AC24" s="686"/>
      <c r="AD24" s="686"/>
      <c r="AE24" s="707"/>
    </row>
    <row r="25" spans="1:35" ht="24.95" customHeight="1">
      <c r="A25" s="1114"/>
      <c r="B25" s="1118"/>
      <c r="C25" s="1119"/>
      <c r="D25" s="1122"/>
      <c r="E25" s="1122"/>
      <c r="F25" s="1122"/>
      <c r="G25" s="688" t="s">
        <v>390</v>
      </c>
      <c r="H25" s="689"/>
      <c r="I25" s="689"/>
      <c r="J25" s="689"/>
      <c r="K25" s="689"/>
      <c r="L25" s="689"/>
      <c r="M25" s="689"/>
      <c r="N25" s="689"/>
      <c r="O25" s="689"/>
      <c r="P25" s="689"/>
      <c r="Q25" s="689"/>
      <c r="R25" s="689"/>
      <c r="S25" s="689"/>
      <c r="T25" s="690">
        <f>SUM(H25:S25)</f>
        <v>0</v>
      </c>
      <c r="U25" s="691"/>
      <c r="V25" s="692"/>
      <c r="W25" s="693"/>
      <c r="X25" s="693"/>
      <c r="Y25" s="693"/>
      <c r="Z25" s="693"/>
      <c r="AA25" s="693"/>
      <c r="AB25" s="693"/>
      <c r="AC25" s="693"/>
      <c r="AD25" s="693"/>
      <c r="AE25" s="687"/>
    </row>
    <row r="26" spans="1:35" ht="24.95" customHeight="1">
      <c r="A26" s="1114"/>
      <c r="B26" s="1118"/>
      <c r="C26" s="1119"/>
      <c r="D26" s="1122"/>
      <c r="E26" s="1122"/>
      <c r="F26" s="1122"/>
      <c r="G26" s="695" t="s">
        <v>391</v>
      </c>
      <c r="H26" s="696"/>
      <c r="I26" s="697"/>
      <c r="J26" s="696"/>
      <c r="K26" s="696"/>
      <c r="L26" s="696"/>
      <c r="M26" s="696"/>
      <c r="N26" s="696"/>
      <c r="O26" s="696"/>
      <c r="P26" s="696"/>
      <c r="Q26" s="696"/>
      <c r="R26" s="696"/>
      <c r="S26" s="696"/>
      <c r="T26" s="698">
        <f>SUM(H26:S26)</f>
        <v>0</v>
      </c>
      <c r="U26" s="699"/>
      <c r="V26" s="700"/>
      <c r="W26" s="693"/>
      <c r="X26" s="693"/>
      <c r="Y26" s="693"/>
      <c r="Z26" s="693"/>
      <c r="AA26" s="693"/>
      <c r="AB26" s="693"/>
      <c r="AC26" s="693"/>
      <c r="AD26" s="693"/>
      <c r="AE26" s="687"/>
    </row>
    <row r="27" spans="1:35" ht="24.95" customHeight="1">
      <c r="A27" s="1115"/>
      <c r="B27" s="1120"/>
      <c r="C27" s="1121"/>
      <c r="D27" s="1063"/>
      <c r="E27" s="1063"/>
      <c r="F27" s="1063"/>
      <c r="G27" s="701" t="s">
        <v>302</v>
      </c>
      <c r="H27" s="702">
        <f t="shared" ref="H27:S27" si="2">IF(H25+H26&lt;4,H25+H26,4)</f>
        <v>0</v>
      </c>
      <c r="I27" s="702">
        <f t="shared" si="2"/>
        <v>0</v>
      </c>
      <c r="J27" s="702">
        <f t="shared" si="2"/>
        <v>0</v>
      </c>
      <c r="K27" s="702">
        <f t="shared" si="2"/>
        <v>0</v>
      </c>
      <c r="L27" s="702">
        <f t="shared" si="2"/>
        <v>0</v>
      </c>
      <c r="M27" s="702">
        <f t="shared" si="2"/>
        <v>0</v>
      </c>
      <c r="N27" s="702">
        <f t="shared" si="2"/>
        <v>0</v>
      </c>
      <c r="O27" s="702">
        <f t="shared" si="2"/>
        <v>0</v>
      </c>
      <c r="P27" s="702">
        <f t="shared" si="2"/>
        <v>0</v>
      </c>
      <c r="Q27" s="702">
        <f t="shared" si="2"/>
        <v>0</v>
      </c>
      <c r="R27" s="702">
        <f t="shared" si="2"/>
        <v>0</v>
      </c>
      <c r="S27" s="702">
        <f t="shared" si="2"/>
        <v>0</v>
      </c>
      <c r="T27" s="703">
        <f>SUM(H27:S27)</f>
        <v>0</v>
      </c>
      <c r="U27" s="704"/>
      <c r="V27" s="704"/>
      <c r="W27" s="686"/>
      <c r="X27" s="686"/>
      <c r="Y27" s="686"/>
      <c r="Z27" s="686"/>
      <c r="AA27" s="686"/>
      <c r="AB27" s="686"/>
      <c r="AC27" s="686"/>
      <c r="AD27" s="686"/>
      <c r="AE27" s="708"/>
    </row>
    <row r="28" spans="1:35" ht="24.95" customHeight="1">
      <c r="A28" s="1113"/>
      <c r="B28" s="1116"/>
      <c r="C28" s="1117"/>
      <c r="D28" s="1062"/>
      <c r="E28" s="1062"/>
      <c r="F28" s="1062"/>
      <c r="G28" s="640" t="s">
        <v>303</v>
      </c>
      <c r="H28" s="709"/>
      <c r="I28" s="709"/>
      <c r="J28" s="709"/>
      <c r="K28" s="709"/>
      <c r="L28" s="709"/>
      <c r="M28" s="709"/>
      <c r="N28" s="709"/>
      <c r="O28" s="709"/>
      <c r="P28" s="709"/>
      <c r="Q28" s="709"/>
      <c r="R28" s="709"/>
      <c r="S28" s="709"/>
      <c r="T28" s="642">
        <f>COUNTA(H28:S28)</f>
        <v>0</v>
      </c>
      <c r="U28" s="643"/>
      <c r="V28" s="644"/>
      <c r="W28" s="686"/>
      <c r="X28" s="686"/>
      <c r="Y28" s="686"/>
      <c r="Z28" s="686"/>
      <c r="AA28" s="686"/>
      <c r="AB28" s="686"/>
      <c r="AC28" s="686"/>
      <c r="AD28" s="686"/>
      <c r="AE28" s="687"/>
    </row>
    <row r="29" spans="1:35" ht="24.95" customHeight="1">
      <c r="A29" s="1114"/>
      <c r="B29" s="1118"/>
      <c r="C29" s="1119"/>
      <c r="D29" s="1122"/>
      <c r="E29" s="1122"/>
      <c r="F29" s="1122"/>
      <c r="G29" s="688" t="s">
        <v>390</v>
      </c>
      <c r="H29" s="710"/>
      <c r="I29" s="710"/>
      <c r="J29" s="710"/>
      <c r="K29" s="710"/>
      <c r="L29" s="710"/>
      <c r="M29" s="710"/>
      <c r="N29" s="710"/>
      <c r="O29" s="710"/>
      <c r="P29" s="710"/>
      <c r="Q29" s="710"/>
      <c r="R29" s="710"/>
      <c r="S29" s="710"/>
      <c r="T29" s="690">
        <f>SUM(H29:S29)</f>
        <v>0</v>
      </c>
      <c r="U29" s="691"/>
      <c r="V29" s="692"/>
      <c r="W29" s="693"/>
      <c r="X29" s="693"/>
      <c r="Y29" s="693"/>
      <c r="Z29" s="693"/>
      <c r="AA29" s="693"/>
      <c r="AB29" s="693"/>
      <c r="AC29" s="693"/>
      <c r="AD29" s="693"/>
      <c r="AE29" s="687"/>
    </row>
    <row r="30" spans="1:35" ht="24.95" customHeight="1">
      <c r="A30" s="1114"/>
      <c r="B30" s="1118"/>
      <c r="C30" s="1119"/>
      <c r="D30" s="1122"/>
      <c r="E30" s="1122"/>
      <c r="F30" s="1122"/>
      <c r="G30" s="695" t="s">
        <v>391</v>
      </c>
      <c r="H30" s="711"/>
      <c r="I30" s="712"/>
      <c r="J30" s="711"/>
      <c r="K30" s="711"/>
      <c r="L30" s="711"/>
      <c r="M30" s="711"/>
      <c r="N30" s="711"/>
      <c r="O30" s="711"/>
      <c r="P30" s="711"/>
      <c r="Q30" s="711"/>
      <c r="R30" s="711"/>
      <c r="S30" s="711"/>
      <c r="T30" s="698">
        <f>SUM(H30:S30)</f>
        <v>0</v>
      </c>
      <c r="U30" s="699"/>
      <c r="V30" s="700"/>
      <c r="W30" s="693"/>
      <c r="X30" s="693"/>
      <c r="Y30" s="693"/>
      <c r="Z30" s="693"/>
      <c r="AA30" s="693"/>
      <c r="AB30" s="693"/>
      <c r="AC30" s="693"/>
      <c r="AD30" s="693"/>
      <c r="AE30" s="687"/>
    </row>
    <row r="31" spans="1:35" ht="24.95" customHeight="1" thickBot="1">
      <c r="A31" s="1115"/>
      <c r="B31" s="1120"/>
      <c r="C31" s="1121"/>
      <c r="D31" s="1063"/>
      <c r="E31" s="1063"/>
      <c r="F31" s="1063"/>
      <c r="G31" s="713" t="s">
        <v>302</v>
      </c>
      <c r="H31" s="702">
        <f t="shared" ref="H31:S31" si="3">IF(H29+H30&lt;4,H29+H30,4)</f>
        <v>0</v>
      </c>
      <c r="I31" s="702">
        <f t="shared" si="3"/>
        <v>0</v>
      </c>
      <c r="J31" s="702">
        <f t="shared" si="3"/>
        <v>0</v>
      </c>
      <c r="K31" s="702">
        <f t="shared" si="3"/>
        <v>0</v>
      </c>
      <c r="L31" s="702">
        <f t="shared" si="3"/>
        <v>0</v>
      </c>
      <c r="M31" s="702">
        <f t="shared" si="3"/>
        <v>0</v>
      </c>
      <c r="N31" s="702">
        <f t="shared" si="3"/>
        <v>0</v>
      </c>
      <c r="O31" s="702">
        <f t="shared" si="3"/>
        <v>0</v>
      </c>
      <c r="P31" s="714">
        <f t="shared" si="3"/>
        <v>0</v>
      </c>
      <c r="Q31" s="714">
        <f t="shared" si="3"/>
        <v>0</v>
      </c>
      <c r="R31" s="714">
        <f t="shared" si="3"/>
        <v>0</v>
      </c>
      <c r="S31" s="714">
        <f t="shared" si="3"/>
        <v>0</v>
      </c>
      <c r="T31" s="715">
        <f>SUM(H31:S31)</f>
        <v>0</v>
      </c>
      <c r="U31" s="716"/>
      <c r="V31" s="716"/>
      <c r="W31" s="717"/>
      <c r="X31" s="717"/>
      <c r="Y31" s="717"/>
      <c r="Z31" s="717"/>
      <c r="AA31" s="717"/>
      <c r="AB31" s="717"/>
      <c r="AC31" s="717"/>
      <c r="AD31" s="717"/>
      <c r="AE31" s="718"/>
    </row>
    <row r="32" spans="1:35" ht="20.100000000000001" customHeight="1">
      <c r="F32" s="663"/>
      <c r="G32" s="664"/>
      <c r="H32" s="665"/>
      <c r="I32" s="665"/>
      <c r="J32" s="665"/>
      <c r="K32" s="665"/>
      <c r="L32" s="665"/>
      <c r="M32" s="665"/>
      <c r="N32" s="665"/>
      <c r="O32" s="665"/>
      <c r="P32" s="1101" t="s">
        <v>302</v>
      </c>
      <c r="Q32" s="1102"/>
      <c r="R32" s="1050" t="s">
        <v>303</v>
      </c>
      <c r="S32" s="1050"/>
      <c r="T32" s="719">
        <f t="shared" ref="T32:AD34" si="4">T16+T20+T24+T28</f>
        <v>0</v>
      </c>
      <c r="U32" s="720">
        <f t="shared" si="4"/>
        <v>0</v>
      </c>
      <c r="V32" s="721">
        <f t="shared" si="4"/>
        <v>0</v>
      </c>
      <c r="W32" s="722" t="s">
        <v>304</v>
      </c>
      <c r="X32" s="668" t="s">
        <v>305</v>
      </c>
      <c r="Y32" s="723" t="s">
        <v>306</v>
      </c>
      <c r="Z32" s="668" t="s">
        <v>307</v>
      </c>
      <c r="AA32" s="723" t="s">
        <v>308</v>
      </c>
      <c r="AB32" s="668" t="s">
        <v>309</v>
      </c>
      <c r="AC32" s="723" t="s">
        <v>310</v>
      </c>
      <c r="AD32" s="669" t="s">
        <v>202</v>
      </c>
    </row>
    <row r="33" spans="1:37" ht="20.100000000000001" customHeight="1">
      <c r="B33" s="670"/>
      <c r="C33" s="670"/>
      <c r="D33" s="671"/>
      <c r="E33" s="671"/>
      <c r="F33" s="663"/>
      <c r="G33" s="664"/>
      <c r="H33" s="665"/>
      <c r="I33" s="665"/>
      <c r="J33" s="665"/>
      <c r="K33" s="665"/>
      <c r="L33" s="665"/>
      <c r="M33" s="665"/>
      <c r="N33" s="665"/>
      <c r="O33" s="665"/>
      <c r="P33" s="1103"/>
      <c r="Q33" s="1079"/>
      <c r="R33" s="1106" t="s">
        <v>311</v>
      </c>
      <c r="S33" s="1106"/>
      <c r="T33" s="724">
        <f t="shared" si="4"/>
        <v>0</v>
      </c>
      <c r="U33" s="725">
        <f t="shared" si="4"/>
        <v>0</v>
      </c>
      <c r="V33" s="726">
        <f t="shared" si="4"/>
        <v>0</v>
      </c>
      <c r="W33" s="727">
        <f t="shared" si="4"/>
        <v>0</v>
      </c>
      <c r="X33" s="727">
        <f t="shared" si="4"/>
        <v>0</v>
      </c>
      <c r="Y33" s="727">
        <f t="shared" si="4"/>
        <v>0</v>
      </c>
      <c r="Z33" s="727">
        <f t="shared" si="4"/>
        <v>0</v>
      </c>
      <c r="AA33" s="727">
        <f t="shared" si="4"/>
        <v>0</v>
      </c>
      <c r="AB33" s="727">
        <f t="shared" si="4"/>
        <v>0</v>
      </c>
      <c r="AC33" s="727">
        <f t="shared" si="4"/>
        <v>0</v>
      </c>
      <c r="AD33" s="728">
        <f t="shared" si="4"/>
        <v>0</v>
      </c>
      <c r="AH33" s="729" t="s">
        <v>323</v>
      </c>
      <c r="AI33" s="730">
        <f>T34</f>
        <v>0</v>
      </c>
      <c r="AJ33" s="730">
        <f>U34</f>
        <v>0</v>
      </c>
      <c r="AK33" s="730">
        <f>V34</f>
        <v>0</v>
      </c>
    </row>
    <row r="34" spans="1:37" ht="20.100000000000001" customHeight="1">
      <c r="B34" s="670"/>
      <c r="C34" s="670"/>
      <c r="D34" s="671"/>
      <c r="E34" s="671"/>
      <c r="F34" s="663"/>
      <c r="G34" s="664"/>
      <c r="H34" s="665"/>
      <c r="I34" s="665"/>
      <c r="J34" s="665"/>
      <c r="K34" s="665"/>
      <c r="L34" s="665"/>
      <c r="M34" s="665"/>
      <c r="N34" s="665"/>
      <c r="O34" s="665"/>
      <c r="P34" s="1103"/>
      <c r="Q34" s="1079"/>
      <c r="R34" s="1107" t="s">
        <v>392</v>
      </c>
      <c r="S34" s="1108"/>
      <c r="T34" s="1111">
        <f t="shared" si="4"/>
        <v>0</v>
      </c>
      <c r="U34" s="1098">
        <f t="shared" si="4"/>
        <v>0</v>
      </c>
      <c r="V34" s="1098">
        <f t="shared" si="4"/>
        <v>0</v>
      </c>
      <c r="W34" s="731" t="s">
        <v>205</v>
      </c>
      <c r="X34" s="732" t="s">
        <v>206</v>
      </c>
      <c r="Y34" s="731" t="s">
        <v>324</v>
      </c>
      <c r="Z34" s="732" t="s">
        <v>325</v>
      </c>
      <c r="AA34" s="731" t="s">
        <v>326</v>
      </c>
      <c r="AB34" s="732" t="s">
        <v>327</v>
      </c>
      <c r="AC34" s="731" t="s">
        <v>328</v>
      </c>
      <c r="AD34" s="733" t="s">
        <v>329</v>
      </c>
    </row>
    <row r="35" spans="1:37" ht="20.100000000000001" customHeight="1" thickBot="1">
      <c r="B35" s="670"/>
      <c r="C35" s="670"/>
      <c r="D35" s="671"/>
      <c r="E35" s="671"/>
      <c r="F35" s="663"/>
      <c r="G35" s="664"/>
      <c r="H35" s="665"/>
      <c r="I35" s="665"/>
      <c r="J35" s="665"/>
      <c r="K35" s="665"/>
      <c r="L35" s="665"/>
      <c r="M35" s="665"/>
      <c r="N35" s="665"/>
      <c r="O35" s="665"/>
      <c r="P35" s="1104"/>
      <c r="Q35" s="1105"/>
      <c r="R35" s="1109"/>
      <c r="S35" s="1110"/>
      <c r="T35" s="1112"/>
      <c r="U35" s="1099"/>
      <c r="V35" s="1099"/>
      <c r="W35" s="734">
        <f t="shared" ref="W35:AD35" si="5">W18+W22+W26+W30</f>
        <v>0</v>
      </c>
      <c r="X35" s="734">
        <f t="shared" si="5"/>
        <v>0</v>
      </c>
      <c r="Y35" s="734">
        <f t="shared" si="5"/>
        <v>0</v>
      </c>
      <c r="Z35" s="734">
        <f t="shared" si="5"/>
        <v>0</v>
      </c>
      <c r="AA35" s="734">
        <f t="shared" si="5"/>
        <v>0</v>
      </c>
      <c r="AB35" s="734">
        <f t="shared" si="5"/>
        <v>0</v>
      </c>
      <c r="AC35" s="734">
        <f t="shared" si="5"/>
        <v>0</v>
      </c>
      <c r="AD35" s="735">
        <f t="shared" si="5"/>
        <v>0</v>
      </c>
    </row>
    <row r="36" spans="1:37" ht="20.100000000000001" customHeight="1">
      <c r="B36" s="670"/>
      <c r="C36" s="670"/>
      <c r="D36" s="671"/>
      <c r="E36" s="671"/>
      <c r="F36" s="663"/>
      <c r="G36" s="664"/>
      <c r="H36" s="665"/>
      <c r="I36" s="665"/>
      <c r="J36" s="665"/>
      <c r="K36" s="665"/>
      <c r="L36" s="665"/>
      <c r="M36" s="665"/>
      <c r="N36" s="665"/>
      <c r="O36" s="665"/>
      <c r="P36" s="665"/>
      <c r="Q36" s="665"/>
      <c r="R36" s="664"/>
      <c r="S36" s="664"/>
      <c r="T36" s="665"/>
      <c r="U36" s="736"/>
      <c r="V36" s="736"/>
      <c r="W36" s="737"/>
      <c r="X36" s="737"/>
      <c r="Y36" s="737"/>
      <c r="Z36" s="737"/>
      <c r="AA36" s="737"/>
      <c r="AB36" s="737"/>
      <c r="AC36" s="737"/>
      <c r="AD36" s="737"/>
      <c r="AH36" s="729" t="s">
        <v>378</v>
      </c>
      <c r="AI36" s="729" t="s">
        <v>379</v>
      </c>
    </row>
    <row r="37" spans="1:37" ht="24.95" customHeight="1">
      <c r="B37" s="676"/>
      <c r="C37" s="676"/>
      <c r="D37" s="676"/>
      <c r="E37" s="676"/>
      <c r="F37" s="676"/>
      <c r="G37" s="671"/>
      <c r="T37" s="1097" t="s">
        <v>330</v>
      </c>
      <c r="U37" s="1097"/>
      <c r="V37" s="1097"/>
      <c r="W37" s="1097"/>
      <c r="X37" s="1097"/>
      <c r="Y37" s="1097"/>
      <c r="Z37" s="1097"/>
      <c r="AA37" s="1097"/>
      <c r="AB37" s="1097"/>
      <c r="AC37" s="1097"/>
      <c r="AD37" s="1097"/>
      <c r="AH37" s="730">
        <f>X38</f>
        <v>0</v>
      </c>
      <c r="AI37" s="730">
        <f>AB38</f>
        <v>0</v>
      </c>
    </row>
    <row r="38" spans="1:37" ht="24.95" customHeight="1">
      <c r="A38" s="1100" t="s">
        <v>393</v>
      </c>
      <c r="B38" s="1100"/>
      <c r="C38" s="1100"/>
      <c r="D38" s="1100"/>
      <c r="E38" s="1100"/>
      <c r="F38" s="1100"/>
      <c r="G38" s="1100"/>
      <c r="H38" s="1100"/>
      <c r="I38" s="1100"/>
      <c r="J38" s="1100"/>
      <c r="K38" s="1100"/>
      <c r="L38" s="1100"/>
      <c r="M38" s="1100"/>
      <c r="N38" s="1100"/>
      <c r="O38" s="1100"/>
      <c r="P38" s="1100"/>
      <c r="Q38" s="1100"/>
      <c r="T38" s="1053" t="s">
        <v>383</v>
      </c>
      <c r="U38" s="1054"/>
      <c r="V38" s="1055"/>
      <c r="W38" s="677" t="s">
        <v>198</v>
      </c>
      <c r="X38" s="1032">
        <f>Z33</f>
        <v>0</v>
      </c>
      <c r="Y38" s="1032"/>
      <c r="Z38" s="678" t="s">
        <v>315</v>
      </c>
      <c r="AA38" s="679" t="s">
        <v>316</v>
      </c>
      <c r="AB38" s="1032">
        <f>AD33</f>
        <v>0</v>
      </c>
      <c r="AC38" s="1032"/>
      <c r="AD38" s="678" t="s">
        <v>315</v>
      </c>
      <c r="AH38" s="729" t="s">
        <v>380</v>
      </c>
      <c r="AI38" s="729" t="s">
        <v>381</v>
      </c>
    </row>
    <row r="39" spans="1:37" ht="24.95" customHeight="1">
      <c r="A39" s="1100"/>
      <c r="B39" s="1100"/>
      <c r="C39" s="1100"/>
      <c r="D39" s="1100"/>
      <c r="E39" s="1100"/>
      <c r="F39" s="1100"/>
      <c r="G39" s="1100"/>
      <c r="H39" s="1100"/>
      <c r="I39" s="1100"/>
      <c r="J39" s="1100"/>
      <c r="K39" s="1100"/>
      <c r="L39" s="1100"/>
      <c r="M39" s="1100"/>
      <c r="N39" s="1100"/>
      <c r="O39" s="1100"/>
      <c r="P39" s="1100"/>
      <c r="Q39" s="1100"/>
      <c r="T39" s="1033" t="s">
        <v>384</v>
      </c>
      <c r="U39" s="1034"/>
      <c r="V39" s="1035"/>
      <c r="W39" s="1039" t="s">
        <v>221</v>
      </c>
      <c r="X39" s="1041" t="s">
        <v>318</v>
      </c>
      <c r="Y39" s="1041"/>
      <c r="Z39" s="1042"/>
      <c r="AA39" s="1043" t="s">
        <v>222</v>
      </c>
      <c r="AB39" s="1041" t="s">
        <v>319</v>
      </c>
      <c r="AC39" s="1041"/>
      <c r="AD39" s="1042"/>
      <c r="AH39" s="730">
        <f>X40</f>
        <v>0</v>
      </c>
      <c r="AI39" s="730">
        <f>AB40</f>
        <v>0</v>
      </c>
    </row>
    <row r="40" spans="1:37" ht="24.95" customHeight="1">
      <c r="A40" s="1100"/>
      <c r="B40" s="1100"/>
      <c r="C40" s="1100"/>
      <c r="D40" s="1100"/>
      <c r="E40" s="1100"/>
      <c r="F40" s="1100"/>
      <c r="G40" s="1100"/>
      <c r="H40" s="1100"/>
      <c r="I40" s="1100"/>
      <c r="J40" s="1100"/>
      <c r="K40" s="1100"/>
      <c r="L40" s="1100"/>
      <c r="M40" s="1100"/>
      <c r="N40" s="1100"/>
      <c r="O40" s="1100"/>
      <c r="P40" s="1100"/>
      <c r="Q40" s="1100"/>
      <c r="T40" s="1036"/>
      <c r="U40" s="1037"/>
      <c r="V40" s="1038"/>
      <c r="W40" s="1040"/>
      <c r="X40" s="1072">
        <f>W33+(X33*2)+(Y33*3)</f>
        <v>0</v>
      </c>
      <c r="Y40" s="1072"/>
      <c r="Z40" s="680" t="s">
        <v>320</v>
      </c>
      <c r="AA40" s="1044"/>
      <c r="AB40" s="1072">
        <f>AA33+(AB33*2)+(AC33*3)</f>
        <v>0</v>
      </c>
      <c r="AC40" s="1072"/>
      <c r="AD40" s="680" t="s">
        <v>320</v>
      </c>
    </row>
    <row r="41" spans="1:37" ht="24.95" customHeight="1">
      <c r="A41" s="1100"/>
      <c r="B41" s="1100"/>
      <c r="C41" s="1100"/>
      <c r="D41" s="1100"/>
      <c r="E41" s="1100"/>
      <c r="F41" s="1100"/>
      <c r="G41" s="1100"/>
      <c r="H41" s="1100"/>
      <c r="I41" s="1100"/>
      <c r="J41" s="1100"/>
      <c r="K41" s="1100"/>
      <c r="L41" s="1100"/>
      <c r="M41" s="1100"/>
      <c r="N41" s="1100"/>
      <c r="O41" s="1100"/>
      <c r="P41" s="1100"/>
      <c r="Q41" s="1100"/>
      <c r="R41" s="681"/>
      <c r="S41" s="681"/>
      <c r="T41" s="681"/>
      <c r="W41" s="681"/>
      <c r="X41" s="681"/>
      <c r="Y41" s="681"/>
      <c r="Z41" s="681"/>
      <c r="AA41" s="681"/>
      <c r="AB41" s="681"/>
      <c r="AC41" s="681"/>
      <c r="AD41" s="681"/>
      <c r="AE41" s="681"/>
    </row>
    <row r="42" spans="1:37" ht="24.95" customHeight="1">
      <c r="A42" s="1100"/>
      <c r="B42" s="1100"/>
      <c r="C42" s="1100"/>
      <c r="D42" s="1100"/>
      <c r="E42" s="1100"/>
      <c r="F42" s="1100"/>
      <c r="G42" s="1100"/>
      <c r="H42" s="1100"/>
      <c r="I42" s="1100"/>
      <c r="J42" s="1100"/>
      <c r="K42" s="1100"/>
      <c r="L42" s="1100"/>
      <c r="M42" s="1100"/>
      <c r="N42" s="1100"/>
      <c r="O42" s="1100"/>
      <c r="P42" s="1100"/>
      <c r="Q42" s="1100"/>
      <c r="T42" s="1097" t="s">
        <v>331</v>
      </c>
      <c r="U42" s="1097"/>
      <c r="V42" s="1097"/>
      <c r="W42" s="1097"/>
      <c r="X42" s="1097"/>
      <c r="Y42" s="1097"/>
      <c r="Z42" s="1097"/>
      <c r="AA42" s="1097"/>
      <c r="AB42" s="1097"/>
      <c r="AC42" s="1097"/>
      <c r="AD42" s="1097"/>
    </row>
    <row r="43" spans="1:37" ht="24.95" customHeight="1">
      <c r="D43" s="682"/>
      <c r="T43" s="1053" t="s">
        <v>383</v>
      </c>
      <c r="U43" s="1054"/>
      <c r="V43" s="1055"/>
      <c r="W43" s="677" t="s">
        <v>325</v>
      </c>
      <c r="X43" s="1032">
        <f>Z35</f>
        <v>0</v>
      </c>
      <c r="Y43" s="1032"/>
      <c r="Z43" s="678" t="s">
        <v>315</v>
      </c>
      <c r="AA43" s="679" t="s">
        <v>329</v>
      </c>
      <c r="AB43" s="1032">
        <f>AD35</f>
        <v>0</v>
      </c>
      <c r="AC43" s="1032"/>
      <c r="AD43" s="678" t="s">
        <v>315</v>
      </c>
      <c r="AH43" s="729" t="s">
        <v>394</v>
      </c>
      <c r="AI43" s="729" t="s">
        <v>395</v>
      </c>
    </row>
    <row r="44" spans="1:37" ht="24.95" customHeight="1">
      <c r="D44" s="682"/>
      <c r="T44" s="1033" t="s">
        <v>384</v>
      </c>
      <c r="U44" s="1034"/>
      <c r="V44" s="1035"/>
      <c r="W44" s="1039" t="s">
        <v>332</v>
      </c>
      <c r="X44" s="1041" t="s">
        <v>333</v>
      </c>
      <c r="Y44" s="1041"/>
      <c r="Z44" s="1042"/>
      <c r="AA44" s="1043" t="s">
        <v>334</v>
      </c>
      <c r="AB44" s="1041" t="s">
        <v>335</v>
      </c>
      <c r="AC44" s="1041"/>
      <c r="AD44" s="1042"/>
      <c r="AH44" s="730">
        <f>X43</f>
        <v>0</v>
      </c>
      <c r="AI44" s="730">
        <f>AB43</f>
        <v>0</v>
      </c>
    </row>
    <row r="45" spans="1:37" ht="24.95" customHeight="1">
      <c r="T45" s="1036"/>
      <c r="U45" s="1037"/>
      <c r="V45" s="1038"/>
      <c r="W45" s="1040"/>
      <c r="X45" s="1072">
        <f>W35+(X35*2)+(Y35*3)</f>
        <v>0</v>
      </c>
      <c r="Y45" s="1072"/>
      <c r="Z45" s="680" t="s">
        <v>320</v>
      </c>
      <c r="AA45" s="1044"/>
      <c r="AB45" s="1072">
        <f>AA35+(AB35*2)+(AC35*3)</f>
        <v>0</v>
      </c>
      <c r="AC45" s="1072"/>
      <c r="AD45" s="680" t="s">
        <v>320</v>
      </c>
      <c r="AH45" s="729" t="s">
        <v>396</v>
      </c>
      <c r="AI45" s="729" t="s">
        <v>397</v>
      </c>
    </row>
    <row r="46" spans="1:37" ht="15" customHeight="1">
      <c r="AH46" s="730">
        <f>X45</f>
        <v>0</v>
      </c>
      <c r="AI46" s="730">
        <f>AB45</f>
        <v>0</v>
      </c>
    </row>
    <row r="49" s="614" customFormat="1" ht="12"/>
    <row r="50" s="614" customFormat="1" ht="12"/>
    <row r="51" s="614" customFormat="1" ht="12"/>
    <row r="52" s="614" customFormat="1" ht="12"/>
    <row r="53" s="614" customFormat="1" ht="12"/>
    <row r="54" s="614" customFormat="1" ht="12"/>
    <row r="55" s="614" customFormat="1" ht="12"/>
    <row r="57" s="614" customFormat="1" ht="12"/>
    <row r="58" s="614" customFormat="1" ht="12"/>
    <row r="65" s="614" customFormat="1" ht="12"/>
    <row r="66" s="614" customFormat="1" ht="12"/>
    <row r="67" s="614" customFormat="1" ht="12"/>
    <row r="68" s="614" customFormat="1" ht="12"/>
    <row r="69" s="614" customFormat="1" ht="12"/>
    <row r="70" s="614" customFormat="1" ht="12"/>
    <row r="71" s="614" customFormat="1" ht="12"/>
    <row r="72" s="614" customFormat="1" ht="12"/>
    <row r="73" s="614" customFormat="1" ht="12"/>
    <row r="74" s="614" customFormat="1" ht="12"/>
    <row r="75" s="614" customFormat="1" ht="12"/>
    <row r="76" s="614" customFormat="1" ht="12"/>
    <row r="77" s="614" customFormat="1" ht="12"/>
    <row r="78" s="614" customFormat="1" ht="12"/>
    <row r="79" s="614" customFormat="1" ht="12"/>
    <row r="80" s="614" customFormat="1" ht="12"/>
    <row r="81" s="614" customFormat="1" ht="12"/>
    <row r="82" s="614" customFormat="1" ht="12"/>
    <row r="83" s="614" customFormat="1" ht="12"/>
    <row r="84" s="614" customFormat="1" ht="12"/>
    <row r="85" s="614" customFormat="1" ht="12"/>
    <row r="86" s="614" customFormat="1" ht="12"/>
    <row r="87" s="614" customFormat="1" ht="12"/>
    <row r="88" s="614" customFormat="1" ht="12"/>
    <row r="89" s="614" customFormat="1" ht="12"/>
    <row r="90" s="614" customFormat="1" ht="12"/>
    <row r="91" s="614" customFormat="1" ht="12"/>
    <row r="94" s="614" customFormat="1" ht="12"/>
    <row r="95" s="614" customFormat="1" ht="12"/>
  </sheetData>
  <mergeCells count="73">
    <mergeCell ref="T44:V45"/>
    <mergeCell ref="W44:W45"/>
    <mergeCell ref="X44:Z44"/>
    <mergeCell ref="AA44:AA45"/>
    <mergeCell ref="AB44:AD44"/>
    <mergeCell ref="X45:Y45"/>
    <mergeCell ref="AB45:AC45"/>
    <mergeCell ref="AB39:AD39"/>
    <mergeCell ref="X40:Y40"/>
    <mergeCell ref="AB40:AC40"/>
    <mergeCell ref="T42:AD42"/>
    <mergeCell ref="T43:V43"/>
    <mergeCell ref="X43:Y43"/>
    <mergeCell ref="AB43:AC43"/>
    <mergeCell ref="V34:V35"/>
    <mergeCell ref="T37:AD37"/>
    <mergeCell ref="A38:Q42"/>
    <mergeCell ref="T38:V38"/>
    <mergeCell ref="X38:Y38"/>
    <mergeCell ref="AB38:AC38"/>
    <mergeCell ref="T39:V40"/>
    <mergeCell ref="W39:W40"/>
    <mergeCell ref="X39:Z39"/>
    <mergeCell ref="AA39:AA40"/>
    <mergeCell ref="P32:Q35"/>
    <mergeCell ref="R32:S32"/>
    <mergeCell ref="R33:S33"/>
    <mergeCell ref="R34:S35"/>
    <mergeCell ref="T34:T35"/>
    <mergeCell ref="U34:U35"/>
    <mergeCell ref="A24:A27"/>
    <mergeCell ref="B24:C27"/>
    <mergeCell ref="D24:D27"/>
    <mergeCell ref="E24:E27"/>
    <mergeCell ref="F24:F27"/>
    <mergeCell ref="A28:A31"/>
    <mergeCell ref="B28:C31"/>
    <mergeCell ref="D28:D31"/>
    <mergeCell ref="E28:E31"/>
    <mergeCell ref="F28:F31"/>
    <mergeCell ref="A16:A19"/>
    <mergeCell ref="B16:C19"/>
    <mergeCell ref="D16:D19"/>
    <mergeCell ref="E16:E19"/>
    <mergeCell ref="F16:F19"/>
    <mergeCell ref="A20:A23"/>
    <mergeCell ref="B20:C23"/>
    <mergeCell ref="D20:D23"/>
    <mergeCell ref="E20:E23"/>
    <mergeCell ref="F20:F23"/>
    <mergeCell ref="G13:G15"/>
    <mergeCell ref="H13:T14"/>
    <mergeCell ref="U13:V14"/>
    <mergeCell ref="W13:AD13"/>
    <mergeCell ref="AE13:AE15"/>
    <mergeCell ref="W14:Z14"/>
    <mergeCell ref="AA14:AD14"/>
    <mergeCell ref="B9:G9"/>
    <mergeCell ref="I9:J9"/>
    <mergeCell ref="K9:L9"/>
    <mergeCell ref="D11:G11"/>
    <mergeCell ref="W12:AE12"/>
    <mergeCell ref="A13:A15"/>
    <mergeCell ref="B13:C15"/>
    <mergeCell ref="D13:D15"/>
    <mergeCell ref="E13:E15"/>
    <mergeCell ref="F13:F15"/>
    <mergeCell ref="A1:B1"/>
    <mergeCell ref="B3:AE3"/>
    <mergeCell ref="A5:B5"/>
    <mergeCell ref="B8:E8"/>
    <mergeCell ref="I8:J8"/>
    <mergeCell ref="K8:L8"/>
  </mergeCells>
  <phoneticPr fontId="4"/>
  <conditionalFormatting sqref="A16:B16">
    <cfRule type="containsBlanks" dxfId="57" priority="19" stopIfTrue="1">
      <formula>LEN(TRIM(A16))=0</formula>
    </cfRule>
  </conditionalFormatting>
  <conditionalFormatting sqref="A20:B20">
    <cfRule type="containsBlanks" dxfId="56" priority="13" stopIfTrue="1">
      <formula>LEN(TRIM(A20))=0</formula>
    </cfRule>
  </conditionalFormatting>
  <conditionalFormatting sqref="A24:B24">
    <cfRule type="containsBlanks" dxfId="55" priority="12" stopIfTrue="1">
      <formula>LEN(TRIM(A24))=0</formula>
    </cfRule>
  </conditionalFormatting>
  <conditionalFormatting sqref="A28:B28">
    <cfRule type="containsBlanks" dxfId="54" priority="11" stopIfTrue="1">
      <formula>LEN(TRIM(A28))=0</formula>
    </cfRule>
  </conditionalFormatting>
  <conditionalFormatting sqref="B7:B8 F8:G8">
    <cfRule type="containsBlanks" dxfId="53" priority="1" stopIfTrue="1">
      <formula>LEN(TRIM(B7))=0</formula>
    </cfRule>
  </conditionalFormatting>
  <conditionalFormatting sqref="B10:B11 D10:D11">
    <cfRule type="containsBlanks" dxfId="52" priority="15" stopIfTrue="1">
      <formula>LEN(TRIM(B10))=0</formula>
    </cfRule>
  </conditionalFormatting>
  <conditionalFormatting sqref="B9:G9 F10">
    <cfRule type="containsBlanks" dxfId="51" priority="20" stopIfTrue="1">
      <formula>LEN(TRIM(B9))=0</formula>
    </cfRule>
  </conditionalFormatting>
  <conditionalFormatting sqref="D16:F31">
    <cfRule type="containsBlanks" dxfId="50" priority="16" stopIfTrue="1">
      <formula>LEN(TRIM(D16))=0</formula>
    </cfRule>
  </conditionalFormatting>
  <conditionalFormatting sqref="H16:S18">
    <cfRule type="containsBlanks" dxfId="49" priority="10">
      <formula>LEN(TRIM(H16))=0</formula>
    </cfRule>
  </conditionalFormatting>
  <conditionalFormatting sqref="H20:S22">
    <cfRule type="containsBlanks" dxfId="48" priority="9">
      <formula>LEN(TRIM(H20))=0</formula>
    </cfRule>
  </conditionalFormatting>
  <conditionalFormatting sqref="H24:S26">
    <cfRule type="containsBlanks" dxfId="47" priority="8">
      <formula>LEN(TRIM(H24))=0</formula>
    </cfRule>
  </conditionalFormatting>
  <conditionalFormatting sqref="K8:L9">
    <cfRule type="expression" dxfId="46" priority="2">
      <formula>IF($AI$17="入力不可",TRUE,FALSE)</formula>
    </cfRule>
  </conditionalFormatting>
  <conditionalFormatting sqref="U16:V18">
    <cfRule type="containsBlanks" dxfId="45" priority="7">
      <formula>LEN(TRIM(U16))=0</formula>
    </cfRule>
  </conditionalFormatting>
  <conditionalFormatting sqref="U20:V22">
    <cfRule type="containsBlanks" dxfId="44" priority="6">
      <formula>LEN(TRIM(U20))=0</formula>
    </cfRule>
  </conditionalFormatting>
  <conditionalFormatting sqref="U24:V26">
    <cfRule type="containsBlanks" dxfId="43" priority="5">
      <formula>LEN(TRIM(U24))=0</formula>
    </cfRule>
  </conditionalFormatting>
  <conditionalFormatting sqref="U28:V30">
    <cfRule type="containsBlanks" dxfId="42" priority="4">
      <formula>LEN(TRIM(U28))=0</formula>
    </cfRule>
  </conditionalFormatting>
  <conditionalFormatting sqref="W17:AD18 W21:AD22 W25:AD26 W29:AD30">
    <cfRule type="containsBlanks" dxfId="41" priority="3">
      <formula>LEN(TRIM(W17))=0</formula>
    </cfRule>
  </conditionalFormatting>
  <dataValidations count="7">
    <dataValidation allowBlank="1" showInputMessage="1" showErrorMessage="1" prompt="宿日直と_x000a_オンコールを合わせ_x000a_４回まで" sqref="H19:S19 H23:S23 H27:S27 H31:S31" xr:uid="{CDF2349A-6BEC-4E56-9A7E-31A2D840F0C3}"/>
    <dataValidation allowBlank="1" showErrorMessage="1" sqref="A16:A31" xr:uid="{40A396F7-4CE5-464A-8E26-797B1E6DDBCD}"/>
    <dataValidation type="list" allowBlank="1" showInputMessage="1" sqref="H16:S16 H20:S20 H24:S24 H28:S28" xr:uid="{294312BE-7556-402E-8269-340EC618DF8A}">
      <formula1>"→,内,救,地,外,小,産,麻,精,選"</formula1>
    </dataValidation>
    <dataValidation type="list" allowBlank="1" showInputMessage="1" showErrorMessage="1" sqref="F20:F31" xr:uid="{AEB0F83E-7823-4A23-9C20-E434BB869F78}">
      <formula1>"第1種,第2種,第3種,第4種,第5種"</formula1>
    </dataValidation>
    <dataValidation type="custom" allowBlank="1" showInputMessage="1" showErrorMessage="1" sqref="K8:L9" xr:uid="{EE831C32-6CA4-4888-B2B4-1647707E8903}">
      <formula1>IF($AI$17="入力不可",FALSE,TRUE)</formula1>
    </dataValidation>
    <dataValidation type="list" allowBlank="1" showInputMessage="1" showErrorMessage="1" errorTitle="！入力不要！" error="地域種別が第３種、第４種及び第５種に該当する場合は入力不要です。" sqref="F16:F19" xr:uid="{62581736-5D46-4370-8883-54263E8B3B71}">
      <formula1>"第1種,第2種,第3種,第4種,第5種"</formula1>
    </dataValidation>
    <dataValidation type="list" allowBlank="1" showInputMessage="1" showErrorMessage="1" sqref="G8" xr:uid="{608244E6-2216-4B09-90B8-C0703890FBD3}">
      <formula1>"第１種,第２種,第３種,第４種,第５種"</formula1>
    </dataValidation>
  </dataValidations>
  <printOptions horizontalCentered="1"/>
  <pageMargins left="0.23622047244094491" right="0.23622047244094491" top="0.74803149606299213" bottom="0.74803149606299213" header="0.31496062992125984" footer="0.31496062992125984"/>
  <pageSetup paperSize="9" scale="50" orientation="landscape" blackAndWhite="1" errors="blank"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9">
    <tabColor rgb="FFFFC000"/>
    <pageSetUpPr fitToPage="1"/>
  </sheetPr>
  <dimension ref="A1:G35"/>
  <sheetViews>
    <sheetView showZeros="0" view="pageBreakPreview" zoomScaleNormal="100" zoomScaleSheetLayoutView="100" workbookViewId="0"/>
  </sheetViews>
  <sheetFormatPr defaultRowHeight="15" customHeight="1"/>
  <cols>
    <col min="1" max="1" width="25.625" style="18" customWidth="1"/>
    <col min="2" max="2" width="12.25" style="17" bestFit="1" customWidth="1"/>
    <col min="3" max="3" width="9.375" style="17" bestFit="1" customWidth="1"/>
    <col min="4" max="4" width="3.625" style="18" customWidth="1"/>
    <col min="5" max="5" width="9.375" style="17" customWidth="1"/>
    <col min="6" max="6" width="8" style="17" customWidth="1"/>
    <col min="7" max="7" width="22.625" style="18" customWidth="1"/>
    <col min="8" max="256" width="9" style="18"/>
    <col min="257" max="257" width="25.625" style="18" customWidth="1"/>
    <col min="258" max="258" width="12.625" style="18" customWidth="1"/>
    <col min="259" max="259" width="9.375" style="18" bestFit="1" customWidth="1"/>
    <col min="260" max="260" width="3.625" style="18" customWidth="1"/>
    <col min="261" max="261" width="9.375" style="18" customWidth="1"/>
    <col min="262" max="262" width="6.375" style="18" customWidth="1"/>
    <col min="263" max="263" width="22.625" style="18" customWidth="1"/>
    <col min="264" max="512" width="9" style="18"/>
    <col min="513" max="513" width="25.625" style="18" customWidth="1"/>
    <col min="514" max="514" width="12.625" style="18" customWidth="1"/>
    <col min="515" max="515" width="9.375" style="18" bestFit="1" customWidth="1"/>
    <col min="516" max="516" width="3.625" style="18" customWidth="1"/>
    <col min="517" max="517" width="9.375" style="18" customWidth="1"/>
    <col min="518" max="518" width="6.375" style="18" customWidth="1"/>
    <col min="519" max="519" width="22.625" style="18" customWidth="1"/>
    <col min="520" max="768" width="9" style="18"/>
    <col min="769" max="769" width="25.625" style="18" customWidth="1"/>
    <col min="770" max="770" width="12.625" style="18" customWidth="1"/>
    <col min="771" max="771" width="9.375" style="18" bestFit="1" customWidth="1"/>
    <col min="772" max="772" width="3.625" style="18" customWidth="1"/>
    <col min="773" max="773" width="9.375" style="18" customWidth="1"/>
    <col min="774" max="774" width="6.375" style="18" customWidth="1"/>
    <col min="775" max="775" width="22.625" style="18" customWidth="1"/>
    <col min="776" max="1024" width="9" style="18"/>
    <col min="1025" max="1025" width="25.625" style="18" customWidth="1"/>
    <col min="1026" max="1026" width="12.625" style="18" customWidth="1"/>
    <col min="1027" max="1027" width="9.375" style="18" bestFit="1" customWidth="1"/>
    <col min="1028" max="1028" width="3.625" style="18" customWidth="1"/>
    <col min="1029" max="1029" width="9.375" style="18" customWidth="1"/>
    <col min="1030" max="1030" width="6.375" style="18" customWidth="1"/>
    <col min="1031" max="1031" width="22.625" style="18" customWidth="1"/>
    <col min="1032" max="1280" width="9" style="18"/>
    <col min="1281" max="1281" width="25.625" style="18" customWidth="1"/>
    <col min="1282" max="1282" width="12.625" style="18" customWidth="1"/>
    <col min="1283" max="1283" width="9.375" style="18" bestFit="1" customWidth="1"/>
    <col min="1284" max="1284" width="3.625" style="18" customWidth="1"/>
    <col min="1285" max="1285" width="9.375" style="18" customWidth="1"/>
    <col min="1286" max="1286" width="6.375" style="18" customWidth="1"/>
    <col min="1287" max="1287" width="22.625" style="18" customWidth="1"/>
    <col min="1288" max="1536" width="9" style="18"/>
    <col min="1537" max="1537" width="25.625" style="18" customWidth="1"/>
    <col min="1538" max="1538" width="12.625" style="18" customWidth="1"/>
    <col min="1539" max="1539" width="9.375" style="18" bestFit="1" customWidth="1"/>
    <col min="1540" max="1540" width="3.625" style="18" customWidth="1"/>
    <col min="1541" max="1541" width="9.375" style="18" customWidth="1"/>
    <col min="1542" max="1542" width="6.375" style="18" customWidth="1"/>
    <col min="1543" max="1543" width="22.625" style="18" customWidth="1"/>
    <col min="1544" max="1792" width="9" style="18"/>
    <col min="1793" max="1793" width="25.625" style="18" customWidth="1"/>
    <col min="1794" max="1794" width="12.625" style="18" customWidth="1"/>
    <col min="1795" max="1795" width="9.375" style="18" bestFit="1" customWidth="1"/>
    <col min="1796" max="1796" width="3.625" style="18" customWidth="1"/>
    <col min="1797" max="1797" width="9.375" style="18" customWidth="1"/>
    <col min="1798" max="1798" width="6.375" style="18" customWidth="1"/>
    <col min="1799" max="1799" width="22.625" style="18" customWidth="1"/>
    <col min="1800" max="2048" width="9" style="18"/>
    <col min="2049" max="2049" width="25.625" style="18" customWidth="1"/>
    <col min="2050" max="2050" width="12.625" style="18" customWidth="1"/>
    <col min="2051" max="2051" width="9.375" style="18" bestFit="1" customWidth="1"/>
    <col min="2052" max="2052" width="3.625" style="18" customWidth="1"/>
    <col min="2053" max="2053" width="9.375" style="18" customWidth="1"/>
    <col min="2054" max="2054" width="6.375" style="18" customWidth="1"/>
    <col min="2055" max="2055" width="22.625" style="18" customWidth="1"/>
    <col min="2056" max="2304" width="9" style="18"/>
    <col min="2305" max="2305" width="25.625" style="18" customWidth="1"/>
    <col min="2306" max="2306" width="12.625" style="18" customWidth="1"/>
    <col min="2307" max="2307" width="9.375" style="18" bestFit="1" customWidth="1"/>
    <col min="2308" max="2308" width="3.625" style="18" customWidth="1"/>
    <col min="2309" max="2309" width="9.375" style="18" customWidth="1"/>
    <col min="2310" max="2310" width="6.375" style="18" customWidth="1"/>
    <col min="2311" max="2311" width="22.625" style="18" customWidth="1"/>
    <col min="2312" max="2560" width="9" style="18"/>
    <col min="2561" max="2561" width="25.625" style="18" customWidth="1"/>
    <col min="2562" max="2562" width="12.625" style="18" customWidth="1"/>
    <col min="2563" max="2563" width="9.375" style="18" bestFit="1" customWidth="1"/>
    <col min="2564" max="2564" width="3.625" style="18" customWidth="1"/>
    <col min="2565" max="2565" width="9.375" style="18" customWidth="1"/>
    <col min="2566" max="2566" width="6.375" style="18" customWidth="1"/>
    <col min="2567" max="2567" width="22.625" style="18" customWidth="1"/>
    <col min="2568" max="2816" width="9" style="18"/>
    <col min="2817" max="2817" width="25.625" style="18" customWidth="1"/>
    <col min="2818" max="2818" width="12.625" style="18" customWidth="1"/>
    <col min="2819" max="2819" width="9.375" style="18" bestFit="1" customWidth="1"/>
    <col min="2820" max="2820" width="3.625" style="18" customWidth="1"/>
    <col min="2821" max="2821" width="9.375" style="18" customWidth="1"/>
    <col min="2822" max="2822" width="6.375" style="18" customWidth="1"/>
    <col min="2823" max="2823" width="22.625" style="18" customWidth="1"/>
    <col min="2824" max="3072" width="9" style="18"/>
    <col min="3073" max="3073" width="25.625" style="18" customWidth="1"/>
    <col min="3074" max="3074" width="12.625" style="18" customWidth="1"/>
    <col min="3075" max="3075" width="9.375" style="18" bestFit="1" customWidth="1"/>
    <col min="3076" max="3076" width="3.625" style="18" customWidth="1"/>
    <col min="3077" max="3077" width="9.375" style="18" customWidth="1"/>
    <col min="3078" max="3078" width="6.375" style="18" customWidth="1"/>
    <col min="3079" max="3079" width="22.625" style="18" customWidth="1"/>
    <col min="3080" max="3328" width="9" style="18"/>
    <col min="3329" max="3329" width="25.625" style="18" customWidth="1"/>
    <col min="3330" max="3330" width="12.625" style="18" customWidth="1"/>
    <col min="3331" max="3331" width="9.375" style="18" bestFit="1" customWidth="1"/>
    <col min="3332" max="3332" width="3.625" style="18" customWidth="1"/>
    <col min="3333" max="3333" width="9.375" style="18" customWidth="1"/>
    <col min="3334" max="3334" width="6.375" style="18" customWidth="1"/>
    <col min="3335" max="3335" width="22.625" style="18" customWidth="1"/>
    <col min="3336" max="3584" width="9" style="18"/>
    <col min="3585" max="3585" width="25.625" style="18" customWidth="1"/>
    <col min="3586" max="3586" width="12.625" style="18" customWidth="1"/>
    <col min="3587" max="3587" width="9.375" style="18" bestFit="1" customWidth="1"/>
    <col min="3588" max="3588" width="3.625" style="18" customWidth="1"/>
    <col min="3589" max="3589" width="9.375" style="18" customWidth="1"/>
    <col min="3590" max="3590" width="6.375" style="18" customWidth="1"/>
    <col min="3591" max="3591" width="22.625" style="18" customWidth="1"/>
    <col min="3592" max="3840" width="9" style="18"/>
    <col min="3841" max="3841" width="25.625" style="18" customWidth="1"/>
    <col min="3842" max="3842" width="12.625" style="18" customWidth="1"/>
    <col min="3843" max="3843" width="9.375" style="18" bestFit="1" customWidth="1"/>
    <col min="3844" max="3844" width="3.625" style="18" customWidth="1"/>
    <col min="3845" max="3845" width="9.375" style="18" customWidth="1"/>
    <col min="3846" max="3846" width="6.375" style="18" customWidth="1"/>
    <col min="3847" max="3847" width="22.625" style="18" customWidth="1"/>
    <col min="3848" max="4096" width="9" style="18"/>
    <col min="4097" max="4097" width="25.625" style="18" customWidth="1"/>
    <col min="4098" max="4098" width="12.625" style="18" customWidth="1"/>
    <col min="4099" max="4099" width="9.375" style="18" bestFit="1" customWidth="1"/>
    <col min="4100" max="4100" width="3.625" style="18" customWidth="1"/>
    <col min="4101" max="4101" width="9.375" style="18" customWidth="1"/>
    <col min="4102" max="4102" width="6.375" style="18" customWidth="1"/>
    <col min="4103" max="4103" width="22.625" style="18" customWidth="1"/>
    <col min="4104" max="4352" width="9" style="18"/>
    <col min="4353" max="4353" width="25.625" style="18" customWidth="1"/>
    <col min="4354" max="4354" width="12.625" style="18" customWidth="1"/>
    <col min="4355" max="4355" width="9.375" style="18" bestFit="1" customWidth="1"/>
    <col min="4356" max="4356" width="3.625" style="18" customWidth="1"/>
    <col min="4357" max="4357" width="9.375" style="18" customWidth="1"/>
    <col min="4358" max="4358" width="6.375" style="18" customWidth="1"/>
    <col min="4359" max="4359" width="22.625" style="18" customWidth="1"/>
    <col min="4360" max="4608" width="9" style="18"/>
    <col min="4609" max="4609" width="25.625" style="18" customWidth="1"/>
    <col min="4610" max="4610" width="12.625" style="18" customWidth="1"/>
    <col min="4611" max="4611" width="9.375" style="18" bestFit="1" customWidth="1"/>
    <col min="4612" max="4612" width="3.625" style="18" customWidth="1"/>
    <col min="4613" max="4613" width="9.375" style="18" customWidth="1"/>
    <col min="4614" max="4614" width="6.375" style="18" customWidth="1"/>
    <col min="4615" max="4615" width="22.625" style="18" customWidth="1"/>
    <col min="4616" max="4864" width="9" style="18"/>
    <col min="4865" max="4865" width="25.625" style="18" customWidth="1"/>
    <col min="4866" max="4866" width="12.625" style="18" customWidth="1"/>
    <col min="4867" max="4867" width="9.375" style="18" bestFit="1" customWidth="1"/>
    <col min="4868" max="4868" width="3.625" style="18" customWidth="1"/>
    <col min="4869" max="4869" width="9.375" style="18" customWidth="1"/>
    <col min="4870" max="4870" width="6.375" style="18" customWidth="1"/>
    <col min="4871" max="4871" width="22.625" style="18" customWidth="1"/>
    <col min="4872" max="5120" width="9" style="18"/>
    <col min="5121" max="5121" width="25.625" style="18" customWidth="1"/>
    <col min="5122" max="5122" width="12.625" style="18" customWidth="1"/>
    <col min="5123" max="5123" width="9.375" style="18" bestFit="1" customWidth="1"/>
    <col min="5124" max="5124" width="3.625" style="18" customWidth="1"/>
    <col min="5125" max="5125" width="9.375" style="18" customWidth="1"/>
    <col min="5126" max="5126" width="6.375" style="18" customWidth="1"/>
    <col min="5127" max="5127" width="22.625" style="18" customWidth="1"/>
    <col min="5128" max="5376" width="9" style="18"/>
    <col min="5377" max="5377" width="25.625" style="18" customWidth="1"/>
    <col min="5378" max="5378" width="12.625" style="18" customWidth="1"/>
    <col min="5379" max="5379" width="9.375" style="18" bestFit="1" customWidth="1"/>
    <col min="5380" max="5380" width="3.625" style="18" customWidth="1"/>
    <col min="5381" max="5381" width="9.375" style="18" customWidth="1"/>
    <col min="5382" max="5382" width="6.375" style="18" customWidth="1"/>
    <col min="5383" max="5383" width="22.625" style="18" customWidth="1"/>
    <col min="5384" max="5632" width="9" style="18"/>
    <col min="5633" max="5633" width="25.625" style="18" customWidth="1"/>
    <col min="5634" max="5634" width="12.625" style="18" customWidth="1"/>
    <col min="5635" max="5635" width="9.375" style="18" bestFit="1" customWidth="1"/>
    <col min="5636" max="5636" width="3.625" style="18" customWidth="1"/>
    <col min="5637" max="5637" width="9.375" style="18" customWidth="1"/>
    <col min="5638" max="5638" width="6.375" style="18" customWidth="1"/>
    <col min="5639" max="5639" width="22.625" style="18" customWidth="1"/>
    <col min="5640" max="5888" width="9" style="18"/>
    <col min="5889" max="5889" width="25.625" style="18" customWidth="1"/>
    <col min="5890" max="5890" width="12.625" style="18" customWidth="1"/>
    <col min="5891" max="5891" width="9.375" style="18" bestFit="1" customWidth="1"/>
    <col min="5892" max="5892" width="3.625" style="18" customWidth="1"/>
    <col min="5893" max="5893" width="9.375" style="18" customWidth="1"/>
    <col min="5894" max="5894" width="6.375" style="18" customWidth="1"/>
    <col min="5895" max="5895" width="22.625" style="18" customWidth="1"/>
    <col min="5896" max="6144" width="9" style="18"/>
    <col min="6145" max="6145" width="25.625" style="18" customWidth="1"/>
    <col min="6146" max="6146" width="12.625" style="18" customWidth="1"/>
    <col min="6147" max="6147" width="9.375" style="18" bestFit="1" customWidth="1"/>
    <col min="6148" max="6148" width="3.625" style="18" customWidth="1"/>
    <col min="6149" max="6149" width="9.375" style="18" customWidth="1"/>
    <col min="6150" max="6150" width="6.375" style="18" customWidth="1"/>
    <col min="6151" max="6151" width="22.625" style="18" customWidth="1"/>
    <col min="6152" max="6400" width="9" style="18"/>
    <col min="6401" max="6401" width="25.625" style="18" customWidth="1"/>
    <col min="6402" max="6402" width="12.625" style="18" customWidth="1"/>
    <col min="6403" max="6403" width="9.375" style="18" bestFit="1" customWidth="1"/>
    <col min="6404" max="6404" width="3.625" style="18" customWidth="1"/>
    <col min="6405" max="6405" width="9.375" style="18" customWidth="1"/>
    <col min="6406" max="6406" width="6.375" style="18" customWidth="1"/>
    <col min="6407" max="6407" width="22.625" style="18" customWidth="1"/>
    <col min="6408" max="6656" width="9" style="18"/>
    <col min="6657" max="6657" width="25.625" style="18" customWidth="1"/>
    <col min="6658" max="6658" width="12.625" style="18" customWidth="1"/>
    <col min="6659" max="6659" width="9.375" style="18" bestFit="1" customWidth="1"/>
    <col min="6660" max="6660" width="3.625" style="18" customWidth="1"/>
    <col min="6661" max="6661" width="9.375" style="18" customWidth="1"/>
    <col min="6662" max="6662" width="6.375" style="18" customWidth="1"/>
    <col min="6663" max="6663" width="22.625" style="18" customWidth="1"/>
    <col min="6664" max="6912" width="9" style="18"/>
    <col min="6913" max="6913" width="25.625" style="18" customWidth="1"/>
    <col min="6914" max="6914" width="12.625" style="18" customWidth="1"/>
    <col min="6915" max="6915" width="9.375" style="18" bestFit="1" customWidth="1"/>
    <col min="6916" max="6916" width="3.625" style="18" customWidth="1"/>
    <col min="6917" max="6917" width="9.375" style="18" customWidth="1"/>
    <col min="6918" max="6918" width="6.375" style="18" customWidth="1"/>
    <col min="6919" max="6919" width="22.625" style="18" customWidth="1"/>
    <col min="6920" max="7168" width="9" style="18"/>
    <col min="7169" max="7169" width="25.625" style="18" customWidth="1"/>
    <col min="7170" max="7170" width="12.625" style="18" customWidth="1"/>
    <col min="7171" max="7171" width="9.375" style="18" bestFit="1" customWidth="1"/>
    <col min="7172" max="7172" width="3.625" style="18" customWidth="1"/>
    <col min="7173" max="7173" width="9.375" style="18" customWidth="1"/>
    <col min="7174" max="7174" width="6.375" style="18" customWidth="1"/>
    <col min="7175" max="7175" width="22.625" style="18" customWidth="1"/>
    <col min="7176" max="7424" width="9" style="18"/>
    <col min="7425" max="7425" width="25.625" style="18" customWidth="1"/>
    <col min="7426" max="7426" width="12.625" style="18" customWidth="1"/>
    <col min="7427" max="7427" width="9.375" style="18" bestFit="1" customWidth="1"/>
    <col min="7428" max="7428" width="3.625" style="18" customWidth="1"/>
    <col min="7429" max="7429" width="9.375" style="18" customWidth="1"/>
    <col min="7430" max="7430" width="6.375" style="18" customWidth="1"/>
    <col min="7431" max="7431" width="22.625" style="18" customWidth="1"/>
    <col min="7432" max="7680" width="9" style="18"/>
    <col min="7681" max="7681" width="25.625" style="18" customWidth="1"/>
    <col min="7682" max="7682" width="12.625" style="18" customWidth="1"/>
    <col min="7683" max="7683" width="9.375" style="18" bestFit="1" customWidth="1"/>
    <col min="7684" max="7684" width="3.625" style="18" customWidth="1"/>
    <col min="7685" max="7685" width="9.375" style="18" customWidth="1"/>
    <col min="7686" max="7686" width="6.375" style="18" customWidth="1"/>
    <col min="7687" max="7687" width="22.625" style="18" customWidth="1"/>
    <col min="7688" max="7936" width="9" style="18"/>
    <col min="7937" max="7937" width="25.625" style="18" customWidth="1"/>
    <col min="7938" max="7938" width="12.625" style="18" customWidth="1"/>
    <col min="7939" max="7939" width="9.375" style="18" bestFit="1" customWidth="1"/>
    <col min="7940" max="7940" width="3.625" style="18" customWidth="1"/>
    <col min="7941" max="7941" width="9.375" style="18" customWidth="1"/>
    <col min="7942" max="7942" width="6.375" style="18" customWidth="1"/>
    <col min="7943" max="7943" width="22.625" style="18" customWidth="1"/>
    <col min="7944" max="8192" width="9" style="18"/>
    <col min="8193" max="8193" width="25.625" style="18" customWidth="1"/>
    <col min="8194" max="8194" width="12.625" style="18" customWidth="1"/>
    <col min="8195" max="8195" width="9.375" style="18" bestFit="1" customWidth="1"/>
    <col min="8196" max="8196" width="3.625" style="18" customWidth="1"/>
    <col min="8197" max="8197" width="9.375" style="18" customWidth="1"/>
    <col min="8198" max="8198" width="6.375" style="18" customWidth="1"/>
    <col min="8199" max="8199" width="22.625" style="18" customWidth="1"/>
    <col min="8200" max="8448" width="9" style="18"/>
    <col min="8449" max="8449" width="25.625" style="18" customWidth="1"/>
    <col min="8450" max="8450" width="12.625" style="18" customWidth="1"/>
    <col min="8451" max="8451" width="9.375" style="18" bestFit="1" customWidth="1"/>
    <col min="8452" max="8452" width="3.625" style="18" customWidth="1"/>
    <col min="8453" max="8453" width="9.375" style="18" customWidth="1"/>
    <col min="8454" max="8454" width="6.375" style="18" customWidth="1"/>
    <col min="8455" max="8455" width="22.625" style="18" customWidth="1"/>
    <col min="8456" max="8704" width="9" style="18"/>
    <col min="8705" max="8705" width="25.625" style="18" customWidth="1"/>
    <col min="8706" max="8706" width="12.625" style="18" customWidth="1"/>
    <col min="8707" max="8707" width="9.375" style="18" bestFit="1" customWidth="1"/>
    <col min="8708" max="8708" width="3.625" style="18" customWidth="1"/>
    <col min="8709" max="8709" width="9.375" style="18" customWidth="1"/>
    <col min="8710" max="8710" width="6.375" style="18" customWidth="1"/>
    <col min="8711" max="8711" width="22.625" style="18" customWidth="1"/>
    <col min="8712" max="8960" width="9" style="18"/>
    <col min="8961" max="8961" width="25.625" style="18" customWidth="1"/>
    <col min="8962" max="8962" width="12.625" style="18" customWidth="1"/>
    <col min="8963" max="8963" width="9.375" style="18" bestFit="1" customWidth="1"/>
    <col min="8964" max="8964" width="3.625" style="18" customWidth="1"/>
    <col min="8965" max="8965" width="9.375" style="18" customWidth="1"/>
    <col min="8966" max="8966" width="6.375" style="18" customWidth="1"/>
    <col min="8967" max="8967" width="22.625" style="18" customWidth="1"/>
    <col min="8968" max="9216" width="9" style="18"/>
    <col min="9217" max="9217" width="25.625" style="18" customWidth="1"/>
    <col min="9218" max="9218" width="12.625" style="18" customWidth="1"/>
    <col min="9219" max="9219" width="9.375" style="18" bestFit="1" customWidth="1"/>
    <col min="9220" max="9220" width="3.625" style="18" customWidth="1"/>
    <col min="9221" max="9221" width="9.375" style="18" customWidth="1"/>
    <col min="9222" max="9222" width="6.375" style="18" customWidth="1"/>
    <col min="9223" max="9223" width="22.625" style="18" customWidth="1"/>
    <col min="9224" max="9472" width="9" style="18"/>
    <col min="9473" max="9473" width="25.625" style="18" customWidth="1"/>
    <col min="9474" max="9474" width="12.625" style="18" customWidth="1"/>
    <col min="9475" max="9475" width="9.375" style="18" bestFit="1" customWidth="1"/>
    <col min="9476" max="9476" width="3.625" style="18" customWidth="1"/>
    <col min="9477" max="9477" width="9.375" style="18" customWidth="1"/>
    <col min="9478" max="9478" width="6.375" style="18" customWidth="1"/>
    <col min="9479" max="9479" width="22.625" style="18" customWidth="1"/>
    <col min="9480" max="9728" width="9" style="18"/>
    <col min="9729" max="9729" width="25.625" style="18" customWidth="1"/>
    <col min="9730" max="9730" width="12.625" style="18" customWidth="1"/>
    <col min="9731" max="9731" width="9.375" style="18" bestFit="1" customWidth="1"/>
    <col min="9732" max="9732" width="3.625" style="18" customWidth="1"/>
    <col min="9733" max="9733" width="9.375" style="18" customWidth="1"/>
    <col min="9734" max="9734" width="6.375" style="18" customWidth="1"/>
    <col min="9735" max="9735" width="22.625" style="18" customWidth="1"/>
    <col min="9736" max="9984" width="9" style="18"/>
    <col min="9985" max="9985" width="25.625" style="18" customWidth="1"/>
    <col min="9986" max="9986" width="12.625" style="18" customWidth="1"/>
    <col min="9987" max="9987" width="9.375" style="18" bestFit="1" customWidth="1"/>
    <col min="9988" max="9988" width="3.625" style="18" customWidth="1"/>
    <col min="9989" max="9989" width="9.375" style="18" customWidth="1"/>
    <col min="9990" max="9990" width="6.375" style="18" customWidth="1"/>
    <col min="9991" max="9991" width="22.625" style="18" customWidth="1"/>
    <col min="9992" max="10240" width="9" style="18"/>
    <col min="10241" max="10241" width="25.625" style="18" customWidth="1"/>
    <col min="10242" max="10242" width="12.625" style="18" customWidth="1"/>
    <col min="10243" max="10243" width="9.375" style="18" bestFit="1" customWidth="1"/>
    <col min="10244" max="10244" width="3.625" style="18" customWidth="1"/>
    <col min="10245" max="10245" width="9.375" style="18" customWidth="1"/>
    <col min="10246" max="10246" width="6.375" style="18" customWidth="1"/>
    <col min="10247" max="10247" width="22.625" style="18" customWidth="1"/>
    <col min="10248" max="10496" width="9" style="18"/>
    <col min="10497" max="10497" width="25.625" style="18" customWidth="1"/>
    <col min="10498" max="10498" width="12.625" style="18" customWidth="1"/>
    <col min="10499" max="10499" width="9.375" style="18" bestFit="1" customWidth="1"/>
    <col min="10500" max="10500" width="3.625" style="18" customWidth="1"/>
    <col min="10501" max="10501" width="9.375" style="18" customWidth="1"/>
    <col min="10502" max="10502" width="6.375" style="18" customWidth="1"/>
    <col min="10503" max="10503" width="22.625" style="18" customWidth="1"/>
    <col min="10504" max="10752" width="9" style="18"/>
    <col min="10753" max="10753" width="25.625" style="18" customWidth="1"/>
    <col min="10754" max="10754" width="12.625" style="18" customWidth="1"/>
    <col min="10755" max="10755" width="9.375" style="18" bestFit="1" customWidth="1"/>
    <col min="10756" max="10756" width="3.625" style="18" customWidth="1"/>
    <col min="10757" max="10757" width="9.375" style="18" customWidth="1"/>
    <col min="10758" max="10758" width="6.375" style="18" customWidth="1"/>
    <col min="10759" max="10759" width="22.625" style="18" customWidth="1"/>
    <col min="10760" max="11008" width="9" style="18"/>
    <col min="11009" max="11009" width="25.625" style="18" customWidth="1"/>
    <col min="11010" max="11010" width="12.625" style="18" customWidth="1"/>
    <col min="11011" max="11011" width="9.375" style="18" bestFit="1" customWidth="1"/>
    <col min="11012" max="11012" width="3.625" style="18" customWidth="1"/>
    <col min="11013" max="11013" width="9.375" style="18" customWidth="1"/>
    <col min="11014" max="11014" width="6.375" style="18" customWidth="1"/>
    <col min="11015" max="11015" width="22.625" style="18" customWidth="1"/>
    <col min="11016" max="11264" width="9" style="18"/>
    <col min="11265" max="11265" width="25.625" style="18" customWidth="1"/>
    <col min="11266" max="11266" width="12.625" style="18" customWidth="1"/>
    <col min="11267" max="11267" width="9.375" style="18" bestFit="1" customWidth="1"/>
    <col min="11268" max="11268" width="3.625" style="18" customWidth="1"/>
    <col min="11269" max="11269" width="9.375" style="18" customWidth="1"/>
    <col min="11270" max="11270" width="6.375" style="18" customWidth="1"/>
    <col min="11271" max="11271" width="22.625" style="18" customWidth="1"/>
    <col min="11272" max="11520" width="9" style="18"/>
    <col min="11521" max="11521" width="25.625" style="18" customWidth="1"/>
    <col min="11522" max="11522" width="12.625" style="18" customWidth="1"/>
    <col min="11523" max="11523" width="9.375" style="18" bestFit="1" customWidth="1"/>
    <col min="11524" max="11524" width="3.625" style="18" customWidth="1"/>
    <col min="11525" max="11525" width="9.375" style="18" customWidth="1"/>
    <col min="11526" max="11526" width="6.375" style="18" customWidth="1"/>
    <col min="11527" max="11527" width="22.625" style="18" customWidth="1"/>
    <col min="11528" max="11776" width="9" style="18"/>
    <col min="11777" max="11777" width="25.625" style="18" customWidth="1"/>
    <col min="11778" max="11778" width="12.625" style="18" customWidth="1"/>
    <col min="11779" max="11779" width="9.375" style="18" bestFit="1" customWidth="1"/>
    <col min="11780" max="11780" width="3.625" style="18" customWidth="1"/>
    <col min="11781" max="11781" width="9.375" style="18" customWidth="1"/>
    <col min="11782" max="11782" width="6.375" style="18" customWidth="1"/>
    <col min="11783" max="11783" width="22.625" style="18" customWidth="1"/>
    <col min="11784" max="12032" width="9" style="18"/>
    <col min="12033" max="12033" width="25.625" style="18" customWidth="1"/>
    <col min="12034" max="12034" width="12.625" style="18" customWidth="1"/>
    <col min="12035" max="12035" width="9.375" style="18" bestFit="1" customWidth="1"/>
    <col min="12036" max="12036" width="3.625" style="18" customWidth="1"/>
    <col min="12037" max="12037" width="9.375" style="18" customWidth="1"/>
    <col min="12038" max="12038" width="6.375" style="18" customWidth="1"/>
    <col min="12039" max="12039" width="22.625" style="18" customWidth="1"/>
    <col min="12040" max="12288" width="9" style="18"/>
    <col min="12289" max="12289" width="25.625" style="18" customWidth="1"/>
    <col min="12290" max="12290" width="12.625" style="18" customWidth="1"/>
    <col min="12291" max="12291" width="9.375" style="18" bestFit="1" customWidth="1"/>
    <col min="12292" max="12292" width="3.625" style="18" customWidth="1"/>
    <col min="12293" max="12293" width="9.375" style="18" customWidth="1"/>
    <col min="12294" max="12294" width="6.375" style="18" customWidth="1"/>
    <col min="12295" max="12295" width="22.625" style="18" customWidth="1"/>
    <col min="12296" max="12544" width="9" style="18"/>
    <col min="12545" max="12545" width="25.625" style="18" customWidth="1"/>
    <col min="12546" max="12546" width="12.625" style="18" customWidth="1"/>
    <col min="12547" max="12547" width="9.375" style="18" bestFit="1" customWidth="1"/>
    <col min="12548" max="12548" width="3.625" style="18" customWidth="1"/>
    <col min="12549" max="12549" width="9.375" style="18" customWidth="1"/>
    <col min="12550" max="12550" width="6.375" style="18" customWidth="1"/>
    <col min="12551" max="12551" width="22.625" style="18" customWidth="1"/>
    <col min="12552" max="12800" width="9" style="18"/>
    <col min="12801" max="12801" width="25.625" style="18" customWidth="1"/>
    <col min="12802" max="12802" width="12.625" style="18" customWidth="1"/>
    <col min="12803" max="12803" width="9.375" style="18" bestFit="1" customWidth="1"/>
    <col min="12804" max="12804" width="3.625" style="18" customWidth="1"/>
    <col min="12805" max="12805" width="9.375" style="18" customWidth="1"/>
    <col min="12806" max="12806" width="6.375" style="18" customWidth="1"/>
    <col min="12807" max="12807" width="22.625" style="18" customWidth="1"/>
    <col min="12808" max="13056" width="9" style="18"/>
    <col min="13057" max="13057" width="25.625" style="18" customWidth="1"/>
    <col min="13058" max="13058" width="12.625" style="18" customWidth="1"/>
    <col min="13059" max="13059" width="9.375" style="18" bestFit="1" customWidth="1"/>
    <col min="13060" max="13060" width="3.625" style="18" customWidth="1"/>
    <col min="13061" max="13061" width="9.375" style="18" customWidth="1"/>
    <col min="13062" max="13062" width="6.375" style="18" customWidth="1"/>
    <col min="13063" max="13063" width="22.625" style="18" customWidth="1"/>
    <col min="13064" max="13312" width="9" style="18"/>
    <col min="13313" max="13313" width="25.625" style="18" customWidth="1"/>
    <col min="13314" max="13314" width="12.625" style="18" customWidth="1"/>
    <col min="13315" max="13315" width="9.375" style="18" bestFit="1" customWidth="1"/>
    <col min="13316" max="13316" width="3.625" style="18" customWidth="1"/>
    <col min="13317" max="13317" width="9.375" style="18" customWidth="1"/>
    <col min="13318" max="13318" width="6.375" style="18" customWidth="1"/>
    <col min="13319" max="13319" width="22.625" style="18" customWidth="1"/>
    <col min="13320" max="13568" width="9" style="18"/>
    <col min="13569" max="13569" width="25.625" style="18" customWidth="1"/>
    <col min="13570" max="13570" width="12.625" style="18" customWidth="1"/>
    <col min="13571" max="13571" width="9.375" style="18" bestFit="1" customWidth="1"/>
    <col min="13572" max="13572" width="3.625" style="18" customWidth="1"/>
    <col min="13573" max="13573" width="9.375" style="18" customWidth="1"/>
    <col min="13574" max="13574" width="6.375" style="18" customWidth="1"/>
    <col min="13575" max="13575" width="22.625" style="18" customWidth="1"/>
    <col min="13576" max="13824" width="9" style="18"/>
    <col min="13825" max="13825" width="25.625" style="18" customWidth="1"/>
    <col min="13826" max="13826" width="12.625" style="18" customWidth="1"/>
    <col min="13827" max="13827" width="9.375" style="18" bestFit="1" customWidth="1"/>
    <col min="13828" max="13828" width="3.625" style="18" customWidth="1"/>
    <col min="13829" max="13829" width="9.375" style="18" customWidth="1"/>
    <col min="13830" max="13830" width="6.375" style="18" customWidth="1"/>
    <col min="13831" max="13831" width="22.625" style="18" customWidth="1"/>
    <col min="13832" max="14080" width="9" style="18"/>
    <col min="14081" max="14081" width="25.625" style="18" customWidth="1"/>
    <col min="14082" max="14082" width="12.625" style="18" customWidth="1"/>
    <col min="14083" max="14083" width="9.375" style="18" bestFit="1" customWidth="1"/>
    <col min="14084" max="14084" width="3.625" style="18" customWidth="1"/>
    <col min="14085" max="14085" width="9.375" style="18" customWidth="1"/>
    <col min="14086" max="14086" width="6.375" style="18" customWidth="1"/>
    <col min="14087" max="14087" width="22.625" style="18" customWidth="1"/>
    <col min="14088" max="14336" width="9" style="18"/>
    <col min="14337" max="14337" width="25.625" style="18" customWidth="1"/>
    <col min="14338" max="14338" width="12.625" style="18" customWidth="1"/>
    <col min="14339" max="14339" width="9.375" style="18" bestFit="1" customWidth="1"/>
    <col min="14340" max="14340" width="3.625" style="18" customWidth="1"/>
    <col min="14341" max="14341" width="9.375" style="18" customWidth="1"/>
    <col min="14342" max="14342" width="6.375" style="18" customWidth="1"/>
    <col min="14343" max="14343" width="22.625" style="18" customWidth="1"/>
    <col min="14344" max="14592" width="9" style="18"/>
    <col min="14593" max="14593" width="25.625" style="18" customWidth="1"/>
    <col min="14594" max="14594" width="12.625" style="18" customWidth="1"/>
    <col min="14595" max="14595" width="9.375" style="18" bestFit="1" customWidth="1"/>
    <col min="14596" max="14596" width="3.625" style="18" customWidth="1"/>
    <col min="14597" max="14597" width="9.375" style="18" customWidth="1"/>
    <col min="14598" max="14598" width="6.375" style="18" customWidth="1"/>
    <col min="14599" max="14599" width="22.625" style="18" customWidth="1"/>
    <col min="14600" max="14848" width="9" style="18"/>
    <col min="14849" max="14849" width="25.625" style="18" customWidth="1"/>
    <col min="14850" max="14850" width="12.625" style="18" customWidth="1"/>
    <col min="14851" max="14851" width="9.375" style="18" bestFit="1" customWidth="1"/>
    <col min="14852" max="14852" width="3.625" style="18" customWidth="1"/>
    <col min="14853" max="14853" width="9.375" style="18" customWidth="1"/>
    <col min="14854" max="14854" width="6.375" style="18" customWidth="1"/>
    <col min="14855" max="14855" width="22.625" style="18" customWidth="1"/>
    <col min="14856" max="15104" width="9" style="18"/>
    <col min="15105" max="15105" width="25.625" style="18" customWidth="1"/>
    <col min="15106" max="15106" width="12.625" style="18" customWidth="1"/>
    <col min="15107" max="15107" width="9.375" style="18" bestFit="1" customWidth="1"/>
    <col min="15108" max="15108" width="3.625" style="18" customWidth="1"/>
    <col min="15109" max="15109" width="9.375" style="18" customWidth="1"/>
    <col min="15110" max="15110" width="6.375" style="18" customWidth="1"/>
    <col min="15111" max="15111" width="22.625" style="18" customWidth="1"/>
    <col min="15112" max="15360" width="9" style="18"/>
    <col min="15361" max="15361" width="25.625" style="18" customWidth="1"/>
    <col min="15362" max="15362" width="12.625" style="18" customWidth="1"/>
    <col min="15363" max="15363" width="9.375" style="18" bestFit="1" customWidth="1"/>
    <col min="15364" max="15364" width="3.625" style="18" customWidth="1"/>
    <col min="15365" max="15365" width="9.375" style="18" customWidth="1"/>
    <col min="15366" max="15366" width="6.375" style="18" customWidth="1"/>
    <col min="15367" max="15367" width="22.625" style="18" customWidth="1"/>
    <col min="15368" max="15616" width="9" style="18"/>
    <col min="15617" max="15617" width="25.625" style="18" customWidth="1"/>
    <col min="15618" max="15618" width="12.625" style="18" customWidth="1"/>
    <col min="15619" max="15619" width="9.375" style="18" bestFit="1" customWidth="1"/>
    <col min="15620" max="15620" width="3.625" style="18" customWidth="1"/>
    <col min="15621" max="15621" width="9.375" style="18" customWidth="1"/>
    <col min="15622" max="15622" width="6.375" style="18" customWidth="1"/>
    <col min="15623" max="15623" width="22.625" style="18" customWidth="1"/>
    <col min="15624" max="15872" width="9" style="18"/>
    <col min="15873" max="15873" width="25.625" style="18" customWidth="1"/>
    <col min="15874" max="15874" width="12.625" style="18" customWidth="1"/>
    <col min="15875" max="15875" width="9.375" style="18" bestFit="1" customWidth="1"/>
    <col min="15876" max="15876" width="3.625" style="18" customWidth="1"/>
    <col min="15877" max="15877" width="9.375" style="18" customWidth="1"/>
    <col min="15878" max="15878" width="6.375" style="18" customWidth="1"/>
    <col min="15879" max="15879" width="22.625" style="18" customWidth="1"/>
    <col min="15880" max="16128" width="9" style="18"/>
    <col min="16129" max="16129" width="25.625" style="18" customWidth="1"/>
    <col min="16130" max="16130" width="12.625" style="18" customWidth="1"/>
    <col min="16131" max="16131" width="9.375" style="18" bestFit="1" customWidth="1"/>
    <col min="16132" max="16132" width="3.625" style="18" customWidth="1"/>
    <col min="16133" max="16133" width="9.375" style="18" customWidth="1"/>
    <col min="16134" max="16134" width="6.375" style="18" customWidth="1"/>
    <col min="16135" max="16135" width="22.625" style="18" customWidth="1"/>
    <col min="16136" max="16384" width="9" style="18"/>
  </cols>
  <sheetData>
    <row r="1" spans="1:7" ht="15" customHeight="1">
      <c r="A1" s="18" t="s">
        <v>761</v>
      </c>
    </row>
    <row r="3" spans="1:7" ht="20.25" customHeight="1">
      <c r="A3" s="145" t="s">
        <v>762</v>
      </c>
      <c r="B3" s="306"/>
    </row>
    <row r="5" spans="1:7" ht="15" customHeight="1">
      <c r="A5" s="19" t="s">
        <v>400</v>
      </c>
      <c r="B5" s="20" t="s">
        <v>401</v>
      </c>
      <c r="C5" s="1408" t="s">
        <v>402</v>
      </c>
      <c r="D5" s="1409"/>
      <c r="E5" s="1410"/>
      <c r="F5" s="31" t="s">
        <v>403</v>
      </c>
      <c r="G5" s="20" t="s">
        <v>404</v>
      </c>
    </row>
    <row r="6" spans="1:7" ht="15" customHeight="1">
      <c r="A6" s="21"/>
      <c r="B6" s="13"/>
      <c r="C6" s="12"/>
      <c r="D6" s="22"/>
      <c r="E6" s="23"/>
      <c r="F6" s="13"/>
      <c r="G6" s="21"/>
    </row>
    <row r="7" spans="1:7" ht="15" customHeight="1">
      <c r="A7" s="24"/>
      <c r="B7" s="15"/>
      <c r="C7" s="25"/>
      <c r="D7" s="17"/>
      <c r="E7" s="26"/>
      <c r="F7" s="15"/>
      <c r="G7" s="24"/>
    </row>
    <row r="8" spans="1:7" ht="15" customHeight="1">
      <c r="A8" s="24"/>
      <c r="B8" s="15"/>
      <c r="C8" s="14"/>
      <c r="D8" s="17"/>
      <c r="E8" s="27"/>
      <c r="F8" s="15"/>
      <c r="G8" s="24"/>
    </row>
    <row r="9" spans="1:7" ht="15" customHeight="1">
      <c r="A9" s="24"/>
      <c r="B9" s="15"/>
      <c r="C9" s="25"/>
      <c r="D9" s="17"/>
      <c r="E9" s="26"/>
      <c r="F9" s="15"/>
      <c r="G9" s="24"/>
    </row>
    <row r="10" spans="1:7" ht="15" customHeight="1">
      <c r="A10" s="24"/>
      <c r="B10" s="15"/>
      <c r="C10" s="238"/>
      <c r="D10" s="17"/>
      <c r="E10" s="239"/>
      <c r="F10" s="15"/>
      <c r="G10" s="24"/>
    </row>
    <row r="11" spans="1:7" ht="15" customHeight="1">
      <c r="A11" s="24"/>
      <c r="B11" s="15"/>
      <c r="C11" s="25"/>
      <c r="D11" s="17"/>
      <c r="E11" s="26"/>
      <c r="F11" s="15"/>
      <c r="G11" s="24"/>
    </row>
    <row r="12" spans="1:7" ht="15" customHeight="1">
      <c r="A12" s="24"/>
      <c r="B12" s="15"/>
      <c r="C12" s="14"/>
      <c r="D12" s="17"/>
      <c r="E12" s="27"/>
      <c r="F12" s="15"/>
      <c r="G12" s="24"/>
    </row>
    <row r="13" spans="1:7" ht="15" customHeight="1">
      <c r="A13" s="24"/>
      <c r="B13" s="15"/>
      <c r="C13" s="14"/>
      <c r="D13" s="17"/>
      <c r="E13" s="27"/>
      <c r="F13" s="15"/>
      <c r="G13" s="24"/>
    </row>
    <row r="14" spans="1:7" ht="15" customHeight="1">
      <c r="A14" s="24"/>
      <c r="B14" s="15"/>
      <c r="C14" s="14"/>
      <c r="D14" s="17"/>
      <c r="E14" s="27"/>
      <c r="F14" s="15"/>
      <c r="G14" s="24"/>
    </row>
    <row r="15" spans="1:7" ht="15" customHeight="1">
      <c r="A15" s="24"/>
      <c r="B15" s="15"/>
      <c r="C15" s="14"/>
      <c r="D15" s="17"/>
      <c r="E15" s="27"/>
      <c r="F15" s="15"/>
      <c r="G15" s="24"/>
    </row>
    <row r="16" spans="1:7" ht="15" customHeight="1">
      <c r="A16" s="24"/>
      <c r="B16" s="15"/>
      <c r="C16" s="14"/>
      <c r="D16" s="17"/>
      <c r="E16" s="27"/>
      <c r="F16" s="15"/>
      <c r="G16" s="24"/>
    </row>
    <row r="17" spans="1:7" ht="15" customHeight="1">
      <c r="A17" s="24"/>
      <c r="B17" s="15"/>
      <c r="C17" s="14"/>
      <c r="D17" s="17"/>
      <c r="E17" s="27"/>
      <c r="F17" s="15"/>
      <c r="G17" s="24"/>
    </row>
    <row r="18" spans="1:7" ht="15" customHeight="1">
      <c r="A18" s="24"/>
      <c r="B18" s="15"/>
      <c r="C18" s="14"/>
      <c r="D18" s="17"/>
      <c r="E18" s="27"/>
      <c r="F18" s="15"/>
      <c r="G18" s="24"/>
    </row>
    <row r="19" spans="1:7" ht="15" customHeight="1">
      <c r="A19" s="24"/>
      <c r="B19" s="15"/>
      <c r="C19" s="14"/>
      <c r="D19" s="17"/>
      <c r="E19" s="27"/>
      <c r="F19" s="15"/>
      <c r="G19" s="24"/>
    </row>
    <row r="20" spans="1:7" ht="15" customHeight="1">
      <c r="A20" s="24"/>
      <c r="B20" s="15"/>
      <c r="C20" s="14"/>
      <c r="D20" s="17"/>
      <c r="E20" s="27"/>
      <c r="F20" s="15"/>
      <c r="G20" s="24"/>
    </row>
    <row r="21" spans="1:7" ht="15" customHeight="1">
      <c r="A21" s="24"/>
      <c r="B21" s="15"/>
      <c r="C21" s="14"/>
      <c r="D21" s="17"/>
      <c r="E21" s="27"/>
      <c r="F21" s="15"/>
      <c r="G21" s="24"/>
    </row>
    <row r="22" spans="1:7" ht="15" customHeight="1">
      <c r="A22" s="24"/>
      <c r="B22" s="15"/>
      <c r="C22" s="14"/>
      <c r="D22" s="17"/>
      <c r="E22" s="27"/>
      <c r="F22" s="15"/>
      <c r="G22" s="24"/>
    </row>
    <row r="23" spans="1:7" ht="15" customHeight="1">
      <c r="A23" s="24"/>
      <c r="B23" s="15"/>
      <c r="C23" s="14"/>
      <c r="D23" s="17"/>
      <c r="E23" s="27"/>
      <c r="F23" s="15"/>
      <c r="G23" s="24"/>
    </row>
    <row r="24" spans="1:7" ht="15" customHeight="1">
      <c r="A24" s="24"/>
      <c r="B24" s="15"/>
      <c r="C24" s="14"/>
      <c r="D24" s="17"/>
      <c r="E24" s="27"/>
      <c r="F24" s="15"/>
      <c r="G24" s="24"/>
    </row>
    <row r="25" spans="1:7" ht="15" customHeight="1">
      <c r="A25" s="24"/>
      <c r="B25" s="15"/>
      <c r="C25" s="14"/>
      <c r="D25" s="17"/>
      <c r="E25" s="27"/>
      <c r="F25" s="15"/>
      <c r="G25" s="24"/>
    </row>
    <row r="26" spans="1:7" ht="15" customHeight="1">
      <c r="A26" s="24"/>
      <c r="B26" s="15"/>
      <c r="C26" s="14"/>
      <c r="D26" s="17"/>
      <c r="E26" s="27"/>
      <c r="F26" s="15"/>
      <c r="G26" s="24"/>
    </row>
    <row r="27" spans="1:7" ht="15" customHeight="1">
      <c r="A27" s="24"/>
      <c r="B27" s="15"/>
      <c r="C27" s="14"/>
      <c r="D27" s="17"/>
      <c r="E27" s="27"/>
      <c r="F27" s="15"/>
      <c r="G27" s="24"/>
    </row>
    <row r="28" spans="1:7" ht="15" customHeight="1">
      <c r="A28" s="24"/>
      <c r="B28" s="15"/>
      <c r="C28" s="14"/>
      <c r="D28" s="17"/>
      <c r="E28" s="27"/>
      <c r="F28" s="15"/>
      <c r="G28" s="24"/>
    </row>
    <row r="29" spans="1:7" ht="15" customHeight="1">
      <c r="A29" s="24"/>
      <c r="B29" s="15"/>
      <c r="C29" s="14"/>
      <c r="D29" s="17"/>
      <c r="E29" s="27"/>
      <c r="F29" s="15"/>
      <c r="G29" s="24"/>
    </row>
    <row r="30" spans="1:7" ht="15" customHeight="1">
      <c r="A30" s="24"/>
      <c r="B30" s="15"/>
      <c r="C30" s="14"/>
      <c r="D30" s="17"/>
      <c r="E30" s="27"/>
      <c r="F30" s="15"/>
      <c r="G30" s="24"/>
    </row>
    <row r="31" spans="1:7" ht="15" customHeight="1">
      <c r="A31" s="24"/>
      <c r="B31" s="15"/>
      <c r="C31" s="14"/>
      <c r="D31" s="17"/>
      <c r="E31" s="27"/>
      <c r="F31" s="15"/>
      <c r="G31" s="24"/>
    </row>
    <row r="32" spans="1:7" ht="15" customHeight="1">
      <c r="A32" s="24"/>
      <c r="B32" s="15"/>
      <c r="C32" s="14"/>
      <c r="D32" s="17"/>
      <c r="E32" s="27"/>
      <c r="F32" s="15"/>
      <c r="G32" s="24"/>
    </row>
    <row r="33" spans="1:7" ht="15" customHeight="1" thickBot="1">
      <c r="A33" s="24"/>
      <c r="B33" s="15"/>
      <c r="C33" s="14"/>
      <c r="D33" s="17"/>
      <c r="E33" s="27"/>
      <c r="F33" s="15"/>
      <c r="G33" s="240"/>
    </row>
    <row r="34" spans="1:7" ht="15" customHeight="1" thickTop="1">
      <c r="A34" s="241"/>
      <c r="B34" s="242" t="s">
        <v>405</v>
      </c>
      <c r="C34" s="242"/>
      <c r="D34" s="243"/>
      <c r="E34" s="244"/>
      <c r="F34" s="245">
        <f>SUM(F6:F33)</f>
        <v>0</v>
      </c>
      <c r="G34" s="171"/>
    </row>
    <row r="35" spans="1:7" ht="15" customHeight="1">
      <c r="A35" s="18" t="s">
        <v>406</v>
      </c>
    </row>
  </sheetData>
  <mergeCells count="1">
    <mergeCell ref="C5:E5"/>
  </mergeCells>
  <phoneticPr fontId="4"/>
  <printOptions horizontalCentered="1"/>
  <pageMargins left="0.23622047244094491" right="0.23622047244094491" top="0.74803149606299213" bottom="0.74803149606299213" header="0.31496062992125984" footer="0.31496062992125984"/>
  <pageSetup paperSize="9" scale="99" orientation="landscape" blackAndWhite="1" errors="blank"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0">
    <tabColor rgb="FFFFC000"/>
    <pageSetUpPr fitToPage="1"/>
  </sheetPr>
  <dimension ref="A1:G28"/>
  <sheetViews>
    <sheetView view="pageBreakPreview" zoomScale="70" zoomScaleNormal="100" zoomScaleSheetLayoutView="70" workbookViewId="0"/>
  </sheetViews>
  <sheetFormatPr defaultRowHeight="14.45"/>
  <cols>
    <col min="1" max="1" width="25.5" style="216" customWidth="1"/>
    <col min="2" max="2" width="14" style="216" customWidth="1"/>
    <col min="3" max="3" width="12.125" style="216" customWidth="1"/>
    <col min="4" max="4" width="19.25" style="216" customWidth="1"/>
    <col min="5" max="5" width="17.375" style="216" customWidth="1"/>
    <col min="6" max="6" width="28.5" style="216" customWidth="1"/>
    <col min="7" max="7" width="53.5" style="216" customWidth="1"/>
    <col min="8" max="256" width="9" style="216"/>
    <col min="257" max="257" width="25.5" style="216" customWidth="1"/>
    <col min="258" max="258" width="14" style="216" customWidth="1"/>
    <col min="259" max="259" width="12.125" style="216" customWidth="1"/>
    <col min="260" max="260" width="19.25" style="216" customWidth="1"/>
    <col min="261" max="261" width="17.375" style="216" customWidth="1"/>
    <col min="262" max="262" width="28.5" style="216" customWidth="1"/>
    <col min="263" max="263" width="53.5" style="216" customWidth="1"/>
    <col min="264" max="512" width="9" style="216"/>
    <col min="513" max="513" width="25.5" style="216" customWidth="1"/>
    <col min="514" max="514" width="14" style="216" customWidth="1"/>
    <col min="515" max="515" width="12.125" style="216" customWidth="1"/>
    <col min="516" max="516" width="19.25" style="216" customWidth="1"/>
    <col min="517" max="517" width="17.375" style="216" customWidth="1"/>
    <col min="518" max="518" width="28.5" style="216" customWidth="1"/>
    <col min="519" max="519" width="53.5" style="216" customWidth="1"/>
    <col min="520" max="768" width="9" style="216"/>
    <col min="769" max="769" width="25.5" style="216" customWidth="1"/>
    <col min="770" max="770" width="14" style="216" customWidth="1"/>
    <col min="771" max="771" width="12.125" style="216" customWidth="1"/>
    <col min="772" max="772" width="19.25" style="216" customWidth="1"/>
    <col min="773" max="773" width="17.375" style="216" customWidth="1"/>
    <col min="774" max="774" width="28.5" style="216" customWidth="1"/>
    <col min="775" max="775" width="53.5" style="216" customWidth="1"/>
    <col min="776" max="1024" width="9" style="216"/>
    <col min="1025" max="1025" width="25.5" style="216" customWidth="1"/>
    <col min="1026" max="1026" width="14" style="216" customWidth="1"/>
    <col min="1027" max="1027" width="12.125" style="216" customWidth="1"/>
    <col min="1028" max="1028" width="19.25" style="216" customWidth="1"/>
    <col min="1029" max="1029" width="17.375" style="216" customWidth="1"/>
    <col min="1030" max="1030" width="28.5" style="216" customWidth="1"/>
    <col min="1031" max="1031" width="53.5" style="216" customWidth="1"/>
    <col min="1032" max="1280" width="9" style="216"/>
    <col min="1281" max="1281" width="25.5" style="216" customWidth="1"/>
    <col min="1282" max="1282" width="14" style="216" customWidth="1"/>
    <col min="1283" max="1283" width="12.125" style="216" customWidth="1"/>
    <col min="1284" max="1284" width="19.25" style="216" customWidth="1"/>
    <col min="1285" max="1285" width="17.375" style="216" customWidth="1"/>
    <col min="1286" max="1286" width="28.5" style="216" customWidth="1"/>
    <col min="1287" max="1287" width="53.5" style="216" customWidth="1"/>
    <col min="1288" max="1536" width="9" style="216"/>
    <col min="1537" max="1537" width="25.5" style="216" customWidth="1"/>
    <col min="1538" max="1538" width="14" style="216" customWidth="1"/>
    <col min="1539" max="1539" width="12.125" style="216" customWidth="1"/>
    <col min="1540" max="1540" width="19.25" style="216" customWidth="1"/>
    <col min="1541" max="1541" width="17.375" style="216" customWidth="1"/>
    <col min="1542" max="1542" width="28.5" style="216" customWidth="1"/>
    <col min="1543" max="1543" width="53.5" style="216" customWidth="1"/>
    <col min="1544" max="1792" width="9" style="216"/>
    <col min="1793" max="1793" width="25.5" style="216" customWidth="1"/>
    <col min="1794" max="1794" width="14" style="216" customWidth="1"/>
    <col min="1795" max="1795" width="12.125" style="216" customWidth="1"/>
    <col min="1796" max="1796" width="19.25" style="216" customWidth="1"/>
    <col min="1797" max="1797" width="17.375" style="216" customWidth="1"/>
    <col min="1798" max="1798" width="28.5" style="216" customWidth="1"/>
    <col min="1799" max="1799" width="53.5" style="216" customWidth="1"/>
    <col min="1800" max="2048" width="9" style="216"/>
    <col min="2049" max="2049" width="25.5" style="216" customWidth="1"/>
    <col min="2050" max="2050" width="14" style="216" customWidth="1"/>
    <col min="2051" max="2051" width="12.125" style="216" customWidth="1"/>
    <col min="2052" max="2052" width="19.25" style="216" customWidth="1"/>
    <col min="2053" max="2053" width="17.375" style="216" customWidth="1"/>
    <col min="2054" max="2054" width="28.5" style="216" customWidth="1"/>
    <col min="2055" max="2055" width="53.5" style="216" customWidth="1"/>
    <col min="2056" max="2304" width="9" style="216"/>
    <col min="2305" max="2305" width="25.5" style="216" customWidth="1"/>
    <col min="2306" max="2306" width="14" style="216" customWidth="1"/>
    <col min="2307" max="2307" width="12.125" style="216" customWidth="1"/>
    <col min="2308" max="2308" width="19.25" style="216" customWidth="1"/>
    <col min="2309" max="2309" width="17.375" style="216" customWidth="1"/>
    <col min="2310" max="2310" width="28.5" style="216" customWidth="1"/>
    <col min="2311" max="2311" width="53.5" style="216" customWidth="1"/>
    <col min="2312" max="2560" width="9" style="216"/>
    <col min="2561" max="2561" width="25.5" style="216" customWidth="1"/>
    <col min="2562" max="2562" width="14" style="216" customWidth="1"/>
    <col min="2563" max="2563" width="12.125" style="216" customWidth="1"/>
    <col min="2564" max="2564" width="19.25" style="216" customWidth="1"/>
    <col min="2565" max="2565" width="17.375" style="216" customWidth="1"/>
    <col min="2566" max="2566" width="28.5" style="216" customWidth="1"/>
    <col min="2567" max="2567" width="53.5" style="216" customWidth="1"/>
    <col min="2568" max="2816" width="9" style="216"/>
    <col min="2817" max="2817" width="25.5" style="216" customWidth="1"/>
    <col min="2818" max="2818" width="14" style="216" customWidth="1"/>
    <col min="2819" max="2819" width="12.125" style="216" customWidth="1"/>
    <col min="2820" max="2820" width="19.25" style="216" customWidth="1"/>
    <col min="2821" max="2821" width="17.375" style="216" customWidth="1"/>
    <col min="2822" max="2822" width="28.5" style="216" customWidth="1"/>
    <col min="2823" max="2823" width="53.5" style="216" customWidth="1"/>
    <col min="2824" max="3072" width="9" style="216"/>
    <col min="3073" max="3073" width="25.5" style="216" customWidth="1"/>
    <col min="3074" max="3074" width="14" style="216" customWidth="1"/>
    <col min="3075" max="3075" width="12.125" style="216" customWidth="1"/>
    <col min="3076" max="3076" width="19.25" style="216" customWidth="1"/>
    <col min="3077" max="3077" width="17.375" style="216" customWidth="1"/>
    <col min="3078" max="3078" width="28.5" style="216" customWidth="1"/>
    <col min="3079" max="3079" width="53.5" style="216" customWidth="1"/>
    <col min="3080" max="3328" width="9" style="216"/>
    <col min="3329" max="3329" width="25.5" style="216" customWidth="1"/>
    <col min="3330" max="3330" width="14" style="216" customWidth="1"/>
    <col min="3331" max="3331" width="12.125" style="216" customWidth="1"/>
    <col min="3332" max="3332" width="19.25" style="216" customWidth="1"/>
    <col min="3333" max="3333" width="17.375" style="216" customWidth="1"/>
    <col min="3334" max="3334" width="28.5" style="216" customWidth="1"/>
    <col min="3335" max="3335" width="53.5" style="216" customWidth="1"/>
    <col min="3336" max="3584" width="9" style="216"/>
    <col min="3585" max="3585" width="25.5" style="216" customWidth="1"/>
    <col min="3586" max="3586" width="14" style="216" customWidth="1"/>
    <col min="3587" max="3587" width="12.125" style="216" customWidth="1"/>
    <col min="3588" max="3588" width="19.25" style="216" customWidth="1"/>
    <col min="3589" max="3589" width="17.375" style="216" customWidth="1"/>
    <col min="3590" max="3590" width="28.5" style="216" customWidth="1"/>
    <col min="3591" max="3591" width="53.5" style="216" customWidth="1"/>
    <col min="3592" max="3840" width="9" style="216"/>
    <col min="3841" max="3841" width="25.5" style="216" customWidth="1"/>
    <col min="3842" max="3842" width="14" style="216" customWidth="1"/>
    <col min="3843" max="3843" width="12.125" style="216" customWidth="1"/>
    <col min="3844" max="3844" width="19.25" style="216" customWidth="1"/>
    <col min="3845" max="3845" width="17.375" style="216" customWidth="1"/>
    <col min="3846" max="3846" width="28.5" style="216" customWidth="1"/>
    <col min="3847" max="3847" width="53.5" style="216" customWidth="1"/>
    <col min="3848" max="4096" width="9" style="216"/>
    <col min="4097" max="4097" width="25.5" style="216" customWidth="1"/>
    <col min="4098" max="4098" width="14" style="216" customWidth="1"/>
    <col min="4099" max="4099" width="12.125" style="216" customWidth="1"/>
    <col min="4100" max="4100" width="19.25" style="216" customWidth="1"/>
    <col min="4101" max="4101" width="17.375" style="216" customWidth="1"/>
    <col min="4102" max="4102" width="28.5" style="216" customWidth="1"/>
    <col min="4103" max="4103" width="53.5" style="216" customWidth="1"/>
    <col min="4104" max="4352" width="9" style="216"/>
    <col min="4353" max="4353" width="25.5" style="216" customWidth="1"/>
    <col min="4354" max="4354" width="14" style="216" customWidth="1"/>
    <col min="4355" max="4355" width="12.125" style="216" customWidth="1"/>
    <col min="4356" max="4356" width="19.25" style="216" customWidth="1"/>
    <col min="4357" max="4357" width="17.375" style="216" customWidth="1"/>
    <col min="4358" max="4358" width="28.5" style="216" customWidth="1"/>
    <col min="4359" max="4359" width="53.5" style="216" customWidth="1"/>
    <col min="4360" max="4608" width="9" style="216"/>
    <col min="4609" max="4609" width="25.5" style="216" customWidth="1"/>
    <col min="4610" max="4610" width="14" style="216" customWidth="1"/>
    <col min="4611" max="4611" width="12.125" style="216" customWidth="1"/>
    <col min="4612" max="4612" width="19.25" style="216" customWidth="1"/>
    <col min="4613" max="4613" width="17.375" style="216" customWidth="1"/>
    <col min="4614" max="4614" width="28.5" style="216" customWidth="1"/>
    <col min="4615" max="4615" width="53.5" style="216" customWidth="1"/>
    <col min="4616" max="4864" width="9" style="216"/>
    <col min="4865" max="4865" width="25.5" style="216" customWidth="1"/>
    <col min="4866" max="4866" width="14" style="216" customWidth="1"/>
    <col min="4867" max="4867" width="12.125" style="216" customWidth="1"/>
    <col min="4868" max="4868" width="19.25" style="216" customWidth="1"/>
    <col min="4869" max="4869" width="17.375" style="216" customWidth="1"/>
    <col min="4870" max="4870" width="28.5" style="216" customWidth="1"/>
    <col min="4871" max="4871" width="53.5" style="216" customWidth="1"/>
    <col min="4872" max="5120" width="9" style="216"/>
    <col min="5121" max="5121" width="25.5" style="216" customWidth="1"/>
    <col min="5122" max="5122" width="14" style="216" customWidth="1"/>
    <col min="5123" max="5123" width="12.125" style="216" customWidth="1"/>
    <col min="5124" max="5124" width="19.25" style="216" customWidth="1"/>
    <col min="5125" max="5125" width="17.375" style="216" customWidth="1"/>
    <col min="5126" max="5126" width="28.5" style="216" customWidth="1"/>
    <col min="5127" max="5127" width="53.5" style="216" customWidth="1"/>
    <col min="5128" max="5376" width="9" style="216"/>
    <col min="5377" max="5377" width="25.5" style="216" customWidth="1"/>
    <col min="5378" max="5378" width="14" style="216" customWidth="1"/>
    <col min="5379" max="5379" width="12.125" style="216" customWidth="1"/>
    <col min="5380" max="5380" width="19.25" style="216" customWidth="1"/>
    <col min="5381" max="5381" width="17.375" style="216" customWidth="1"/>
    <col min="5382" max="5382" width="28.5" style="216" customWidth="1"/>
    <col min="5383" max="5383" width="53.5" style="216" customWidth="1"/>
    <col min="5384" max="5632" width="9" style="216"/>
    <col min="5633" max="5633" width="25.5" style="216" customWidth="1"/>
    <col min="5634" max="5634" width="14" style="216" customWidth="1"/>
    <col min="5635" max="5635" width="12.125" style="216" customWidth="1"/>
    <col min="5636" max="5636" width="19.25" style="216" customWidth="1"/>
    <col min="5637" max="5637" width="17.375" style="216" customWidth="1"/>
    <col min="5638" max="5638" width="28.5" style="216" customWidth="1"/>
    <col min="5639" max="5639" width="53.5" style="216" customWidth="1"/>
    <col min="5640" max="5888" width="9" style="216"/>
    <col min="5889" max="5889" width="25.5" style="216" customWidth="1"/>
    <col min="5890" max="5890" width="14" style="216" customWidth="1"/>
    <col min="5891" max="5891" width="12.125" style="216" customWidth="1"/>
    <col min="5892" max="5892" width="19.25" style="216" customWidth="1"/>
    <col min="5893" max="5893" width="17.375" style="216" customWidth="1"/>
    <col min="5894" max="5894" width="28.5" style="216" customWidth="1"/>
    <col min="5895" max="5895" width="53.5" style="216" customWidth="1"/>
    <col min="5896" max="6144" width="9" style="216"/>
    <col min="6145" max="6145" width="25.5" style="216" customWidth="1"/>
    <col min="6146" max="6146" width="14" style="216" customWidth="1"/>
    <col min="6147" max="6147" width="12.125" style="216" customWidth="1"/>
    <col min="6148" max="6148" width="19.25" style="216" customWidth="1"/>
    <col min="6149" max="6149" width="17.375" style="216" customWidth="1"/>
    <col min="6150" max="6150" width="28.5" style="216" customWidth="1"/>
    <col min="6151" max="6151" width="53.5" style="216" customWidth="1"/>
    <col min="6152" max="6400" width="9" style="216"/>
    <col min="6401" max="6401" width="25.5" style="216" customWidth="1"/>
    <col min="6402" max="6402" width="14" style="216" customWidth="1"/>
    <col min="6403" max="6403" width="12.125" style="216" customWidth="1"/>
    <col min="6404" max="6404" width="19.25" style="216" customWidth="1"/>
    <col min="6405" max="6405" width="17.375" style="216" customWidth="1"/>
    <col min="6406" max="6406" width="28.5" style="216" customWidth="1"/>
    <col min="6407" max="6407" width="53.5" style="216" customWidth="1"/>
    <col min="6408" max="6656" width="9" style="216"/>
    <col min="6657" max="6657" width="25.5" style="216" customWidth="1"/>
    <col min="6658" max="6658" width="14" style="216" customWidth="1"/>
    <col min="6659" max="6659" width="12.125" style="216" customWidth="1"/>
    <col min="6660" max="6660" width="19.25" style="216" customWidth="1"/>
    <col min="6661" max="6661" width="17.375" style="216" customWidth="1"/>
    <col min="6662" max="6662" width="28.5" style="216" customWidth="1"/>
    <col min="6663" max="6663" width="53.5" style="216" customWidth="1"/>
    <col min="6664" max="6912" width="9" style="216"/>
    <col min="6913" max="6913" width="25.5" style="216" customWidth="1"/>
    <col min="6914" max="6914" width="14" style="216" customWidth="1"/>
    <col min="6915" max="6915" width="12.125" style="216" customWidth="1"/>
    <col min="6916" max="6916" width="19.25" style="216" customWidth="1"/>
    <col min="6917" max="6917" width="17.375" style="216" customWidth="1"/>
    <col min="6918" max="6918" width="28.5" style="216" customWidth="1"/>
    <col min="6919" max="6919" width="53.5" style="216" customWidth="1"/>
    <col min="6920" max="7168" width="9" style="216"/>
    <col min="7169" max="7169" width="25.5" style="216" customWidth="1"/>
    <col min="7170" max="7170" width="14" style="216" customWidth="1"/>
    <col min="7171" max="7171" width="12.125" style="216" customWidth="1"/>
    <col min="7172" max="7172" width="19.25" style="216" customWidth="1"/>
    <col min="7173" max="7173" width="17.375" style="216" customWidth="1"/>
    <col min="7174" max="7174" width="28.5" style="216" customWidth="1"/>
    <col min="7175" max="7175" width="53.5" style="216" customWidth="1"/>
    <col min="7176" max="7424" width="9" style="216"/>
    <col min="7425" max="7425" width="25.5" style="216" customWidth="1"/>
    <col min="7426" max="7426" width="14" style="216" customWidth="1"/>
    <col min="7427" max="7427" width="12.125" style="216" customWidth="1"/>
    <col min="7428" max="7428" width="19.25" style="216" customWidth="1"/>
    <col min="7429" max="7429" width="17.375" style="216" customWidth="1"/>
    <col min="7430" max="7430" width="28.5" style="216" customWidth="1"/>
    <col min="7431" max="7431" width="53.5" style="216" customWidth="1"/>
    <col min="7432" max="7680" width="9" style="216"/>
    <col min="7681" max="7681" width="25.5" style="216" customWidth="1"/>
    <col min="7682" max="7682" width="14" style="216" customWidth="1"/>
    <col min="7683" max="7683" width="12.125" style="216" customWidth="1"/>
    <col min="7684" max="7684" width="19.25" style="216" customWidth="1"/>
    <col min="7685" max="7685" width="17.375" style="216" customWidth="1"/>
    <col min="7686" max="7686" width="28.5" style="216" customWidth="1"/>
    <col min="7687" max="7687" width="53.5" style="216" customWidth="1"/>
    <col min="7688" max="7936" width="9" style="216"/>
    <col min="7937" max="7937" width="25.5" style="216" customWidth="1"/>
    <col min="7938" max="7938" width="14" style="216" customWidth="1"/>
    <col min="7939" max="7939" width="12.125" style="216" customWidth="1"/>
    <col min="7940" max="7940" width="19.25" style="216" customWidth="1"/>
    <col min="7941" max="7941" width="17.375" style="216" customWidth="1"/>
    <col min="7942" max="7942" width="28.5" style="216" customWidth="1"/>
    <col min="7943" max="7943" width="53.5" style="216" customWidth="1"/>
    <col min="7944" max="8192" width="9" style="216"/>
    <col min="8193" max="8193" width="25.5" style="216" customWidth="1"/>
    <col min="8194" max="8194" width="14" style="216" customWidth="1"/>
    <col min="8195" max="8195" width="12.125" style="216" customWidth="1"/>
    <col min="8196" max="8196" width="19.25" style="216" customWidth="1"/>
    <col min="8197" max="8197" width="17.375" style="216" customWidth="1"/>
    <col min="8198" max="8198" width="28.5" style="216" customWidth="1"/>
    <col min="8199" max="8199" width="53.5" style="216" customWidth="1"/>
    <col min="8200" max="8448" width="9" style="216"/>
    <col min="8449" max="8449" width="25.5" style="216" customWidth="1"/>
    <col min="8450" max="8450" width="14" style="216" customWidth="1"/>
    <col min="8451" max="8451" width="12.125" style="216" customWidth="1"/>
    <col min="8452" max="8452" width="19.25" style="216" customWidth="1"/>
    <col min="8453" max="8453" width="17.375" style="216" customWidth="1"/>
    <col min="8454" max="8454" width="28.5" style="216" customWidth="1"/>
    <col min="8455" max="8455" width="53.5" style="216" customWidth="1"/>
    <col min="8456" max="8704" width="9" style="216"/>
    <col min="8705" max="8705" width="25.5" style="216" customWidth="1"/>
    <col min="8706" max="8706" width="14" style="216" customWidth="1"/>
    <col min="8707" max="8707" width="12.125" style="216" customWidth="1"/>
    <col min="8708" max="8708" width="19.25" style="216" customWidth="1"/>
    <col min="8709" max="8709" width="17.375" style="216" customWidth="1"/>
    <col min="8710" max="8710" width="28.5" style="216" customWidth="1"/>
    <col min="8711" max="8711" width="53.5" style="216" customWidth="1"/>
    <col min="8712" max="8960" width="9" style="216"/>
    <col min="8961" max="8961" width="25.5" style="216" customWidth="1"/>
    <col min="8962" max="8962" width="14" style="216" customWidth="1"/>
    <col min="8963" max="8963" width="12.125" style="216" customWidth="1"/>
    <col min="8964" max="8964" width="19.25" style="216" customWidth="1"/>
    <col min="8965" max="8965" width="17.375" style="216" customWidth="1"/>
    <col min="8966" max="8966" width="28.5" style="216" customWidth="1"/>
    <col min="8967" max="8967" width="53.5" style="216" customWidth="1"/>
    <col min="8968" max="9216" width="9" style="216"/>
    <col min="9217" max="9217" width="25.5" style="216" customWidth="1"/>
    <col min="9218" max="9218" width="14" style="216" customWidth="1"/>
    <col min="9219" max="9219" width="12.125" style="216" customWidth="1"/>
    <col min="9220" max="9220" width="19.25" style="216" customWidth="1"/>
    <col min="9221" max="9221" width="17.375" style="216" customWidth="1"/>
    <col min="9222" max="9222" width="28.5" style="216" customWidth="1"/>
    <col min="9223" max="9223" width="53.5" style="216" customWidth="1"/>
    <col min="9224" max="9472" width="9" style="216"/>
    <col min="9473" max="9473" width="25.5" style="216" customWidth="1"/>
    <col min="9474" max="9474" width="14" style="216" customWidth="1"/>
    <col min="9475" max="9475" width="12.125" style="216" customWidth="1"/>
    <col min="9476" max="9476" width="19.25" style="216" customWidth="1"/>
    <col min="9477" max="9477" width="17.375" style="216" customWidth="1"/>
    <col min="9478" max="9478" width="28.5" style="216" customWidth="1"/>
    <col min="9479" max="9479" width="53.5" style="216" customWidth="1"/>
    <col min="9480" max="9728" width="9" style="216"/>
    <col min="9729" max="9729" width="25.5" style="216" customWidth="1"/>
    <col min="9730" max="9730" width="14" style="216" customWidth="1"/>
    <col min="9731" max="9731" width="12.125" style="216" customWidth="1"/>
    <col min="9732" max="9732" width="19.25" style="216" customWidth="1"/>
    <col min="9733" max="9733" width="17.375" style="216" customWidth="1"/>
    <col min="9734" max="9734" width="28.5" style="216" customWidth="1"/>
    <col min="9735" max="9735" width="53.5" style="216" customWidth="1"/>
    <col min="9736" max="9984" width="9" style="216"/>
    <col min="9985" max="9985" width="25.5" style="216" customWidth="1"/>
    <col min="9986" max="9986" width="14" style="216" customWidth="1"/>
    <col min="9987" max="9987" width="12.125" style="216" customWidth="1"/>
    <col min="9988" max="9988" width="19.25" style="216" customWidth="1"/>
    <col min="9989" max="9989" width="17.375" style="216" customWidth="1"/>
    <col min="9990" max="9990" width="28.5" style="216" customWidth="1"/>
    <col min="9991" max="9991" width="53.5" style="216" customWidth="1"/>
    <col min="9992" max="10240" width="9" style="216"/>
    <col min="10241" max="10241" width="25.5" style="216" customWidth="1"/>
    <col min="10242" max="10242" width="14" style="216" customWidth="1"/>
    <col min="10243" max="10243" width="12.125" style="216" customWidth="1"/>
    <col min="10244" max="10244" width="19.25" style="216" customWidth="1"/>
    <col min="10245" max="10245" width="17.375" style="216" customWidth="1"/>
    <col min="10246" max="10246" width="28.5" style="216" customWidth="1"/>
    <col min="10247" max="10247" width="53.5" style="216" customWidth="1"/>
    <col min="10248" max="10496" width="9" style="216"/>
    <col min="10497" max="10497" width="25.5" style="216" customWidth="1"/>
    <col min="10498" max="10498" width="14" style="216" customWidth="1"/>
    <col min="10499" max="10499" width="12.125" style="216" customWidth="1"/>
    <col min="10500" max="10500" width="19.25" style="216" customWidth="1"/>
    <col min="10501" max="10501" width="17.375" style="216" customWidth="1"/>
    <col min="10502" max="10502" width="28.5" style="216" customWidth="1"/>
    <col min="10503" max="10503" width="53.5" style="216" customWidth="1"/>
    <col min="10504" max="10752" width="9" style="216"/>
    <col min="10753" max="10753" width="25.5" style="216" customWidth="1"/>
    <col min="10754" max="10754" width="14" style="216" customWidth="1"/>
    <col min="10755" max="10755" width="12.125" style="216" customWidth="1"/>
    <col min="10756" max="10756" width="19.25" style="216" customWidth="1"/>
    <col min="10757" max="10757" width="17.375" style="216" customWidth="1"/>
    <col min="10758" max="10758" width="28.5" style="216" customWidth="1"/>
    <col min="10759" max="10759" width="53.5" style="216" customWidth="1"/>
    <col min="10760" max="11008" width="9" style="216"/>
    <col min="11009" max="11009" width="25.5" style="216" customWidth="1"/>
    <col min="11010" max="11010" width="14" style="216" customWidth="1"/>
    <col min="11011" max="11011" width="12.125" style="216" customWidth="1"/>
    <col min="11012" max="11012" width="19.25" style="216" customWidth="1"/>
    <col min="11013" max="11013" width="17.375" style="216" customWidth="1"/>
    <col min="11014" max="11014" width="28.5" style="216" customWidth="1"/>
    <col min="11015" max="11015" width="53.5" style="216" customWidth="1"/>
    <col min="11016" max="11264" width="9" style="216"/>
    <col min="11265" max="11265" width="25.5" style="216" customWidth="1"/>
    <col min="11266" max="11266" width="14" style="216" customWidth="1"/>
    <col min="11267" max="11267" width="12.125" style="216" customWidth="1"/>
    <col min="11268" max="11268" width="19.25" style="216" customWidth="1"/>
    <col min="11269" max="11269" width="17.375" style="216" customWidth="1"/>
    <col min="11270" max="11270" width="28.5" style="216" customWidth="1"/>
    <col min="11271" max="11271" width="53.5" style="216" customWidth="1"/>
    <col min="11272" max="11520" width="9" style="216"/>
    <col min="11521" max="11521" width="25.5" style="216" customWidth="1"/>
    <col min="11522" max="11522" width="14" style="216" customWidth="1"/>
    <col min="11523" max="11523" width="12.125" style="216" customWidth="1"/>
    <col min="11524" max="11524" width="19.25" style="216" customWidth="1"/>
    <col min="11525" max="11525" width="17.375" style="216" customWidth="1"/>
    <col min="11526" max="11526" width="28.5" style="216" customWidth="1"/>
    <col min="11527" max="11527" width="53.5" style="216" customWidth="1"/>
    <col min="11528" max="11776" width="9" style="216"/>
    <col min="11777" max="11777" width="25.5" style="216" customWidth="1"/>
    <col min="11778" max="11778" width="14" style="216" customWidth="1"/>
    <col min="11779" max="11779" width="12.125" style="216" customWidth="1"/>
    <col min="11780" max="11780" width="19.25" style="216" customWidth="1"/>
    <col min="11781" max="11781" width="17.375" style="216" customWidth="1"/>
    <col min="11782" max="11782" width="28.5" style="216" customWidth="1"/>
    <col min="11783" max="11783" width="53.5" style="216" customWidth="1"/>
    <col min="11784" max="12032" width="9" style="216"/>
    <col min="12033" max="12033" width="25.5" style="216" customWidth="1"/>
    <col min="12034" max="12034" width="14" style="216" customWidth="1"/>
    <col min="12035" max="12035" width="12.125" style="216" customWidth="1"/>
    <col min="12036" max="12036" width="19.25" style="216" customWidth="1"/>
    <col min="12037" max="12037" width="17.375" style="216" customWidth="1"/>
    <col min="12038" max="12038" width="28.5" style="216" customWidth="1"/>
    <col min="12039" max="12039" width="53.5" style="216" customWidth="1"/>
    <col min="12040" max="12288" width="9" style="216"/>
    <col min="12289" max="12289" width="25.5" style="216" customWidth="1"/>
    <col min="12290" max="12290" width="14" style="216" customWidth="1"/>
    <col min="12291" max="12291" width="12.125" style="216" customWidth="1"/>
    <col min="12292" max="12292" width="19.25" style="216" customWidth="1"/>
    <col min="12293" max="12293" width="17.375" style="216" customWidth="1"/>
    <col min="12294" max="12294" width="28.5" style="216" customWidth="1"/>
    <col min="12295" max="12295" width="53.5" style="216" customWidth="1"/>
    <col min="12296" max="12544" width="9" style="216"/>
    <col min="12545" max="12545" width="25.5" style="216" customWidth="1"/>
    <col min="12546" max="12546" width="14" style="216" customWidth="1"/>
    <col min="12547" max="12547" width="12.125" style="216" customWidth="1"/>
    <col min="12548" max="12548" width="19.25" style="216" customWidth="1"/>
    <col min="12549" max="12549" width="17.375" style="216" customWidth="1"/>
    <col min="12550" max="12550" width="28.5" style="216" customWidth="1"/>
    <col min="12551" max="12551" width="53.5" style="216" customWidth="1"/>
    <col min="12552" max="12800" width="9" style="216"/>
    <col min="12801" max="12801" width="25.5" style="216" customWidth="1"/>
    <col min="12802" max="12802" width="14" style="216" customWidth="1"/>
    <col min="12803" max="12803" width="12.125" style="216" customWidth="1"/>
    <col min="12804" max="12804" width="19.25" style="216" customWidth="1"/>
    <col min="12805" max="12805" width="17.375" style="216" customWidth="1"/>
    <col min="12806" max="12806" width="28.5" style="216" customWidth="1"/>
    <col min="12807" max="12807" width="53.5" style="216" customWidth="1"/>
    <col min="12808" max="13056" width="9" style="216"/>
    <col min="13057" max="13057" width="25.5" style="216" customWidth="1"/>
    <col min="13058" max="13058" width="14" style="216" customWidth="1"/>
    <col min="13059" max="13059" width="12.125" style="216" customWidth="1"/>
    <col min="13060" max="13060" width="19.25" style="216" customWidth="1"/>
    <col min="13061" max="13061" width="17.375" style="216" customWidth="1"/>
    <col min="13062" max="13062" width="28.5" style="216" customWidth="1"/>
    <col min="13063" max="13063" width="53.5" style="216" customWidth="1"/>
    <col min="13064" max="13312" width="9" style="216"/>
    <col min="13313" max="13313" width="25.5" style="216" customWidth="1"/>
    <col min="13314" max="13314" width="14" style="216" customWidth="1"/>
    <col min="13315" max="13315" width="12.125" style="216" customWidth="1"/>
    <col min="13316" max="13316" width="19.25" style="216" customWidth="1"/>
    <col min="13317" max="13317" width="17.375" style="216" customWidth="1"/>
    <col min="13318" max="13318" width="28.5" style="216" customWidth="1"/>
    <col min="13319" max="13319" width="53.5" style="216" customWidth="1"/>
    <col min="13320" max="13568" width="9" style="216"/>
    <col min="13569" max="13569" width="25.5" style="216" customWidth="1"/>
    <col min="13570" max="13570" width="14" style="216" customWidth="1"/>
    <col min="13571" max="13571" width="12.125" style="216" customWidth="1"/>
    <col min="13572" max="13572" width="19.25" style="216" customWidth="1"/>
    <col min="13573" max="13573" width="17.375" style="216" customWidth="1"/>
    <col min="13574" max="13574" width="28.5" style="216" customWidth="1"/>
    <col min="13575" max="13575" width="53.5" style="216" customWidth="1"/>
    <col min="13576" max="13824" width="9" style="216"/>
    <col min="13825" max="13825" width="25.5" style="216" customWidth="1"/>
    <col min="13826" max="13826" width="14" style="216" customWidth="1"/>
    <col min="13827" max="13827" width="12.125" style="216" customWidth="1"/>
    <col min="13828" max="13828" width="19.25" style="216" customWidth="1"/>
    <col min="13829" max="13829" width="17.375" style="216" customWidth="1"/>
    <col min="13830" max="13830" width="28.5" style="216" customWidth="1"/>
    <col min="13831" max="13831" width="53.5" style="216" customWidth="1"/>
    <col min="13832" max="14080" width="9" style="216"/>
    <col min="14081" max="14081" width="25.5" style="216" customWidth="1"/>
    <col min="14082" max="14082" width="14" style="216" customWidth="1"/>
    <col min="14083" max="14083" width="12.125" style="216" customWidth="1"/>
    <col min="14084" max="14084" width="19.25" style="216" customWidth="1"/>
    <col min="14085" max="14085" width="17.375" style="216" customWidth="1"/>
    <col min="14086" max="14086" width="28.5" style="216" customWidth="1"/>
    <col min="14087" max="14087" width="53.5" style="216" customWidth="1"/>
    <col min="14088" max="14336" width="9" style="216"/>
    <col min="14337" max="14337" width="25.5" style="216" customWidth="1"/>
    <col min="14338" max="14338" width="14" style="216" customWidth="1"/>
    <col min="14339" max="14339" width="12.125" style="216" customWidth="1"/>
    <col min="14340" max="14340" width="19.25" style="216" customWidth="1"/>
    <col min="14341" max="14341" width="17.375" style="216" customWidth="1"/>
    <col min="14342" max="14342" width="28.5" style="216" customWidth="1"/>
    <col min="14343" max="14343" width="53.5" style="216" customWidth="1"/>
    <col min="14344" max="14592" width="9" style="216"/>
    <col min="14593" max="14593" width="25.5" style="216" customWidth="1"/>
    <col min="14594" max="14594" width="14" style="216" customWidth="1"/>
    <col min="14595" max="14595" width="12.125" style="216" customWidth="1"/>
    <col min="14596" max="14596" width="19.25" style="216" customWidth="1"/>
    <col min="14597" max="14597" width="17.375" style="216" customWidth="1"/>
    <col min="14598" max="14598" width="28.5" style="216" customWidth="1"/>
    <col min="14599" max="14599" width="53.5" style="216" customWidth="1"/>
    <col min="14600" max="14848" width="9" style="216"/>
    <col min="14849" max="14849" width="25.5" style="216" customWidth="1"/>
    <col min="14850" max="14850" width="14" style="216" customWidth="1"/>
    <col min="14851" max="14851" width="12.125" style="216" customWidth="1"/>
    <col min="14852" max="14852" width="19.25" style="216" customWidth="1"/>
    <col min="14853" max="14853" width="17.375" style="216" customWidth="1"/>
    <col min="14854" max="14854" width="28.5" style="216" customWidth="1"/>
    <col min="14855" max="14855" width="53.5" style="216" customWidth="1"/>
    <col min="14856" max="15104" width="9" style="216"/>
    <col min="15105" max="15105" width="25.5" style="216" customWidth="1"/>
    <col min="15106" max="15106" width="14" style="216" customWidth="1"/>
    <col min="15107" max="15107" width="12.125" style="216" customWidth="1"/>
    <col min="15108" max="15108" width="19.25" style="216" customWidth="1"/>
    <col min="15109" max="15109" width="17.375" style="216" customWidth="1"/>
    <col min="15110" max="15110" width="28.5" style="216" customWidth="1"/>
    <col min="15111" max="15111" width="53.5" style="216" customWidth="1"/>
    <col min="15112" max="15360" width="9" style="216"/>
    <col min="15361" max="15361" width="25.5" style="216" customWidth="1"/>
    <col min="15362" max="15362" width="14" style="216" customWidth="1"/>
    <col min="15363" max="15363" width="12.125" style="216" customWidth="1"/>
    <col min="15364" max="15364" width="19.25" style="216" customWidth="1"/>
    <col min="15365" max="15365" width="17.375" style="216" customWidth="1"/>
    <col min="15366" max="15366" width="28.5" style="216" customWidth="1"/>
    <col min="15367" max="15367" width="53.5" style="216" customWidth="1"/>
    <col min="15368" max="15616" width="9" style="216"/>
    <col min="15617" max="15617" width="25.5" style="216" customWidth="1"/>
    <col min="15618" max="15618" width="14" style="216" customWidth="1"/>
    <col min="15619" max="15619" width="12.125" style="216" customWidth="1"/>
    <col min="15620" max="15620" width="19.25" style="216" customWidth="1"/>
    <col min="15621" max="15621" width="17.375" style="216" customWidth="1"/>
    <col min="15622" max="15622" width="28.5" style="216" customWidth="1"/>
    <col min="15623" max="15623" width="53.5" style="216" customWidth="1"/>
    <col min="15624" max="15872" width="9" style="216"/>
    <col min="15873" max="15873" width="25.5" style="216" customWidth="1"/>
    <col min="15874" max="15874" width="14" style="216" customWidth="1"/>
    <col min="15875" max="15875" width="12.125" style="216" customWidth="1"/>
    <col min="15876" max="15876" width="19.25" style="216" customWidth="1"/>
    <col min="15877" max="15877" width="17.375" style="216" customWidth="1"/>
    <col min="15878" max="15878" width="28.5" style="216" customWidth="1"/>
    <col min="15879" max="15879" width="53.5" style="216" customWidth="1"/>
    <col min="15880" max="16128" width="9" style="216"/>
    <col min="16129" max="16129" width="25.5" style="216" customWidth="1"/>
    <col min="16130" max="16130" width="14" style="216" customWidth="1"/>
    <col min="16131" max="16131" width="12.125" style="216" customWidth="1"/>
    <col min="16132" max="16132" width="19.25" style="216" customWidth="1"/>
    <col min="16133" max="16133" width="17.375" style="216" customWidth="1"/>
    <col min="16134" max="16134" width="28.5" style="216" customWidth="1"/>
    <col min="16135" max="16135" width="53.5" style="216" customWidth="1"/>
    <col min="16136" max="16384" width="9" style="216"/>
  </cols>
  <sheetData>
    <row r="1" spans="1:7" ht="19.5" customHeight="1">
      <c r="A1" s="216" t="s">
        <v>407</v>
      </c>
    </row>
    <row r="2" spans="1:7" ht="19.5" customHeight="1"/>
    <row r="3" spans="1:7" ht="30" customHeight="1">
      <c r="A3" s="144" t="s">
        <v>763</v>
      </c>
      <c r="B3" s="100"/>
    </row>
    <row r="4" spans="1:7" ht="24.75" customHeight="1" thickBot="1">
      <c r="G4" s="217" t="s">
        <v>409</v>
      </c>
    </row>
    <row r="5" spans="1:7" s="32" customFormat="1" ht="59.25" customHeight="1" thickTop="1" thickBot="1">
      <c r="A5" s="1134" t="s">
        <v>410</v>
      </c>
      <c r="B5" s="1137" t="s">
        <v>411</v>
      </c>
      <c r="C5" s="1137" t="s">
        <v>412</v>
      </c>
      <c r="D5" s="1140" t="s">
        <v>413</v>
      </c>
      <c r="E5" s="1412"/>
      <c r="F5" s="1413"/>
      <c r="G5" s="1143" t="s">
        <v>414</v>
      </c>
    </row>
    <row r="6" spans="1:7" s="32" customFormat="1" ht="24.75" customHeight="1" thickTop="1">
      <c r="A6" s="1135"/>
      <c r="B6" s="1138"/>
      <c r="C6" s="1138"/>
      <c r="D6" s="1148" t="s">
        <v>415</v>
      </c>
      <c r="E6" s="1149"/>
      <c r="F6" s="1149"/>
      <c r="G6" s="1144"/>
    </row>
    <row r="7" spans="1:7" s="32" customFormat="1" ht="24.75" customHeight="1" thickBot="1">
      <c r="A7" s="1135"/>
      <c r="B7" s="1138"/>
      <c r="C7" s="1139"/>
      <c r="D7" s="1150"/>
      <c r="E7" s="1151"/>
      <c r="F7" s="1152"/>
      <c r="G7" s="1145"/>
    </row>
    <row r="8" spans="1:7" s="32" customFormat="1" ht="24.75" customHeight="1" thickTop="1">
      <c r="A8" s="1135"/>
      <c r="B8" s="1138"/>
      <c r="C8" s="1139"/>
      <c r="D8" s="1153" t="s">
        <v>416</v>
      </c>
      <c r="E8" s="1155" t="s">
        <v>417</v>
      </c>
      <c r="F8" s="218" t="s">
        <v>418</v>
      </c>
      <c r="G8" s="1146"/>
    </row>
    <row r="9" spans="1:7" s="32" customFormat="1" ht="24.75" customHeight="1" thickBot="1">
      <c r="A9" s="1136"/>
      <c r="B9" s="1136"/>
      <c r="C9" s="1136"/>
      <c r="D9" s="1154"/>
      <c r="E9" s="1156"/>
      <c r="F9" s="219" t="s">
        <v>419</v>
      </c>
      <c r="G9" s="1147"/>
    </row>
    <row r="10" spans="1:7" s="227" customFormat="1" ht="49.5" customHeight="1" thickTop="1" thickBot="1">
      <c r="A10" s="220"/>
      <c r="B10" s="221"/>
      <c r="C10" s="222"/>
      <c r="D10" s="223"/>
      <c r="E10" s="224"/>
      <c r="F10" s="225"/>
      <c r="G10" s="226"/>
    </row>
    <row r="11" spans="1:7" s="227" customFormat="1" ht="24.75" customHeight="1" thickTop="1">
      <c r="A11" s="228" t="s">
        <v>420</v>
      </c>
      <c r="B11" s="229"/>
      <c r="C11" s="229"/>
      <c r="D11" s="230"/>
      <c r="E11" s="231"/>
      <c r="F11" s="232"/>
    </row>
    <row r="12" spans="1:7" s="227" customFormat="1" ht="24.75" customHeight="1">
      <c r="A12" s="233" t="s">
        <v>421</v>
      </c>
      <c r="B12" s="229"/>
      <c r="C12" s="229"/>
      <c r="D12" s="230"/>
      <c r="E12" s="231"/>
      <c r="F12" s="232"/>
    </row>
    <row r="13" spans="1:7" s="227" customFormat="1" ht="24.75" customHeight="1">
      <c r="A13" s="1132" t="s">
        <v>422</v>
      </c>
      <c r="B13" s="1132"/>
      <c r="C13" s="1132"/>
      <c r="D13" s="1132"/>
      <c r="E13" s="1132"/>
      <c r="F13" s="1132"/>
      <c r="G13" s="1132"/>
    </row>
    <row r="14" spans="1:7" s="227" customFormat="1" ht="24.75" customHeight="1">
      <c r="A14" s="1132" t="s">
        <v>423</v>
      </c>
      <c r="B14" s="1132"/>
      <c r="C14" s="1132"/>
      <c r="D14" s="1132"/>
      <c r="E14" s="1132"/>
      <c r="F14" s="1132"/>
      <c r="G14" s="1132"/>
    </row>
    <row r="15" spans="1:7" s="227" customFormat="1" ht="24.75" customHeight="1">
      <c r="A15" s="1132" t="s">
        <v>424</v>
      </c>
      <c r="B15" s="1132"/>
      <c r="C15" s="1132"/>
      <c r="D15" s="1132"/>
      <c r="E15" s="1132"/>
      <c r="F15" s="1132"/>
      <c r="G15" s="1132"/>
    </row>
    <row r="16" spans="1:7" s="227" customFormat="1" ht="24.75" customHeight="1">
      <c r="A16" s="233" t="s">
        <v>425</v>
      </c>
      <c r="B16" s="229"/>
      <c r="C16" s="229"/>
      <c r="D16" s="230"/>
      <c r="E16" s="231"/>
      <c r="F16" s="232"/>
    </row>
    <row r="17" spans="1:7" s="227" customFormat="1" ht="24.75" customHeight="1">
      <c r="A17" s="234" t="s">
        <v>426</v>
      </c>
      <c r="B17" s="229"/>
      <c r="C17" s="229"/>
      <c r="D17" s="230"/>
      <c r="E17" s="231"/>
      <c r="F17" s="232"/>
    </row>
    <row r="18" spans="1:7" ht="24.75" customHeight="1">
      <c r="A18" s="216" t="s">
        <v>427</v>
      </c>
      <c r="B18" s="235"/>
      <c r="C18" s="235"/>
      <c r="D18" s="236"/>
      <c r="E18" s="237"/>
      <c r="F18" s="237"/>
    </row>
    <row r="19" spans="1:7" ht="24.75" customHeight="1">
      <c r="A19" s="216" t="s">
        <v>428</v>
      </c>
      <c r="B19" s="235"/>
      <c r="C19" s="235"/>
      <c r="D19" s="236"/>
      <c r="E19" s="237"/>
      <c r="F19" s="237"/>
    </row>
    <row r="20" spans="1:7" ht="24.75" customHeight="1">
      <c r="A20" s="216" t="s">
        <v>429</v>
      </c>
      <c r="B20" s="235"/>
      <c r="C20" s="235"/>
      <c r="D20" s="236"/>
      <c r="E20" s="237"/>
      <c r="F20" s="237"/>
    </row>
    <row r="21" spans="1:7" ht="24.75" customHeight="1">
      <c r="B21" s="235"/>
      <c r="C21" s="235"/>
      <c r="D21" s="236"/>
      <c r="E21" s="237"/>
      <c r="F21" s="237"/>
    </row>
    <row r="22" spans="1:7" s="227" customFormat="1" ht="24.75" customHeight="1">
      <c r="A22" s="234" t="s">
        <v>430</v>
      </c>
      <c r="B22" s="229"/>
      <c r="C22" s="229"/>
      <c r="D22" s="230"/>
      <c r="E22" s="231"/>
      <c r="F22" s="232"/>
    </row>
    <row r="23" spans="1:7" ht="24.75" customHeight="1">
      <c r="A23" s="216" t="s">
        <v>431</v>
      </c>
    </row>
    <row r="24" spans="1:7" ht="24.75" customHeight="1"/>
    <row r="25" spans="1:7" ht="24.75" customHeight="1">
      <c r="A25" s="216" t="s">
        <v>432</v>
      </c>
    </row>
    <row r="26" spans="1:7" ht="24.75" customHeight="1">
      <c r="A26" s="216" t="s">
        <v>433</v>
      </c>
    </row>
    <row r="27" spans="1:7" ht="24.75" customHeight="1">
      <c r="A27" s="1411" t="s">
        <v>434</v>
      </c>
      <c r="B27" s="1411"/>
      <c r="C27" s="1411"/>
      <c r="D27" s="1411"/>
      <c r="E27" s="1411"/>
      <c r="F27" s="1411"/>
      <c r="G27" s="1411"/>
    </row>
    <row r="28" spans="1:7" ht="24.75" customHeight="1"/>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4"/>
  <conditionalFormatting sqref="A10:E10">
    <cfRule type="containsBlanks" dxfId="40" priority="1">
      <formula>LEN(TRIM(A10))=0</formula>
    </cfRule>
  </conditionalFormatting>
  <printOptions horizontalCentered="1"/>
  <pageMargins left="0.23622047244094491" right="0.23622047244094491" top="0.74803149606299213" bottom="0.74803149606299213" header="0.31496062992125984" footer="0.31496062992125984"/>
  <pageSetup paperSize="9" scale="72" orientation="landscape" blackAndWhite="1" errors="blank" r:id="rId1"/>
  <headerFooter alignWithMargins="0"/>
  <colBreaks count="1" manualBreakCount="1">
    <brk id="7" min="2" max="28"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1"/>
  <dimension ref="A1:AN168"/>
  <sheetViews>
    <sheetView view="pageBreakPreview" topLeftCell="A160" zoomScaleNormal="100" zoomScaleSheetLayoutView="100" workbookViewId="0">
      <selection activeCell="B9" sqref="B9:M10"/>
    </sheetView>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7" width="3.625" style="1" customWidth="1"/>
    <col min="28" max="28" width="8.625" style="1" customWidth="1"/>
    <col min="29" max="38" width="3.625" style="1"/>
    <col min="39" max="40" width="0" style="1" hidden="1" customWidth="1"/>
    <col min="41"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3" width="3.625" style="1" customWidth="1"/>
    <col min="284" max="284" width="8.625" style="1" customWidth="1"/>
    <col min="285" max="294" width="3.625" style="1"/>
    <col min="295" max="296" width="0" style="1" hidden="1" customWidth="1"/>
    <col min="297"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9" width="3.625" style="1" customWidth="1"/>
    <col min="540" max="540" width="8.625" style="1" customWidth="1"/>
    <col min="541" max="550" width="3.625" style="1"/>
    <col min="551" max="552" width="0" style="1" hidden="1" customWidth="1"/>
    <col min="553"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5" width="3.625" style="1" customWidth="1"/>
    <col min="796" max="796" width="8.625" style="1" customWidth="1"/>
    <col min="797" max="806" width="3.625" style="1"/>
    <col min="807" max="808" width="0" style="1" hidden="1" customWidth="1"/>
    <col min="809"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1" width="3.625" style="1" customWidth="1"/>
    <col min="1052" max="1052" width="8.625" style="1" customWidth="1"/>
    <col min="1053" max="1062" width="3.625" style="1"/>
    <col min="1063" max="1064" width="0" style="1" hidden="1" customWidth="1"/>
    <col min="1065"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7" width="3.625" style="1" customWidth="1"/>
    <col min="1308" max="1308" width="8.625" style="1" customWidth="1"/>
    <col min="1309" max="1318" width="3.625" style="1"/>
    <col min="1319" max="1320" width="0" style="1" hidden="1" customWidth="1"/>
    <col min="1321"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3" width="3.625" style="1" customWidth="1"/>
    <col min="1564" max="1564" width="8.625" style="1" customWidth="1"/>
    <col min="1565" max="1574" width="3.625" style="1"/>
    <col min="1575" max="1576" width="0" style="1" hidden="1" customWidth="1"/>
    <col min="1577"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9" width="3.625" style="1" customWidth="1"/>
    <col min="1820" max="1820" width="8.625" style="1" customWidth="1"/>
    <col min="1821" max="1830" width="3.625" style="1"/>
    <col min="1831" max="1832" width="0" style="1" hidden="1" customWidth="1"/>
    <col min="1833"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5" width="3.625" style="1" customWidth="1"/>
    <col min="2076" max="2076" width="8.625" style="1" customWidth="1"/>
    <col min="2077" max="2086" width="3.625" style="1"/>
    <col min="2087" max="2088" width="0" style="1" hidden="1" customWidth="1"/>
    <col min="2089"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1" width="3.625" style="1" customWidth="1"/>
    <col min="2332" max="2332" width="8.625" style="1" customWidth="1"/>
    <col min="2333" max="2342" width="3.625" style="1"/>
    <col min="2343" max="2344" width="0" style="1" hidden="1" customWidth="1"/>
    <col min="2345"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7" width="3.625" style="1" customWidth="1"/>
    <col min="2588" max="2588" width="8.625" style="1" customWidth="1"/>
    <col min="2589" max="2598" width="3.625" style="1"/>
    <col min="2599" max="2600" width="0" style="1" hidden="1" customWidth="1"/>
    <col min="2601"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3" width="3.625" style="1" customWidth="1"/>
    <col min="2844" max="2844" width="8.625" style="1" customWidth="1"/>
    <col min="2845" max="2854" width="3.625" style="1"/>
    <col min="2855" max="2856" width="0" style="1" hidden="1" customWidth="1"/>
    <col min="2857"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9" width="3.625" style="1" customWidth="1"/>
    <col min="3100" max="3100" width="8.625" style="1" customWidth="1"/>
    <col min="3101" max="3110" width="3.625" style="1"/>
    <col min="3111" max="3112" width="0" style="1" hidden="1" customWidth="1"/>
    <col min="3113"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5" width="3.625" style="1" customWidth="1"/>
    <col min="3356" max="3356" width="8.625" style="1" customWidth="1"/>
    <col min="3357" max="3366" width="3.625" style="1"/>
    <col min="3367" max="3368" width="0" style="1" hidden="1" customWidth="1"/>
    <col min="3369"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1" width="3.625" style="1" customWidth="1"/>
    <col min="3612" max="3612" width="8.625" style="1" customWidth="1"/>
    <col min="3613" max="3622" width="3.625" style="1"/>
    <col min="3623" max="3624" width="0" style="1" hidden="1" customWidth="1"/>
    <col min="3625"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7" width="3.625" style="1" customWidth="1"/>
    <col min="3868" max="3868" width="8.625" style="1" customWidth="1"/>
    <col min="3869" max="3878" width="3.625" style="1"/>
    <col min="3879" max="3880" width="0" style="1" hidden="1" customWidth="1"/>
    <col min="3881"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3" width="3.625" style="1" customWidth="1"/>
    <col min="4124" max="4124" width="8.625" style="1" customWidth="1"/>
    <col min="4125" max="4134" width="3.625" style="1"/>
    <col min="4135" max="4136" width="0" style="1" hidden="1" customWidth="1"/>
    <col min="4137"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9" width="3.625" style="1" customWidth="1"/>
    <col min="4380" max="4380" width="8.625" style="1" customWidth="1"/>
    <col min="4381" max="4390" width="3.625" style="1"/>
    <col min="4391" max="4392" width="0" style="1" hidden="1" customWidth="1"/>
    <col min="4393"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5" width="3.625" style="1" customWidth="1"/>
    <col min="4636" max="4636" width="8.625" style="1" customWidth="1"/>
    <col min="4637" max="4646" width="3.625" style="1"/>
    <col min="4647" max="4648" width="0" style="1" hidden="1" customWidth="1"/>
    <col min="4649"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1" width="3.625" style="1" customWidth="1"/>
    <col min="4892" max="4892" width="8.625" style="1" customWidth="1"/>
    <col min="4893" max="4902" width="3.625" style="1"/>
    <col min="4903" max="4904" width="0" style="1" hidden="1" customWidth="1"/>
    <col min="4905"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7" width="3.625" style="1" customWidth="1"/>
    <col min="5148" max="5148" width="8.625" style="1" customWidth="1"/>
    <col min="5149" max="5158" width="3.625" style="1"/>
    <col min="5159" max="5160" width="0" style="1" hidden="1" customWidth="1"/>
    <col min="5161"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3" width="3.625" style="1" customWidth="1"/>
    <col min="5404" max="5404" width="8.625" style="1" customWidth="1"/>
    <col min="5405" max="5414" width="3.625" style="1"/>
    <col min="5415" max="5416" width="0" style="1" hidden="1" customWidth="1"/>
    <col min="5417"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9" width="3.625" style="1" customWidth="1"/>
    <col min="5660" max="5660" width="8.625" style="1" customWidth="1"/>
    <col min="5661" max="5670" width="3.625" style="1"/>
    <col min="5671" max="5672" width="0" style="1" hidden="1" customWidth="1"/>
    <col min="5673"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5" width="3.625" style="1" customWidth="1"/>
    <col min="5916" max="5916" width="8.625" style="1" customWidth="1"/>
    <col min="5917" max="5926" width="3.625" style="1"/>
    <col min="5927" max="5928" width="0" style="1" hidden="1" customWidth="1"/>
    <col min="5929"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1" width="3.625" style="1" customWidth="1"/>
    <col min="6172" max="6172" width="8.625" style="1" customWidth="1"/>
    <col min="6173" max="6182" width="3.625" style="1"/>
    <col min="6183" max="6184" width="0" style="1" hidden="1" customWidth="1"/>
    <col min="6185"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7" width="3.625" style="1" customWidth="1"/>
    <col min="6428" max="6428" width="8.625" style="1" customWidth="1"/>
    <col min="6429" max="6438" width="3.625" style="1"/>
    <col min="6439" max="6440" width="0" style="1" hidden="1" customWidth="1"/>
    <col min="6441"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3" width="3.625" style="1" customWidth="1"/>
    <col min="6684" max="6684" width="8.625" style="1" customWidth="1"/>
    <col min="6685" max="6694" width="3.625" style="1"/>
    <col min="6695" max="6696" width="0" style="1" hidden="1" customWidth="1"/>
    <col min="6697"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9" width="3.625" style="1" customWidth="1"/>
    <col min="6940" max="6940" width="8.625" style="1" customWidth="1"/>
    <col min="6941" max="6950" width="3.625" style="1"/>
    <col min="6951" max="6952" width="0" style="1" hidden="1" customWidth="1"/>
    <col min="6953"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5" width="3.625" style="1" customWidth="1"/>
    <col min="7196" max="7196" width="8.625" style="1" customWidth="1"/>
    <col min="7197" max="7206" width="3.625" style="1"/>
    <col min="7207" max="7208" width="0" style="1" hidden="1" customWidth="1"/>
    <col min="7209"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1" width="3.625" style="1" customWidth="1"/>
    <col min="7452" max="7452" width="8.625" style="1" customWidth="1"/>
    <col min="7453" max="7462" width="3.625" style="1"/>
    <col min="7463" max="7464" width="0" style="1" hidden="1" customWidth="1"/>
    <col min="7465"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7" width="3.625" style="1" customWidth="1"/>
    <col min="7708" max="7708" width="8.625" style="1" customWidth="1"/>
    <col min="7709" max="7718" width="3.625" style="1"/>
    <col min="7719" max="7720" width="0" style="1" hidden="1" customWidth="1"/>
    <col min="7721"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3" width="3.625" style="1" customWidth="1"/>
    <col min="7964" max="7964" width="8.625" style="1" customWidth="1"/>
    <col min="7965" max="7974" width="3.625" style="1"/>
    <col min="7975" max="7976" width="0" style="1" hidden="1" customWidth="1"/>
    <col min="7977"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9" width="3.625" style="1" customWidth="1"/>
    <col min="8220" max="8220" width="8.625" style="1" customWidth="1"/>
    <col min="8221" max="8230" width="3.625" style="1"/>
    <col min="8231" max="8232" width="0" style="1" hidden="1" customWidth="1"/>
    <col min="8233"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5" width="3.625" style="1" customWidth="1"/>
    <col min="8476" max="8476" width="8.625" style="1" customWidth="1"/>
    <col min="8477" max="8486" width="3.625" style="1"/>
    <col min="8487" max="8488" width="0" style="1" hidden="1" customWidth="1"/>
    <col min="8489"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1" width="3.625" style="1" customWidth="1"/>
    <col min="8732" max="8732" width="8.625" style="1" customWidth="1"/>
    <col min="8733" max="8742" width="3.625" style="1"/>
    <col min="8743" max="8744" width="0" style="1" hidden="1" customWidth="1"/>
    <col min="8745"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7" width="3.625" style="1" customWidth="1"/>
    <col min="8988" max="8988" width="8.625" style="1" customWidth="1"/>
    <col min="8989" max="8998" width="3.625" style="1"/>
    <col min="8999" max="9000" width="0" style="1" hidden="1" customWidth="1"/>
    <col min="9001"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3" width="3.625" style="1" customWidth="1"/>
    <col min="9244" max="9244" width="8.625" style="1" customWidth="1"/>
    <col min="9245" max="9254" width="3.625" style="1"/>
    <col min="9255" max="9256" width="0" style="1" hidden="1" customWidth="1"/>
    <col min="9257"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9" width="3.625" style="1" customWidth="1"/>
    <col min="9500" max="9500" width="8.625" style="1" customWidth="1"/>
    <col min="9501" max="9510" width="3.625" style="1"/>
    <col min="9511" max="9512" width="0" style="1" hidden="1" customWidth="1"/>
    <col min="9513"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5" width="3.625" style="1" customWidth="1"/>
    <col min="9756" max="9756" width="8.625" style="1" customWidth="1"/>
    <col min="9757" max="9766" width="3.625" style="1"/>
    <col min="9767" max="9768" width="0" style="1" hidden="1" customWidth="1"/>
    <col min="9769"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1" width="3.625" style="1" customWidth="1"/>
    <col min="10012" max="10012" width="8.625" style="1" customWidth="1"/>
    <col min="10013" max="10022" width="3.625" style="1"/>
    <col min="10023" max="10024" width="0" style="1" hidden="1" customWidth="1"/>
    <col min="10025"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7" width="3.625" style="1" customWidth="1"/>
    <col min="10268" max="10268" width="8.625" style="1" customWidth="1"/>
    <col min="10269" max="10278" width="3.625" style="1"/>
    <col min="10279" max="10280" width="0" style="1" hidden="1" customWidth="1"/>
    <col min="10281"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3" width="3.625" style="1" customWidth="1"/>
    <col min="10524" max="10524" width="8.625" style="1" customWidth="1"/>
    <col min="10525" max="10534" width="3.625" style="1"/>
    <col min="10535" max="10536" width="0" style="1" hidden="1" customWidth="1"/>
    <col min="10537"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9" width="3.625" style="1" customWidth="1"/>
    <col min="10780" max="10780" width="8.625" style="1" customWidth="1"/>
    <col min="10781" max="10790" width="3.625" style="1"/>
    <col min="10791" max="10792" width="0" style="1" hidden="1" customWidth="1"/>
    <col min="10793"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5" width="3.625" style="1" customWidth="1"/>
    <col min="11036" max="11036" width="8.625" style="1" customWidth="1"/>
    <col min="11037" max="11046" width="3.625" style="1"/>
    <col min="11047" max="11048" width="0" style="1" hidden="1" customWidth="1"/>
    <col min="11049"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1" width="3.625" style="1" customWidth="1"/>
    <col min="11292" max="11292" width="8.625" style="1" customWidth="1"/>
    <col min="11293" max="11302" width="3.625" style="1"/>
    <col min="11303" max="11304" width="0" style="1" hidden="1" customWidth="1"/>
    <col min="11305"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7" width="3.625" style="1" customWidth="1"/>
    <col min="11548" max="11548" width="8.625" style="1" customWidth="1"/>
    <col min="11549" max="11558" width="3.625" style="1"/>
    <col min="11559" max="11560" width="0" style="1" hidden="1" customWidth="1"/>
    <col min="11561"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3" width="3.625" style="1" customWidth="1"/>
    <col min="11804" max="11804" width="8.625" style="1" customWidth="1"/>
    <col min="11805" max="11814" width="3.625" style="1"/>
    <col min="11815" max="11816" width="0" style="1" hidden="1" customWidth="1"/>
    <col min="11817"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9" width="3.625" style="1" customWidth="1"/>
    <col min="12060" max="12060" width="8.625" style="1" customWidth="1"/>
    <col min="12061" max="12070" width="3.625" style="1"/>
    <col min="12071" max="12072" width="0" style="1" hidden="1" customWidth="1"/>
    <col min="12073"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5" width="3.625" style="1" customWidth="1"/>
    <col min="12316" max="12316" width="8.625" style="1" customWidth="1"/>
    <col min="12317" max="12326" width="3.625" style="1"/>
    <col min="12327" max="12328" width="0" style="1" hidden="1" customWidth="1"/>
    <col min="12329"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1" width="3.625" style="1" customWidth="1"/>
    <col min="12572" max="12572" width="8.625" style="1" customWidth="1"/>
    <col min="12573" max="12582" width="3.625" style="1"/>
    <col min="12583" max="12584" width="0" style="1" hidden="1" customWidth="1"/>
    <col min="12585"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7" width="3.625" style="1" customWidth="1"/>
    <col min="12828" max="12828" width="8.625" style="1" customWidth="1"/>
    <col min="12829" max="12838" width="3.625" style="1"/>
    <col min="12839" max="12840" width="0" style="1" hidden="1" customWidth="1"/>
    <col min="12841"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3" width="3.625" style="1" customWidth="1"/>
    <col min="13084" max="13084" width="8.625" style="1" customWidth="1"/>
    <col min="13085" max="13094" width="3.625" style="1"/>
    <col min="13095" max="13096" width="0" style="1" hidden="1" customWidth="1"/>
    <col min="13097"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9" width="3.625" style="1" customWidth="1"/>
    <col min="13340" max="13340" width="8.625" style="1" customWidth="1"/>
    <col min="13341" max="13350" width="3.625" style="1"/>
    <col min="13351" max="13352" width="0" style="1" hidden="1" customWidth="1"/>
    <col min="13353"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5" width="3.625" style="1" customWidth="1"/>
    <col min="13596" max="13596" width="8.625" style="1" customWidth="1"/>
    <col min="13597" max="13606" width="3.625" style="1"/>
    <col min="13607" max="13608" width="0" style="1" hidden="1" customWidth="1"/>
    <col min="13609"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1" width="3.625" style="1" customWidth="1"/>
    <col min="13852" max="13852" width="8.625" style="1" customWidth="1"/>
    <col min="13853" max="13862" width="3.625" style="1"/>
    <col min="13863" max="13864" width="0" style="1" hidden="1" customWidth="1"/>
    <col min="13865"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7" width="3.625" style="1" customWidth="1"/>
    <col min="14108" max="14108" width="8.625" style="1" customWidth="1"/>
    <col min="14109" max="14118" width="3.625" style="1"/>
    <col min="14119" max="14120" width="0" style="1" hidden="1" customWidth="1"/>
    <col min="14121"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3" width="3.625" style="1" customWidth="1"/>
    <col min="14364" max="14364" width="8.625" style="1" customWidth="1"/>
    <col min="14365" max="14374" width="3.625" style="1"/>
    <col min="14375" max="14376" width="0" style="1" hidden="1" customWidth="1"/>
    <col min="14377"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9" width="3.625" style="1" customWidth="1"/>
    <col min="14620" max="14620" width="8.625" style="1" customWidth="1"/>
    <col min="14621" max="14630" width="3.625" style="1"/>
    <col min="14631" max="14632" width="0" style="1" hidden="1" customWidth="1"/>
    <col min="14633"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5" width="3.625" style="1" customWidth="1"/>
    <col min="14876" max="14876" width="8.625" style="1" customWidth="1"/>
    <col min="14877" max="14886" width="3.625" style="1"/>
    <col min="14887" max="14888" width="0" style="1" hidden="1" customWidth="1"/>
    <col min="14889"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1" width="3.625" style="1" customWidth="1"/>
    <col min="15132" max="15132" width="8.625" style="1" customWidth="1"/>
    <col min="15133" max="15142" width="3.625" style="1"/>
    <col min="15143" max="15144" width="0" style="1" hidden="1" customWidth="1"/>
    <col min="15145"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7" width="3.625" style="1" customWidth="1"/>
    <col min="15388" max="15388" width="8.625" style="1" customWidth="1"/>
    <col min="15389" max="15398" width="3.625" style="1"/>
    <col min="15399" max="15400" width="0" style="1" hidden="1" customWidth="1"/>
    <col min="15401"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3" width="3.625" style="1" customWidth="1"/>
    <col min="15644" max="15644" width="8.625" style="1" customWidth="1"/>
    <col min="15645" max="15654" width="3.625" style="1"/>
    <col min="15655" max="15656" width="0" style="1" hidden="1" customWidth="1"/>
    <col min="15657"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9" width="3.625" style="1" customWidth="1"/>
    <col min="15900" max="15900" width="8.625" style="1" customWidth="1"/>
    <col min="15901" max="15910" width="3.625" style="1"/>
    <col min="15911" max="15912" width="0" style="1" hidden="1" customWidth="1"/>
    <col min="15913"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5" width="3.625" style="1" customWidth="1"/>
    <col min="16156" max="16156" width="8.625" style="1" customWidth="1"/>
    <col min="16157" max="16166" width="3.625" style="1"/>
    <col min="16167" max="16168" width="0" style="1" hidden="1" customWidth="1"/>
    <col min="16169" max="16384" width="3.625" style="1"/>
  </cols>
  <sheetData>
    <row r="1" spans="1:29" ht="18.75" customHeight="1">
      <c r="B1" s="305"/>
      <c r="AA1" s="1" t="s">
        <v>435</v>
      </c>
    </row>
    <row r="2" spans="1:29" ht="9" customHeight="1"/>
    <row r="3" spans="1:29" ht="18.75" customHeight="1">
      <c r="A3" s="952" t="s">
        <v>436</v>
      </c>
      <c r="B3" s="952"/>
      <c r="C3" s="952"/>
      <c r="D3" s="952"/>
      <c r="E3" s="952"/>
      <c r="F3" s="952"/>
      <c r="G3" s="952"/>
      <c r="H3" s="952"/>
      <c r="I3" s="952"/>
      <c r="J3" s="952"/>
      <c r="K3" s="952"/>
      <c r="L3" s="952"/>
      <c r="M3" s="952"/>
      <c r="N3" s="952"/>
      <c r="O3" s="952"/>
      <c r="P3" s="952"/>
      <c r="Q3" s="952"/>
      <c r="R3" s="952"/>
      <c r="S3" s="952"/>
      <c r="T3" s="952"/>
      <c r="U3" s="952"/>
      <c r="V3" s="952"/>
      <c r="W3" s="952"/>
      <c r="X3" s="952"/>
      <c r="Y3" s="952"/>
      <c r="AA3" s="1" t="s">
        <v>256</v>
      </c>
    </row>
    <row r="4" spans="1:29" ht="9" customHeight="1"/>
    <row r="5" spans="1:29" ht="18.75" customHeight="1">
      <c r="L5" s="11"/>
      <c r="N5" s="101" t="s">
        <v>437</v>
      </c>
    </row>
    <row r="6" spans="1:29" ht="18.75" customHeight="1">
      <c r="N6" s="1157"/>
      <c r="O6" s="1157"/>
      <c r="P6" s="1157"/>
      <c r="Q6" s="1157"/>
      <c r="R6" s="1157"/>
      <c r="S6" s="1157"/>
      <c r="T6" s="1157"/>
      <c r="U6" s="1157"/>
      <c r="V6" s="1157"/>
      <c r="W6" s="1157"/>
      <c r="X6" s="1157"/>
      <c r="Y6" s="1157"/>
    </row>
    <row r="7" spans="1:29" ht="18.75" customHeight="1">
      <c r="A7" s="1" t="s">
        <v>438</v>
      </c>
      <c r="I7" s="172"/>
      <c r="J7" s="1" t="s">
        <v>439</v>
      </c>
      <c r="N7" s="35"/>
      <c r="O7" s="35"/>
      <c r="P7" s="35"/>
      <c r="Q7" s="35"/>
      <c r="R7" s="35"/>
      <c r="S7" s="35"/>
      <c r="T7" s="35"/>
      <c r="U7" s="35"/>
      <c r="V7" s="35"/>
      <c r="W7" s="35"/>
      <c r="X7" s="35"/>
      <c r="Y7" s="35"/>
    </row>
    <row r="8" spans="1:29" ht="18.75" customHeight="1">
      <c r="A8" s="1" t="s">
        <v>46</v>
      </c>
      <c r="B8" s="951" t="s">
        <v>440</v>
      </c>
      <c r="C8" s="951"/>
      <c r="D8" s="951"/>
      <c r="E8" s="951"/>
      <c r="F8" s="951"/>
      <c r="G8" s="951"/>
      <c r="H8" s="951"/>
      <c r="I8" s="951"/>
      <c r="J8" s="951"/>
      <c r="K8" s="951"/>
      <c r="L8" s="951"/>
      <c r="M8" s="951"/>
      <c r="N8" s="951"/>
      <c r="O8" s="951"/>
      <c r="P8" s="951"/>
      <c r="Q8" s="951"/>
      <c r="R8" s="951"/>
      <c r="S8" s="951"/>
      <c r="T8" s="951"/>
      <c r="U8" s="951"/>
      <c r="V8" s="951"/>
      <c r="W8" s="951"/>
      <c r="X8" s="951"/>
      <c r="Y8" s="951"/>
    </row>
    <row r="9" spans="1:29" ht="18.75" customHeight="1">
      <c r="B9" s="951"/>
      <c r="C9" s="951"/>
      <c r="D9" s="951"/>
      <c r="E9" s="951"/>
      <c r="F9" s="951"/>
      <c r="G9" s="951"/>
      <c r="H9" s="951"/>
      <c r="I9" s="951"/>
      <c r="J9" s="951"/>
      <c r="K9" s="951"/>
      <c r="L9" s="951"/>
      <c r="M9" s="951"/>
      <c r="N9" s="951"/>
      <c r="O9" s="951"/>
      <c r="P9" s="951"/>
      <c r="Q9" s="951"/>
      <c r="R9" s="951"/>
      <c r="S9" s="951"/>
      <c r="T9" s="951"/>
      <c r="U9" s="951"/>
      <c r="V9" s="951"/>
      <c r="W9" s="951"/>
      <c r="X9" s="951"/>
      <c r="Y9" s="951"/>
    </row>
    <row r="10" spans="1:29" ht="18.75" customHeight="1">
      <c r="N10" s="35"/>
      <c r="O10" s="35"/>
      <c r="P10" s="35"/>
      <c r="Q10" s="35"/>
      <c r="R10" s="35"/>
      <c r="S10" s="35"/>
      <c r="T10" s="35"/>
      <c r="U10" s="35"/>
      <c r="V10" s="35"/>
      <c r="W10" s="35"/>
      <c r="X10" s="35"/>
      <c r="Y10" s="35"/>
    </row>
    <row r="11" spans="1:29" ht="15" customHeight="1">
      <c r="A11" s="1" t="s">
        <v>441</v>
      </c>
    </row>
    <row r="12" spans="1:29" ht="15" customHeight="1">
      <c r="A12" s="1" t="s">
        <v>442</v>
      </c>
      <c r="AC12" s="1" t="s">
        <v>590</v>
      </c>
    </row>
    <row r="13" spans="1:29" ht="15" customHeight="1">
      <c r="B13" s="1158" t="s">
        <v>443</v>
      </c>
      <c r="C13" s="1159"/>
      <c r="D13" s="1159"/>
      <c r="E13" s="1159"/>
      <c r="F13" s="1159"/>
      <c r="G13" s="1159"/>
      <c r="H13" s="1159"/>
      <c r="I13" s="1159"/>
      <c r="J13" s="1159"/>
      <c r="K13" s="1159"/>
      <c r="L13" s="1160"/>
      <c r="M13" s="1164" t="s">
        <v>444</v>
      </c>
      <c r="N13" s="1165"/>
      <c r="O13" s="1165"/>
      <c r="P13" s="1165"/>
      <c r="Q13" s="1165"/>
      <c r="R13" s="1165"/>
      <c r="S13" s="1165"/>
      <c r="T13" s="1165"/>
      <c r="U13" s="1165"/>
      <c r="V13" s="1165"/>
      <c r="W13" s="1165"/>
      <c r="X13" s="1165"/>
      <c r="Y13" s="1166"/>
    </row>
    <row r="14" spans="1:29" ht="15" customHeight="1">
      <c r="B14" s="1161"/>
      <c r="C14" s="1162"/>
      <c r="D14" s="1162"/>
      <c r="E14" s="1162"/>
      <c r="F14" s="1162"/>
      <c r="G14" s="1162"/>
      <c r="H14" s="1162"/>
      <c r="I14" s="1162"/>
      <c r="J14" s="1162"/>
      <c r="K14" s="1162"/>
      <c r="L14" s="1163"/>
      <c r="M14" s="1164" t="s">
        <v>445</v>
      </c>
      <c r="N14" s="1165"/>
      <c r="O14" s="1165"/>
      <c r="P14" s="1166"/>
      <c r="Q14" s="1164" t="s">
        <v>446</v>
      </c>
      <c r="R14" s="1165"/>
      <c r="S14" s="1165"/>
      <c r="T14" s="1166"/>
      <c r="U14" s="1164" t="s">
        <v>447</v>
      </c>
      <c r="V14" s="1165"/>
      <c r="W14" s="1165"/>
      <c r="X14" s="1165"/>
      <c r="Y14" s="1166"/>
    </row>
    <row r="15" spans="1:29" ht="15" customHeight="1">
      <c r="B15" s="102" t="s">
        <v>448</v>
      </c>
      <c r="C15" s="67"/>
      <c r="D15" s="67"/>
      <c r="E15" s="67"/>
      <c r="F15" s="67"/>
      <c r="G15" s="67"/>
      <c r="H15" s="67"/>
      <c r="I15" s="67"/>
      <c r="J15" s="67"/>
      <c r="K15" s="67"/>
      <c r="L15" s="67"/>
      <c r="M15" s="1174"/>
      <c r="N15" s="1175"/>
      <c r="O15" s="1175"/>
      <c r="P15" s="173" t="s">
        <v>449</v>
      </c>
      <c r="Q15" s="1174"/>
      <c r="R15" s="1175"/>
      <c r="S15" s="1175"/>
      <c r="T15" s="39" t="s">
        <v>449</v>
      </c>
      <c r="U15" s="65" t="s">
        <v>450</v>
      </c>
      <c r="V15" s="1168">
        <f>SUM(M15+Q15)</f>
        <v>0</v>
      </c>
      <c r="W15" s="1168"/>
      <c r="X15" s="1168"/>
      <c r="Y15" s="39" t="s">
        <v>451</v>
      </c>
    </row>
    <row r="16" spans="1:29" ht="15" customHeight="1">
      <c r="B16" s="102" t="s">
        <v>452</v>
      </c>
      <c r="C16" s="67"/>
      <c r="D16" s="67"/>
      <c r="E16" s="67"/>
      <c r="F16" s="67"/>
      <c r="G16" s="67"/>
      <c r="H16" s="67"/>
      <c r="I16" s="67"/>
      <c r="J16" s="67"/>
      <c r="K16" s="67"/>
      <c r="L16" s="67"/>
      <c r="M16" s="1174"/>
      <c r="N16" s="1175"/>
      <c r="O16" s="1175"/>
      <c r="P16" s="173" t="s">
        <v>449</v>
      </c>
      <c r="Q16" s="1174"/>
      <c r="R16" s="1175"/>
      <c r="S16" s="1175"/>
      <c r="T16" s="39" t="s">
        <v>449</v>
      </c>
      <c r="U16" s="174"/>
      <c r="V16" s="1168">
        <f>SUM(M16+Q16)</f>
        <v>0</v>
      </c>
      <c r="W16" s="1168"/>
      <c r="X16" s="1168"/>
      <c r="Y16" s="39" t="s">
        <v>451</v>
      </c>
    </row>
    <row r="17" spans="1:25" ht="15" customHeight="1">
      <c r="B17" s="102" t="s">
        <v>453</v>
      </c>
      <c r="C17" s="67"/>
      <c r="D17" s="67"/>
      <c r="E17" s="67"/>
      <c r="F17" s="67"/>
      <c r="G17" s="67"/>
      <c r="H17" s="67"/>
      <c r="I17" s="67"/>
      <c r="J17" s="67"/>
      <c r="K17" s="67"/>
      <c r="L17" s="67"/>
      <c r="M17" s="1167">
        <f>SUM(M15:O16)</f>
        <v>0</v>
      </c>
      <c r="N17" s="1168"/>
      <c r="O17" s="1168"/>
      <c r="P17" s="173" t="s">
        <v>449</v>
      </c>
      <c r="Q17" s="1169">
        <f>SUM(Q15:S16)</f>
        <v>0</v>
      </c>
      <c r="R17" s="1170"/>
      <c r="S17" s="1170"/>
      <c r="T17" s="175" t="s">
        <v>449</v>
      </c>
      <c r="U17" s="176" t="s">
        <v>454</v>
      </c>
      <c r="V17" s="1170">
        <f>SUM(V15:X16)</f>
        <v>0</v>
      </c>
      <c r="W17" s="1170"/>
      <c r="X17" s="1170"/>
      <c r="Y17" s="39" t="s">
        <v>451</v>
      </c>
    </row>
    <row r="18" spans="1:25" ht="12" customHeight="1">
      <c r="B18" s="101" t="s">
        <v>455</v>
      </c>
      <c r="C18" s="120"/>
      <c r="D18" s="120"/>
      <c r="E18" s="120"/>
      <c r="F18" s="120"/>
      <c r="G18" s="120"/>
      <c r="H18" s="120"/>
      <c r="I18" s="120"/>
      <c r="J18" s="120"/>
      <c r="K18" s="120"/>
      <c r="L18" s="120"/>
      <c r="M18" s="120"/>
      <c r="N18" s="76"/>
      <c r="O18" s="76"/>
      <c r="P18" s="76"/>
      <c r="Q18" s="76"/>
      <c r="R18" s="76"/>
      <c r="S18" s="76"/>
      <c r="T18" s="76"/>
      <c r="U18" s="76"/>
      <c r="V18" s="76"/>
      <c r="W18" s="76"/>
      <c r="X18" s="76"/>
      <c r="Y18" s="76"/>
    </row>
    <row r="19" spans="1:25" ht="12" customHeight="1">
      <c r="B19" s="1450" t="s">
        <v>456</v>
      </c>
      <c r="C19" s="1451"/>
      <c r="D19" s="1451"/>
      <c r="E19" s="1451"/>
      <c r="F19" s="1451"/>
      <c r="G19" s="1451"/>
      <c r="H19" s="1451"/>
      <c r="I19" s="1451"/>
      <c r="J19" s="1451"/>
      <c r="K19" s="1451"/>
      <c r="L19" s="1451"/>
      <c r="M19" s="1451"/>
      <c r="N19" s="1451"/>
      <c r="O19" s="1451"/>
      <c r="P19" s="1451"/>
      <c r="Q19" s="1451"/>
      <c r="R19" s="1451"/>
      <c r="S19" s="1451"/>
      <c r="T19" s="1451"/>
      <c r="U19" s="1451"/>
      <c r="V19" s="1451"/>
      <c r="W19" s="1451"/>
      <c r="X19" s="1451"/>
      <c r="Y19" s="1451"/>
    </row>
    <row r="20" spans="1:25" ht="12" customHeight="1">
      <c r="C20" s="101" t="s">
        <v>457</v>
      </c>
    </row>
    <row r="21" spans="1:25" ht="9" customHeight="1"/>
    <row r="22" spans="1:25" ht="15" customHeight="1">
      <c r="A22" s="1" t="s">
        <v>458</v>
      </c>
    </row>
    <row r="23" spans="1:25" ht="15" customHeight="1">
      <c r="B23" s="1" t="s">
        <v>459</v>
      </c>
    </row>
    <row r="24" spans="1:25" ht="15" customHeight="1">
      <c r="B24" s="102" t="s">
        <v>460</v>
      </c>
      <c r="C24" s="103"/>
      <c r="D24" s="103"/>
      <c r="E24" s="103"/>
      <c r="F24" s="103"/>
      <c r="G24" s="103"/>
      <c r="H24" s="103"/>
      <c r="I24" s="104"/>
      <c r="J24" s="1171">
        <f>M17</f>
        <v>0</v>
      </c>
      <c r="K24" s="1172"/>
      <c r="L24" s="1172"/>
      <c r="M24" s="1172"/>
      <c r="N24" s="71" t="s">
        <v>451</v>
      </c>
      <c r="O24" s="102" t="s">
        <v>461</v>
      </c>
      <c r="P24" s="67"/>
      <c r="Q24" s="67"/>
      <c r="R24" s="71"/>
      <c r="S24" s="122" t="s">
        <v>462</v>
      </c>
      <c r="T24" s="1173">
        <f>ROUND(J24/12,3)</f>
        <v>0</v>
      </c>
      <c r="U24" s="1173"/>
      <c r="V24" s="1173"/>
      <c r="W24" s="1173"/>
      <c r="X24" s="1173"/>
      <c r="Y24" s="71" t="s">
        <v>451</v>
      </c>
    </row>
    <row r="25" spans="1:25" ht="15" customHeight="1">
      <c r="B25" s="102" t="s">
        <v>463</v>
      </c>
      <c r="C25" s="103"/>
      <c r="D25" s="103"/>
      <c r="E25" s="103"/>
      <c r="F25" s="103"/>
      <c r="G25" s="103"/>
      <c r="H25" s="103"/>
      <c r="I25" s="104"/>
      <c r="J25" s="1171">
        <f>Q17</f>
        <v>0</v>
      </c>
      <c r="K25" s="1172"/>
      <c r="L25" s="1172"/>
      <c r="M25" s="1172"/>
      <c r="N25" s="71" t="s">
        <v>451</v>
      </c>
      <c r="O25" s="102" t="s">
        <v>461</v>
      </c>
      <c r="P25" s="67"/>
      <c r="Q25" s="67"/>
      <c r="R25" s="71"/>
      <c r="S25" s="122" t="s">
        <v>464</v>
      </c>
      <c r="T25" s="1173">
        <f>ROUND(J25/12,3)</f>
        <v>0</v>
      </c>
      <c r="U25" s="1173"/>
      <c r="V25" s="1173"/>
      <c r="W25" s="1173"/>
      <c r="X25" s="1173"/>
      <c r="Y25" s="71" t="s">
        <v>451</v>
      </c>
    </row>
    <row r="26" spans="1:25" ht="15" customHeight="1">
      <c r="B26" s="107"/>
      <c r="C26" s="107"/>
      <c r="D26" s="107"/>
      <c r="E26" s="107"/>
      <c r="F26" s="108"/>
      <c r="G26" s="108"/>
      <c r="H26" s="76"/>
      <c r="I26" s="107"/>
      <c r="J26" s="107"/>
      <c r="K26" s="107"/>
      <c r="L26" s="107"/>
      <c r="M26" s="102"/>
      <c r="N26" s="67"/>
      <c r="O26" s="67"/>
      <c r="P26" s="67" t="s">
        <v>447</v>
      </c>
      <c r="Q26" s="157"/>
      <c r="R26" s="65"/>
      <c r="S26" s="157"/>
      <c r="T26" s="177"/>
      <c r="U26" s="1184">
        <f>SUM(T24:X25)</f>
        <v>0</v>
      </c>
      <c r="V26" s="1452"/>
      <c r="W26" s="1452"/>
      <c r="X26" s="1452"/>
      <c r="Y26" s="71" t="s">
        <v>451</v>
      </c>
    </row>
    <row r="27" spans="1:25" ht="15" customHeight="1">
      <c r="B27" s="35"/>
      <c r="C27" s="35"/>
      <c r="D27" s="35"/>
      <c r="E27" s="35"/>
      <c r="F27" s="110"/>
      <c r="G27" s="110"/>
      <c r="I27" s="35"/>
      <c r="J27" s="35"/>
      <c r="K27" s="35"/>
      <c r="L27" s="35"/>
      <c r="M27" s="102" t="s">
        <v>465</v>
      </c>
      <c r="N27" s="67"/>
      <c r="O27" s="67"/>
      <c r="P27" s="67"/>
      <c r="Q27" s="157"/>
      <c r="R27" s="65"/>
      <c r="S27" s="157"/>
      <c r="T27" s="122" t="s">
        <v>466</v>
      </c>
      <c r="U27" s="1185">
        <f>ROUND(IF(T24=0,IF(J25=0,0,T25),IF(J25=0,T24,(T24+T25)/2)),0)</f>
        <v>0</v>
      </c>
      <c r="V27" s="1453"/>
      <c r="W27" s="1453"/>
      <c r="X27" s="1453"/>
      <c r="Y27" s="71" t="s">
        <v>449</v>
      </c>
    </row>
    <row r="28" spans="1:25" ht="9" customHeight="1"/>
    <row r="29" spans="1:25" ht="15" customHeight="1">
      <c r="B29" s="1" t="s">
        <v>467</v>
      </c>
      <c r="T29" s="35"/>
    </row>
    <row r="30" spans="1:25" ht="15" customHeight="1">
      <c r="B30" s="102" t="s">
        <v>460</v>
      </c>
      <c r="C30" s="103"/>
      <c r="D30" s="103"/>
      <c r="E30" s="103"/>
      <c r="F30" s="103"/>
      <c r="G30" s="103"/>
      <c r="H30" s="103"/>
      <c r="I30" s="104"/>
      <c r="J30" s="1454">
        <f>M15</f>
        <v>0</v>
      </c>
      <c r="K30" s="1453"/>
      <c r="L30" s="1453"/>
      <c r="M30" s="1453"/>
      <c r="N30" s="71" t="s">
        <v>451</v>
      </c>
      <c r="O30" s="102" t="s">
        <v>461</v>
      </c>
      <c r="P30" s="67"/>
      <c r="Q30" s="67"/>
      <c r="R30" s="71"/>
      <c r="S30" s="122" t="s">
        <v>468</v>
      </c>
      <c r="T30" s="1173">
        <f>ROUND(J30/12,3)</f>
        <v>0</v>
      </c>
      <c r="U30" s="1173"/>
      <c r="V30" s="1173"/>
      <c r="W30" s="1173"/>
      <c r="X30" s="1173"/>
      <c r="Y30" s="71" t="s">
        <v>451</v>
      </c>
    </row>
    <row r="31" spans="1:25" ht="15" customHeight="1">
      <c r="B31" s="102" t="s">
        <v>463</v>
      </c>
      <c r="C31" s="103"/>
      <c r="D31" s="103"/>
      <c r="E31" s="103"/>
      <c r="F31" s="103"/>
      <c r="G31" s="103"/>
      <c r="H31" s="103"/>
      <c r="I31" s="104"/>
      <c r="J31" s="1454">
        <f>Q15</f>
        <v>0</v>
      </c>
      <c r="K31" s="1453"/>
      <c r="L31" s="1453"/>
      <c r="M31" s="1453"/>
      <c r="N31" s="71" t="s">
        <v>451</v>
      </c>
      <c r="O31" s="102" t="s">
        <v>461</v>
      </c>
      <c r="P31" s="67"/>
      <c r="Q31" s="67"/>
      <c r="R31" s="71"/>
      <c r="S31" s="122" t="s">
        <v>469</v>
      </c>
      <c r="T31" s="1173">
        <f>ROUND(J31/12,3)</f>
        <v>0</v>
      </c>
      <c r="U31" s="1173"/>
      <c r="V31" s="1173"/>
      <c r="W31" s="1173"/>
      <c r="X31" s="1173"/>
      <c r="Y31" s="71" t="s">
        <v>451</v>
      </c>
    </row>
    <row r="32" spans="1:25" ht="12" customHeight="1">
      <c r="B32" s="1176" t="s">
        <v>470</v>
      </c>
      <c r="C32" s="1176"/>
      <c r="D32" s="1176"/>
      <c r="E32" s="1176"/>
      <c r="F32" s="1176"/>
      <c r="G32" s="1176"/>
      <c r="H32" s="1176"/>
      <c r="I32" s="1176"/>
      <c r="J32" s="1176"/>
      <c r="K32" s="1176"/>
      <c r="L32" s="1176"/>
      <c r="M32" s="1176"/>
      <c r="N32" s="1176"/>
      <c r="O32" s="1176"/>
      <c r="P32" s="1176"/>
      <c r="Q32" s="1176"/>
      <c r="R32" s="1176"/>
      <c r="S32" s="1176"/>
      <c r="T32" s="1176"/>
      <c r="U32" s="1176"/>
      <c r="V32" s="1176"/>
      <c r="W32" s="1176"/>
      <c r="X32" s="1176"/>
      <c r="Y32" s="1176"/>
    </row>
    <row r="33" spans="1:25" ht="12" customHeight="1">
      <c r="B33" s="1177"/>
      <c r="C33" s="1177"/>
      <c r="D33" s="1177"/>
      <c r="E33" s="1177"/>
      <c r="F33" s="1177"/>
      <c r="G33" s="1177"/>
      <c r="H33" s="1177"/>
      <c r="I33" s="1177"/>
      <c r="J33" s="1177"/>
      <c r="K33" s="1177"/>
      <c r="L33" s="1177"/>
      <c r="M33" s="1177"/>
      <c r="N33" s="1177"/>
      <c r="O33" s="1177"/>
      <c r="P33" s="1177"/>
      <c r="Q33" s="1177"/>
      <c r="R33" s="1177"/>
      <c r="S33" s="1177"/>
      <c r="T33" s="1177"/>
      <c r="U33" s="1177"/>
      <c r="V33" s="1177"/>
      <c r="W33" s="1177"/>
      <c r="X33" s="1177"/>
      <c r="Y33" s="1177"/>
    </row>
    <row r="34" spans="1:25" ht="12" customHeight="1">
      <c r="B34" s="1178" t="s">
        <v>471</v>
      </c>
      <c r="C34" s="1178"/>
      <c r="D34" s="1178"/>
      <c r="E34" s="1178"/>
      <c r="F34" s="1178"/>
      <c r="G34" s="1178"/>
      <c r="H34" s="1178"/>
      <c r="I34" s="1178"/>
      <c r="J34" s="1178"/>
      <c r="K34" s="1178"/>
      <c r="L34" s="1178"/>
      <c r="M34" s="1178"/>
      <c r="N34" s="1178"/>
      <c r="O34" s="1178"/>
      <c r="P34" s="1178"/>
      <c r="Q34" s="1178"/>
      <c r="R34" s="1178"/>
      <c r="S34" s="1178"/>
      <c r="T34" s="1178"/>
      <c r="U34" s="1178"/>
      <c r="V34" s="1178"/>
      <c r="W34" s="1178"/>
      <c r="X34" s="1178"/>
      <c r="Y34" s="1178"/>
    </row>
    <row r="35" spans="1:25" ht="12" customHeight="1">
      <c r="B35" s="1179"/>
      <c r="C35" s="1179"/>
      <c r="D35" s="1179"/>
      <c r="E35" s="1179"/>
      <c r="F35" s="1179"/>
      <c r="G35" s="1179"/>
      <c r="H35" s="1179"/>
      <c r="I35" s="1179"/>
      <c r="J35" s="1179"/>
      <c r="K35" s="1179"/>
      <c r="L35" s="1179"/>
      <c r="M35" s="1179"/>
      <c r="N35" s="1179"/>
      <c r="O35" s="1179"/>
      <c r="P35" s="1179"/>
      <c r="Q35" s="1179"/>
      <c r="R35" s="1179"/>
      <c r="S35" s="1179"/>
      <c r="T35" s="1179"/>
      <c r="U35" s="1179"/>
      <c r="V35" s="1179"/>
      <c r="W35" s="1179"/>
      <c r="X35" s="1179"/>
      <c r="Y35" s="1179"/>
    </row>
    <row r="36" spans="1:25" ht="9" customHeight="1">
      <c r="A36" s="101"/>
    </row>
    <row r="37" spans="1:25" ht="15" customHeight="1">
      <c r="A37" s="1" t="s">
        <v>472</v>
      </c>
    </row>
    <row r="38" spans="1:25" ht="15" customHeight="1">
      <c r="B38" s="102" t="s">
        <v>473</v>
      </c>
      <c r="C38" s="103"/>
      <c r="D38" s="103"/>
      <c r="E38" s="103"/>
      <c r="F38" s="103"/>
      <c r="G38" s="103"/>
      <c r="H38" s="103"/>
      <c r="I38" s="104"/>
      <c r="J38" s="1180"/>
      <c r="K38" s="1181"/>
      <c r="L38" s="1181"/>
      <c r="M38" s="1181"/>
      <c r="N38" s="71" t="s">
        <v>451</v>
      </c>
      <c r="O38" s="105" t="s">
        <v>474</v>
      </c>
      <c r="P38" s="67"/>
      <c r="Q38" s="67"/>
      <c r="R38" s="67"/>
      <c r="S38" s="158"/>
      <c r="T38" s="106"/>
      <c r="U38" s="1182"/>
      <c r="V38" s="1183"/>
      <c r="W38" s="1183"/>
      <c r="X38" s="1183"/>
      <c r="Y38" s="71" t="s">
        <v>451</v>
      </c>
    </row>
    <row r="39" spans="1:25" ht="15" customHeight="1">
      <c r="B39" s="102" t="s">
        <v>475</v>
      </c>
      <c r="C39" s="103"/>
      <c r="D39" s="103"/>
      <c r="E39" s="103"/>
      <c r="F39" s="103"/>
      <c r="G39" s="103"/>
      <c r="H39" s="103"/>
      <c r="I39" s="104"/>
      <c r="J39" s="1180"/>
      <c r="K39" s="1181"/>
      <c r="L39" s="1181"/>
      <c r="M39" s="1181"/>
      <c r="N39" s="71" t="s">
        <v>451</v>
      </c>
      <c r="O39" s="105" t="s">
        <v>476</v>
      </c>
      <c r="P39" s="67"/>
      <c r="Q39" s="67"/>
      <c r="R39" s="67"/>
      <c r="S39" s="158"/>
      <c r="T39" s="106"/>
      <c r="U39" s="1182"/>
      <c r="V39" s="1183"/>
      <c r="W39" s="1183"/>
      <c r="X39" s="1183"/>
      <c r="Y39" s="71" t="s">
        <v>451</v>
      </c>
    </row>
    <row r="40" spans="1:25" ht="15" customHeight="1">
      <c r="B40" s="107"/>
      <c r="C40" s="107"/>
      <c r="D40" s="107"/>
      <c r="E40" s="107"/>
      <c r="F40" s="108"/>
      <c r="G40" s="108"/>
      <c r="H40" s="76"/>
      <c r="I40" s="107"/>
      <c r="J40" s="107"/>
      <c r="K40" s="107"/>
      <c r="L40" s="107"/>
      <c r="M40" s="102"/>
      <c r="N40" s="67"/>
      <c r="O40" s="67"/>
      <c r="P40" s="67" t="s">
        <v>447</v>
      </c>
      <c r="Q40" s="157"/>
      <c r="R40" s="65"/>
      <c r="S40" s="157"/>
      <c r="T40" s="109"/>
      <c r="U40" s="1194">
        <f>SUM(U38:X39)</f>
        <v>0</v>
      </c>
      <c r="V40" s="1455"/>
      <c r="W40" s="1455"/>
      <c r="X40" s="1455"/>
      <c r="Y40" s="71" t="s">
        <v>451</v>
      </c>
    </row>
    <row r="41" spans="1:25" ht="15" customHeight="1">
      <c r="B41" s="35"/>
      <c r="C41" s="35"/>
      <c r="D41" s="35"/>
      <c r="E41" s="35"/>
      <c r="F41" s="110"/>
      <c r="G41" s="110"/>
      <c r="I41" s="35"/>
      <c r="J41" s="35"/>
      <c r="K41" s="35"/>
      <c r="L41" s="35"/>
      <c r="M41" s="111" t="s">
        <v>477</v>
      </c>
      <c r="N41" s="67"/>
      <c r="O41" s="67"/>
      <c r="P41" s="67"/>
      <c r="Q41" s="157"/>
      <c r="R41" s="65"/>
      <c r="S41" s="157"/>
      <c r="T41" s="158"/>
      <c r="U41" s="1195" t="e">
        <f>ROUNDDOWN(U40/(J38+J39),3)</f>
        <v>#DIV/0!</v>
      </c>
      <c r="V41" s="1456"/>
      <c r="W41" s="1456"/>
      <c r="X41" s="1456"/>
      <c r="Y41" s="71"/>
    </row>
    <row r="42" spans="1:25" ht="6" customHeight="1">
      <c r="B42" s="35"/>
      <c r="C42" s="35"/>
      <c r="D42" s="35"/>
      <c r="E42" s="35"/>
      <c r="F42" s="110"/>
      <c r="G42" s="110"/>
      <c r="I42" s="35"/>
      <c r="J42" s="35"/>
      <c r="K42" s="35"/>
      <c r="L42" s="35"/>
      <c r="M42" s="18"/>
      <c r="Q42" s="35"/>
      <c r="R42" s="155"/>
      <c r="S42" s="35"/>
      <c r="T42" s="35"/>
      <c r="U42" s="112"/>
      <c r="V42" s="113"/>
      <c r="W42" s="113"/>
      <c r="X42" s="113"/>
    </row>
    <row r="43" spans="1:25" ht="12" customHeight="1">
      <c r="B43" s="1196" t="s">
        <v>478</v>
      </c>
      <c r="C43" s="1196"/>
      <c r="D43" s="1196"/>
      <c r="E43" s="1196"/>
      <c r="F43" s="1196"/>
      <c r="G43" s="1196"/>
      <c r="H43" s="1196"/>
      <c r="I43" s="1196"/>
      <c r="J43" s="1196"/>
      <c r="K43" s="1196"/>
      <c r="L43" s="1196"/>
      <c r="M43" s="1196"/>
      <c r="N43" s="1196"/>
      <c r="O43" s="1196"/>
      <c r="P43" s="1196"/>
      <c r="Q43" s="1196"/>
      <c r="R43" s="1196"/>
      <c r="S43" s="1196"/>
      <c r="T43" s="1196"/>
      <c r="U43" s="1196"/>
      <c r="V43" s="1196"/>
      <c r="W43" s="1196"/>
      <c r="X43" s="1196"/>
      <c r="Y43" s="1196"/>
    </row>
    <row r="44" spans="1:25" ht="12" customHeight="1">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row>
    <row r="45" spans="1:25" ht="15" customHeight="1">
      <c r="A45" s="1" t="s">
        <v>479</v>
      </c>
    </row>
    <row r="46" spans="1:25" ht="15" customHeight="1">
      <c r="B46" s="1158" t="s">
        <v>443</v>
      </c>
      <c r="C46" s="1159"/>
      <c r="D46" s="1159"/>
      <c r="E46" s="1159"/>
      <c r="F46" s="1159"/>
      <c r="G46" s="1159"/>
      <c r="H46" s="1159"/>
      <c r="I46" s="1159"/>
      <c r="J46" s="1159"/>
      <c r="K46" s="1159"/>
      <c r="L46" s="1160"/>
      <c r="M46" s="1164" t="s">
        <v>444</v>
      </c>
      <c r="N46" s="1165"/>
      <c r="O46" s="1165"/>
      <c r="P46" s="1165"/>
      <c r="Q46" s="1165"/>
      <c r="R46" s="1165"/>
      <c r="S46" s="1165"/>
      <c r="T46" s="1165"/>
      <c r="U46" s="1165"/>
      <c r="V46" s="1165"/>
      <c r="W46" s="1165"/>
      <c r="X46" s="1165"/>
      <c r="Y46" s="1166"/>
    </row>
    <row r="47" spans="1:25" ht="15" customHeight="1">
      <c r="B47" s="1161"/>
      <c r="C47" s="1162"/>
      <c r="D47" s="1162"/>
      <c r="E47" s="1162"/>
      <c r="F47" s="1162"/>
      <c r="G47" s="1162"/>
      <c r="H47" s="1162"/>
      <c r="I47" s="1162"/>
      <c r="J47" s="1162"/>
      <c r="K47" s="1162"/>
      <c r="L47" s="1163"/>
      <c r="M47" s="1164" t="s">
        <v>445</v>
      </c>
      <c r="N47" s="1165"/>
      <c r="O47" s="1165"/>
      <c r="P47" s="1166"/>
      <c r="Q47" s="1164" t="s">
        <v>446</v>
      </c>
      <c r="R47" s="1165"/>
      <c r="S47" s="1165"/>
      <c r="T47" s="1166"/>
      <c r="U47" s="1164" t="s">
        <v>447</v>
      </c>
      <c r="V47" s="1165"/>
      <c r="W47" s="1165"/>
      <c r="X47" s="1165"/>
      <c r="Y47" s="1166"/>
    </row>
    <row r="48" spans="1:25" ht="15" customHeight="1">
      <c r="B48" s="75" t="s">
        <v>448</v>
      </c>
      <c r="C48" s="76"/>
      <c r="D48" s="76"/>
      <c r="E48" s="76"/>
      <c r="F48" s="76"/>
      <c r="G48" s="76"/>
      <c r="H48" s="76"/>
      <c r="I48" s="76"/>
      <c r="J48" s="76"/>
      <c r="K48" s="76"/>
      <c r="L48" s="76"/>
      <c r="M48" s="1186">
        <f>M15</f>
        <v>0</v>
      </c>
      <c r="N48" s="1187"/>
      <c r="O48" s="1187"/>
      <c r="P48" s="114" t="s">
        <v>449</v>
      </c>
      <c r="Q48" s="1186">
        <f>Q15</f>
        <v>0</v>
      </c>
      <c r="R48" s="1187"/>
      <c r="S48" s="1187"/>
      <c r="T48" s="115" t="s">
        <v>449</v>
      </c>
      <c r="U48" s="116" t="s">
        <v>450</v>
      </c>
      <c r="V48" s="1187">
        <f>V15</f>
        <v>0</v>
      </c>
      <c r="W48" s="1187"/>
      <c r="X48" s="1187"/>
      <c r="Y48" s="115" t="s">
        <v>451</v>
      </c>
    </row>
    <row r="49" spans="1:25" ht="15" customHeight="1">
      <c r="B49" s="1188" t="s">
        <v>480</v>
      </c>
      <c r="C49" s="1189"/>
      <c r="D49" s="1189"/>
      <c r="E49" s="1189"/>
      <c r="F49" s="1189"/>
      <c r="G49" s="1189"/>
      <c r="H49" s="1189"/>
      <c r="I49" s="1189"/>
      <c r="J49" s="1189"/>
      <c r="K49" s="1189"/>
      <c r="L49" s="1190"/>
      <c r="M49" s="1191"/>
      <c r="N49" s="1192"/>
      <c r="O49" s="1192"/>
      <c r="P49" s="117" t="s">
        <v>449</v>
      </c>
      <c r="Q49" s="1191"/>
      <c r="R49" s="1192"/>
      <c r="S49" s="1192"/>
      <c r="T49" s="118" t="s">
        <v>449</v>
      </c>
      <c r="U49" s="119" t="s">
        <v>481</v>
      </c>
      <c r="V49" s="1193">
        <f>M49+Q49</f>
        <v>0</v>
      </c>
      <c r="W49" s="1193"/>
      <c r="X49" s="1193"/>
      <c r="Y49" s="118" t="s">
        <v>449</v>
      </c>
    </row>
    <row r="50" spans="1:25" ht="12" customHeight="1">
      <c r="B50" s="101" t="s">
        <v>455</v>
      </c>
      <c r="C50" s="120"/>
      <c r="D50" s="120"/>
      <c r="E50" s="120"/>
      <c r="F50" s="120"/>
      <c r="G50" s="120"/>
      <c r="H50" s="120"/>
      <c r="I50" s="120"/>
      <c r="J50" s="120"/>
      <c r="K50" s="120"/>
      <c r="L50" s="120"/>
      <c r="M50" s="120"/>
      <c r="N50" s="76"/>
      <c r="O50" s="76"/>
      <c r="P50" s="76"/>
      <c r="Q50" s="76"/>
      <c r="R50" s="76"/>
      <c r="S50" s="76"/>
      <c r="T50" s="76"/>
      <c r="U50" s="76"/>
      <c r="V50" s="76"/>
      <c r="W50" s="76"/>
      <c r="X50" s="76"/>
      <c r="Y50" s="76"/>
    </row>
    <row r="51" spans="1:25" ht="12" customHeight="1">
      <c r="B51" s="1450" t="s">
        <v>456</v>
      </c>
      <c r="C51" s="1451"/>
      <c r="D51" s="1451"/>
      <c r="E51" s="1451"/>
      <c r="F51" s="1451"/>
      <c r="G51" s="1451"/>
      <c r="H51" s="1451"/>
      <c r="I51" s="1451"/>
      <c r="J51" s="1451"/>
      <c r="K51" s="1451"/>
      <c r="L51" s="1451"/>
      <c r="M51" s="1451"/>
      <c r="N51" s="1451"/>
      <c r="O51" s="1451"/>
      <c r="P51" s="1451"/>
      <c r="Q51" s="1451"/>
      <c r="R51" s="1451"/>
      <c r="S51" s="1451"/>
      <c r="T51" s="1451"/>
      <c r="U51" s="1451"/>
      <c r="V51" s="1451"/>
      <c r="W51" s="1451"/>
      <c r="X51" s="1451"/>
      <c r="Y51" s="1451"/>
    </row>
    <row r="52" spans="1:25" ht="12" customHeight="1">
      <c r="C52" s="101" t="s">
        <v>457</v>
      </c>
    </row>
    <row r="53" spans="1:25" ht="12" customHeight="1">
      <c r="C53" s="101"/>
    </row>
    <row r="54" spans="1:25" ht="15" customHeight="1">
      <c r="A54" s="1" t="s">
        <v>482</v>
      </c>
    </row>
    <row r="55" spans="1:25" ht="15" customHeight="1">
      <c r="P55" s="121"/>
      <c r="Q55" s="1197" t="s">
        <v>483</v>
      </c>
      <c r="R55" s="1198"/>
      <c r="S55" s="1199"/>
      <c r="T55" s="122" t="s">
        <v>484</v>
      </c>
      <c r="U55" s="1457"/>
      <c r="V55" s="1457"/>
      <c r="W55" s="1457"/>
      <c r="X55" s="1457"/>
      <c r="Y55" s="71" t="s">
        <v>485</v>
      </c>
    </row>
    <row r="56" spans="1:25" ht="15" customHeight="1">
      <c r="Q56" s="35"/>
      <c r="R56" s="35"/>
      <c r="S56" s="35"/>
      <c r="T56" s="35"/>
    </row>
    <row r="57" spans="1:25" ht="15" customHeight="1">
      <c r="A57" s="1" t="s">
        <v>486</v>
      </c>
      <c r="V57" s="1200" t="s">
        <v>487</v>
      </c>
      <c r="W57" s="1200"/>
      <c r="X57" s="1200" t="s">
        <v>488</v>
      </c>
      <c r="Y57" s="1200"/>
    </row>
    <row r="58" spans="1:25" ht="15" customHeight="1">
      <c r="V58" s="1200"/>
      <c r="W58" s="1200"/>
      <c r="X58" s="1200"/>
      <c r="Y58" s="1200"/>
    </row>
    <row r="59" spans="1:25" ht="12" customHeight="1">
      <c r="B59" s="1201" t="s">
        <v>489</v>
      </c>
      <c r="C59" s="1202" t="s">
        <v>490</v>
      </c>
      <c r="D59" s="1202"/>
      <c r="E59" s="1202"/>
      <c r="F59" s="1202"/>
      <c r="G59" s="1202"/>
      <c r="H59" s="1202"/>
      <c r="I59" s="1202"/>
      <c r="J59" s="1202"/>
      <c r="K59" s="1202"/>
      <c r="L59" s="1202"/>
      <c r="M59" s="1202"/>
      <c r="N59" s="1202"/>
      <c r="O59" s="1202"/>
      <c r="P59" s="1202"/>
      <c r="Q59" s="1202"/>
      <c r="R59" s="1202"/>
      <c r="S59" s="1202"/>
      <c r="T59" s="1202"/>
      <c r="U59" s="1202"/>
      <c r="V59" s="1203"/>
      <c r="W59" s="1204"/>
      <c r="X59" s="1203"/>
      <c r="Y59" s="1204"/>
    </row>
    <row r="60" spans="1:25" ht="12" customHeight="1">
      <c r="B60" s="1201"/>
      <c r="C60" s="1202"/>
      <c r="D60" s="1202"/>
      <c r="E60" s="1202"/>
      <c r="F60" s="1202"/>
      <c r="G60" s="1202"/>
      <c r="H60" s="1202"/>
      <c r="I60" s="1202"/>
      <c r="J60" s="1202"/>
      <c r="K60" s="1202"/>
      <c r="L60" s="1202"/>
      <c r="M60" s="1202"/>
      <c r="N60" s="1202"/>
      <c r="O60" s="1202"/>
      <c r="P60" s="1202"/>
      <c r="Q60" s="1202"/>
      <c r="R60" s="1202"/>
      <c r="S60" s="1202"/>
      <c r="T60" s="1202"/>
      <c r="U60" s="1202"/>
      <c r="V60" s="1205"/>
      <c r="W60" s="1206"/>
      <c r="X60" s="1205"/>
      <c r="Y60" s="1206"/>
    </row>
    <row r="61" spans="1:25" ht="12" customHeight="1">
      <c r="B61" s="1201" t="s">
        <v>491</v>
      </c>
      <c r="C61" s="950" t="s">
        <v>492</v>
      </c>
      <c r="D61" s="950"/>
      <c r="E61" s="950"/>
      <c r="F61" s="950"/>
      <c r="G61" s="950"/>
      <c r="H61" s="950"/>
      <c r="I61" s="950"/>
      <c r="J61" s="950"/>
      <c r="K61" s="950"/>
      <c r="L61" s="950"/>
      <c r="M61" s="950"/>
      <c r="N61" s="950"/>
      <c r="O61" s="950"/>
      <c r="P61" s="950"/>
      <c r="Q61" s="950"/>
      <c r="R61" s="950"/>
      <c r="S61" s="950"/>
      <c r="T61" s="950"/>
      <c r="U61" s="1213"/>
      <c r="V61" s="1203"/>
      <c r="W61" s="1204"/>
      <c r="X61" s="1203"/>
      <c r="Y61" s="1204"/>
    </row>
    <row r="62" spans="1:25" ht="12" customHeight="1">
      <c r="B62" s="1201"/>
      <c r="C62" s="950"/>
      <c r="D62" s="950"/>
      <c r="E62" s="950"/>
      <c r="F62" s="950"/>
      <c r="G62" s="950"/>
      <c r="H62" s="950"/>
      <c r="I62" s="950"/>
      <c r="J62" s="950"/>
      <c r="K62" s="950"/>
      <c r="L62" s="950"/>
      <c r="M62" s="950"/>
      <c r="N62" s="950"/>
      <c r="O62" s="950"/>
      <c r="P62" s="950"/>
      <c r="Q62" s="950"/>
      <c r="R62" s="950"/>
      <c r="S62" s="950"/>
      <c r="T62" s="950"/>
      <c r="U62" s="1213"/>
      <c r="V62" s="1205"/>
      <c r="W62" s="1206"/>
      <c r="X62" s="1205"/>
      <c r="Y62" s="1206"/>
    </row>
    <row r="63" spans="1:25" ht="15" customHeight="1">
      <c r="Q63" s="35"/>
      <c r="R63" s="35"/>
      <c r="S63" s="35"/>
      <c r="T63" s="35"/>
    </row>
    <row r="64" spans="1:25" ht="12" customHeight="1">
      <c r="B64" s="178"/>
      <c r="N64" s="44"/>
      <c r="O64" s="44"/>
      <c r="P64" s="44"/>
      <c r="Q64" s="179"/>
      <c r="R64" s="35"/>
      <c r="S64" s="35"/>
      <c r="T64" s="34"/>
    </row>
    <row r="65" spans="1:40" ht="24.95" customHeight="1">
      <c r="A65" s="1207" t="s">
        <v>493</v>
      </c>
      <c r="B65" s="1207"/>
      <c r="C65" s="1207"/>
      <c r="D65" s="1207"/>
      <c r="E65" s="1207"/>
      <c r="F65" s="1207"/>
      <c r="G65" s="1207"/>
      <c r="H65" s="1207"/>
      <c r="I65" s="1207"/>
      <c r="J65" s="1207"/>
      <c r="K65" s="1207"/>
      <c r="L65" s="1207"/>
      <c r="M65" s="1207"/>
      <c r="N65" s="1012" t="s">
        <v>494</v>
      </c>
      <c r="O65" s="970"/>
      <c r="P65" s="1210" t="s">
        <v>495</v>
      </c>
      <c r="Q65" s="1211"/>
      <c r="R65" s="1211"/>
      <c r="S65" s="1212"/>
      <c r="T65" s="174" t="s">
        <v>496</v>
      </c>
      <c r="U65" s="1458"/>
      <c r="V65" s="1459"/>
      <c r="W65" s="1459"/>
      <c r="X65" s="1460"/>
      <c r="Y65" s="71" t="s">
        <v>497</v>
      </c>
    </row>
    <row r="66" spans="1:40" ht="24.95" customHeight="1">
      <c r="A66" s="1207"/>
      <c r="B66" s="1207"/>
      <c r="C66" s="1207"/>
      <c r="D66" s="1207"/>
      <c r="E66" s="1207"/>
      <c r="F66" s="1207"/>
      <c r="G66" s="1207"/>
      <c r="H66" s="1207"/>
      <c r="I66" s="1207"/>
      <c r="J66" s="1207"/>
      <c r="K66" s="1207"/>
      <c r="L66" s="1207"/>
      <c r="M66" s="1207"/>
      <c r="N66" s="1214"/>
      <c r="O66" s="1215"/>
      <c r="P66" s="1210" t="s">
        <v>498</v>
      </c>
      <c r="Q66" s="1211"/>
      <c r="R66" s="1211"/>
      <c r="S66" s="1212"/>
      <c r="T66" s="174" t="s">
        <v>499</v>
      </c>
      <c r="U66" s="1458"/>
      <c r="V66" s="1459"/>
      <c r="W66" s="1459"/>
      <c r="X66" s="1460"/>
      <c r="Y66" s="71" t="s">
        <v>485</v>
      </c>
      <c r="AM66" s="180"/>
      <c r="AN66" s="180"/>
    </row>
    <row r="67" spans="1:40" ht="24.95" customHeight="1">
      <c r="A67" s="1207" t="s">
        <v>500</v>
      </c>
      <c r="B67" s="1207"/>
      <c r="C67" s="1207"/>
      <c r="D67" s="1207"/>
      <c r="E67" s="1207"/>
      <c r="F67" s="1207"/>
      <c r="G67" s="1207"/>
      <c r="H67" s="1207"/>
      <c r="I67" s="1207"/>
      <c r="J67" s="1207"/>
      <c r="K67" s="1207"/>
      <c r="L67" s="1207"/>
      <c r="M67" s="1207"/>
      <c r="N67" s="1208" t="s">
        <v>501</v>
      </c>
      <c r="O67" s="1209"/>
      <c r="P67" s="1210" t="s">
        <v>495</v>
      </c>
      <c r="Q67" s="1211"/>
      <c r="R67" s="1211"/>
      <c r="S67" s="1212"/>
      <c r="T67" s="174" t="s">
        <v>502</v>
      </c>
      <c r="U67" s="1458"/>
      <c r="V67" s="1459"/>
      <c r="W67" s="1459"/>
      <c r="X67" s="1460"/>
      <c r="Y67" s="71" t="s">
        <v>497</v>
      </c>
      <c r="AM67" s="180">
        <v>1</v>
      </c>
      <c r="AN67" s="180">
        <v>2</v>
      </c>
    </row>
    <row r="68" spans="1:40" ht="24.95" customHeight="1">
      <c r="A68" s="1207"/>
      <c r="B68" s="1207"/>
      <c r="C68" s="1207"/>
      <c r="D68" s="1207"/>
      <c r="E68" s="1207"/>
      <c r="F68" s="1207"/>
      <c r="G68" s="1207"/>
      <c r="H68" s="1207"/>
      <c r="I68" s="1207"/>
      <c r="J68" s="1207"/>
      <c r="K68" s="1207"/>
      <c r="L68" s="1207"/>
      <c r="M68" s="1207"/>
      <c r="N68" s="1013"/>
      <c r="O68" s="971"/>
      <c r="P68" s="1210" t="s">
        <v>498</v>
      </c>
      <c r="Q68" s="1211"/>
      <c r="R68" s="1211"/>
      <c r="S68" s="1212"/>
      <c r="T68" s="174" t="s">
        <v>503</v>
      </c>
      <c r="U68" s="1458"/>
      <c r="V68" s="1459"/>
      <c r="W68" s="1459"/>
      <c r="X68" s="1460"/>
      <c r="Y68" s="71" t="s">
        <v>485</v>
      </c>
      <c r="AM68" s="180">
        <v>2</v>
      </c>
      <c r="AN68" s="180">
        <v>3</v>
      </c>
    </row>
    <row r="69" spans="1:40" ht="13.5" customHeight="1">
      <c r="A69" s="74"/>
      <c r="B69" s="74"/>
      <c r="C69" s="74"/>
      <c r="D69" s="74"/>
      <c r="E69" s="74"/>
      <c r="F69" s="74"/>
      <c r="G69" s="74"/>
      <c r="H69" s="74"/>
      <c r="I69" s="74"/>
      <c r="J69" s="74"/>
      <c r="K69" s="74"/>
      <c r="L69" s="74"/>
      <c r="M69" s="74"/>
      <c r="N69" s="179"/>
      <c r="O69" s="179"/>
      <c r="P69" s="179"/>
      <c r="Q69" s="179"/>
      <c r="R69" s="179"/>
      <c r="S69" s="179"/>
      <c r="T69" s="34"/>
      <c r="AM69" s="180">
        <v>3</v>
      </c>
    </row>
    <row r="70" spans="1:40" ht="24.95" customHeight="1">
      <c r="A70" s="1207" t="s">
        <v>504</v>
      </c>
      <c r="B70" s="1207"/>
      <c r="C70" s="1207"/>
      <c r="D70" s="1207"/>
      <c r="E70" s="1207"/>
      <c r="F70" s="1207"/>
      <c r="G70" s="1207"/>
      <c r="H70" s="1207"/>
      <c r="I70" s="1207"/>
      <c r="J70" s="1207"/>
      <c r="K70" s="1207"/>
      <c r="L70" s="1207"/>
      <c r="M70" s="1207"/>
      <c r="N70" s="1222" t="s">
        <v>494</v>
      </c>
      <c r="O70" s="1223"/>
      <c r="P70" s="1226" t="s">
        <v>495</v>
      </c>
      <c r="Q70" s="1227"/>
      <c r="R70" s="1227"/>
      <c r="S70" s="1228"/>
      <c r="T70" s="181" t="s">
        <v>505</v>
      </c>
      <c r="U70" s="1461"/>
      <c r="V70" s="1462"/>
      <c r="W70" s="1462"/>
      <c r="X70" s="1463"/>
      <c r="Y70" s="182" t="s">
        <v>497</v>
      </c>
      <c r="AM70" s="180">
        <v>4</v>
      </c>
    </row>
    <row r="71" spans="1:40" ht="24.95" customHeight="1">
      <c r="A71" s="1207"/>
      <c r="B71" s="1207"/>
      <c r="C71" s="1207"/>
      <c r="D71" s="1207"/>
      <c r="E71" s="1207"/>
      <c r="F71" s="1207"/>
      <c r="G71" s="1207"/>
      <c r="H71" s="1207"/>
      <c r="I71" s="1207"/>
      <c r="J71" s="1207"/>
      <c r="K71" s="1207"/>
      <c r="L71" s="1207"/>
      <c r="M71" s="1207"/>
      <c r="N71" s="1224"/>
      <c r="O71" s="1225"/>
      <c r="P71" s="1210" t="s">
        <v>498</v>
      </c>
      <c r="Q71" s="1211"/>
      <c r="R71" s="1211"/>
      <c r="S71" s="1212"/>
      <c r="T71" s="174" t="s">
        <v>506</v>
      </c>
      <c r="U71" s="1458"/>
      <c r="V71" s="1459"/>
      <c r="W71" s="1459"/>
      <c r="X71" s="1460"/>
      <c r="Y71" s="183" t="s">
        <v>485</v>
      </c>
      <c r="AM71" s="180">
        <v>5</v>
      </c>
    </row>
    <row r="72" spans="1:40" ht="24.95" customHeight="1">
      <c r="A72" s="1207" t="s">
        <v>507</v>
      </c>
      <c r="B72" s="1207"/>
      <c r="C72" s="1207"/>
      <c r="D72" s="1207"/>
      <c r="E72" s="1207"/>
      <c r="F72" s="1207"/>
      <c r="G72" s="1207"/>
      <c r="H72" s="1207"/>
      <c r="I72" s="1207"/>
      <c r="J72" s="1207"/>
      <c r="K72" s="1207"/>
      <c r="L72" s="1207"/>
      <c r="M72" s="1207"/>
      <c r="N72" s="1216" t="s">
        <v>501</v>
      </c>
      <c r="O72" s="1209"/>
      <c r="P72" s="1210" t="s">
        <v>495</v>
      </c>
      <c r="Q72" s="1211"/>
      <c r="R72" s="1211"/>
      <c r="S72" s="1212"/>
      <c r="T72" s="174" t="s">
        <v>508</v>
      </c>
      <c r="U72" s="1458"/>
      <c r="V72" s="1459"/>
      <c r="W72" s="1459"/>
      <c r="X72" s="1460"/>
      <c r="Y72" s="183" t="s">
        <v>497</v>
      </c>
    </row>
    <row r="73" spans="1:40" ht="24.95" customHeight="1">
      <c r="A73" s="1207"/>
      <c r="B73" s="1207"/>
      <c r="C73" s="1207"/>
      <c r="D73" s="1207"/>
      <c r="E73" s="1207"/>
      <c r="F73" s="1207"/>
      <c r="G73" s="1207"/>
      <c r="H73" s="1207"/>
      <c r="I73" s="1207"/>
      <c r="J73" s="1207"/>
      <c r="K73" s="1207"/>
      <c r="L73" s="1207"/>
      <c r="M73" s="1207"/>
      <c r="N73" s="1217"/>
      <c r="O73" s="1218"/>
      <c r="P73" s="1219" t="s">
        <v>498</v>
      </c>
      <c r="Q73" s="1220"/>
      <c r="R73" s="1220"/>
      <c r="S73" s="1221"/>
      <c r="T73" s="184" t="s">
        <v>509</v>
      </c>
      <c r="U73" s="1464"/>
      <c r="V73" s="1465"/>
      <c r="W73" s="1465"/>
      <c r="X73" s="1466"/>
      <c r="Y73" s="185" t="s">
        <v>485</v>
      </c>
    </row>
    <row r="74" spans="1:40" ht="15" customHeight="1">
      <c r="A74" s="1" t="s">
        <v>510</v>
      </c>
    </row>
    <row r="75" spans="1:40" ht="9" customHeight="1"/>
    <row r="76" spans="1:40" ht="8.25" customHeight="1">
      <c r="B76" s="75"/>
      <c r="C76" s="76"/>
      <c r="D76" s="76"/>
      <c r="E76" s="76"/>
      <c r="F76" s="76"/>
      <c r="G76" s="76"/>
      <c r="H76" s="76"/>
      <c r="I76" s="76"/>
      <c r="J76" s="76"/>
      <c r="K76" s="76"/>
      <c r="L76" s="76"/>
      <c r="M76" s="76"/>
      <c r="N76" s="76"/>
      <c r="O76" s="76"/>
      <c r="P76" s="76"/>
      <c r="Q76" s="76"/>
      <c r="R76" s="76"/>
      <c r="S76" s="77"/>
      <c r="T76" s="75"/>
      <c r="U76" s="76"/>
      <c r="V76" s="76"/>
      <c r="W76" s="76"/>
      <c r="X76" s="76"/>
      <c r="Y76" s="77"/>
    </row>
    <row r="77" spans="1:40" ht="15" customHeight="1">
      <c r="B77" s="2"/>
      <c r="C77" s="1" t="s">
        <v>511</v>
      </c>
      <c r="H77" s="1450" t="s">
        <v>512</v>
      </c>
      <c r="I77" s="1450"/>
      <c r="J77" s="1450"/>
      <c r="K77" s="1450"/>
      <c r="L77" s="1450"/>
      <c r="M77" s="1450"/>
      <c r="N77" s="1450"/>
      <c r="O77" s="1450"/>
      <c r="P77" s="1450"/>
      <c r="Q77" s="1450"/>
      <c r="R77" s="1450"/>
      <c r="S77" s="1450"/>
      <c r="T77" s="1450"/>
      <c r="U77" s="1450"/>
      <c r="V77" s="1450"/>
      <c r="W77" s="1450"/>
      <c r="X77" s="1450"/>
      <c r="Y77" s="1467"/>
    </row>
    <row r="78" spans="1:40" ht="15" customHeight="1">
      <c r="B78" s="2"/>
      <c r="C78" s="1" t="s">
        <v>513</v>
      </c>
      <c r="I78" s="1229" t="s">
        <v>514</v>
      </c>
      <c r="J78" s="1230"/>
      <c r="K78" s="186">
        <v>2</v>
      </c>
      <c r="L78" s="1" t="s">
        <v>515</v>
      </c>
      <c r="N78" s="186">
        <v>2</v>
      </c>
      <c r="O78" s="1" t="s">
        <v>516</v>
      </c>
      <c r="T78" s="8" t="s">
        <v>517</v>
      </c>
      <c r="U78" s="1231" t="e">
        <f>U79+U114</f>
        <v>#VALUE!</v>
      </c>
      <c r="V78" s="1231"/>
      <c r="W78" s="1231"/>
      <c r="X78" s="1231"/>
      <c r="Y78" s="9" t="s">
        <v>518</v>
      </c>
      <c r="Z78" s="187" t="str">
        <f>IF(AB80="未入力","※先に163行目の当該年度４月１日現在の１年次研修医受入数を入力してください","")</f>
        <v>※先に163行目の当該年度４月１日現在の１年次研修医受入数を入力してください</v>
      </c>
    </row>
    <row r="79" spans="1:40" ht="15" customHeight="1">
      <c r="B79" s="2" t="s">
        <v>519</v>
      </c>
      <c r="I79" s="35"/>
      <c r="J79" s="35"/>
      <c r="T79" s="8" t="s">
        <v>263</v>
      </c>
      <c r="U79" s="1231" t="e">
        <f>IF(OR(AB80="20人未満",$C$123=1),(E81*Q81)+(E83*Q83)+(E85*Q85)+(E87*Q87)+(E89*Q89)+(E92*Q92)+(E95*0.5*Q95),(E98*Q98)+(E100*Q100)+(E102*Q102)+(E104*Q104)+(E106*Q106)+(E109*Q109)+(E112*0.5*Q112))</f>
        <v>#VALUE!</v>
      </c>
      <c r="V79" s="1231"/>
      <c r="W79" s="1231"/>
      <c r="X79" s="1231"/>
      <c r="Y79" s="9" t="s">
        <v>264</v>
      </c>
    </row>
    <row r="80" spans="1:40" ht="30" customHeight="1">
      <c r="B80" s="1232" t="s">
        <v>520</v>
      </c>
      <c r="C80" s="951"/>
      <c r="D80" s="951"/>
      <c r="E80" s="951"/>
      <c r="F80" s="951"/>
      <c r="G80" s="951"/>
      <c r="H80" s="951"/>
      <c r="I80" s="951"/>
      <c r="J80" s="951"/>
      <c r="K80" s="951"/>
      <c r="L80" s="951"/>
      <c r="M80" s="951"/>
      <c r="N80" s="951"/>
      <c r="O80" s="951"/>
      <c r="P80" s="951"/>
      <c r="Q80" s="951"/>
      <c r="R80" s="951"/>
      <c r="S80" s="1233"/>
      <c r="T80" s="8"/>
      <c r="U80" s="188"/>
      <c r="V80" s="188"/>
      <c r="W80" s="188"/>
      <c r="X80" s="188"/>
      <c r="Y80" s="9"/>
      <c r="AB80" s="187" t="str">
        <f>IF(N163="","未入力",IF(N163&gt;=20,"20人以上","20人未満"))</f>
        <v>未入力</v>
      </c>
    </row>
    <row r="81" spans="2:30" ht="32.25" customHeight="1">
      <c r="B81" s="1234" t="s">
        <v>521</v>
      </c>
      <c r="C81" s="945"/>
      <c r="D81" s="34" t="s">
        <v>522</v>
      </c>
      <c r="E81" s="1235"/>
      <c r="F81" s="1236"/>
      <c r="G81" s="1236"/>
      <c r="H81" s="1" t="s">
        <v>523</v>
      </c>
      <c r="K81" s="35" t="s">
        <v>268</v>
      </c>
      <c r="M81" s="1468" t="s">
        <v>524</v>
      </c>
      <c r="N81" s="1468"/>
      <c r="O81" s="1468"/>
      <c r="P81" s="1468"/>
      <c r="Q81" s="1237" t="str">
        <f>IF(OR($AB$80="20人未満",$C$123=1),IF($K$78=1,$V$15,0)+IF($K$78=2,$V$15,0),"")</f>
        <v/>
      </c>
      <c r="R81" s="1237"/>
      <c r="S81" s="1" t="s">
        <v>451</v>
      </c>
      <c r="T81" s="8"/>
      <c r="U81" s="188"/>
      <c r="V81" s="188"/>
      <c r="W81" s="188"/>
      <c r="X81" s="188"/>
      <c r="Y81" s="9"/>
    </row>
    <row r="82" spans="2:30" ht="9" customHeight="1">
      <c r="B82" s="40"/>
      <c r="C82" s="29"/>
      <c r="D82" s="34"/>
      <c r="E82" s="45"/>
      <c r="F82" s="45"/>
      <c r="G82" s="45"/>
      <c r="K82" s="35"/>
      <c r="M82" s="36"/>
      <c r="N82" s="36"/>
      <c r="O82" s="36"/>
      <c r="P82" s="36"/>
      <c r="Q82" s="163"/>
      <c r="R82" s="163"/>
      <c r="T82" s="8"/>
      <c r="U82" s="188"/>
      <c r="V82" s="188"/>
      <c r="W82" s="188"/>
      <c r="X82" s="188"/>
      <c r="Y82" s="9"/>
    </row>
    <row r="83" spans="2:30" ht="27.75" customHeight="1">
      <c r="B83" s="1238" t="s">
        <v>525</v>
      </c>
      <c r="C83" s="945"/>
      <c r="D83" s="34" t="s">
        <v>522</v>
      </c>
      <c r="E83" s="1235"/>
      <c r="F83" s="1236"/>
      <c r="G83" s="1236"/>
      <c r="H83" s="1" t="s">
        <v>523</v>
      </c>
      <c r="K83" s="35" t="s">
        <v>268</v>
      </c>
      <c r="M83" s="1468" t="s">
        <v>524</v>
      </c>
      <c r="N83" s="1468"/>
      <c r="O83" s="1468"/>
      <c r="P83" s="1468"/>
      <c r="Q83" s="1237" t="str">
        <f>IF(OR($AB$80="20人未満",$C$123=1),IF($K$78=3,$V$15,0),"")</f>
        <v/>
      </c>
      <c r="R83" s="1237"/>
      <c r="S83" s="1" t="s">
        <v>451</v>
      </c>
      <c r="T83" s="8"/>
      <c r="U83" s="188"/>
      <c r="V83" s="188"/>
      <c r="W83" s="188"/>
      <c r="X83" s="188"/>
      <c r="Y83" s="9"/>
    </row>
    <row r="84" spans="2:30" ht="18" customHeight="1">
      <c r="B84" s="41"/>
      <c r="C84" s="42"/>
      <c r="D84" s="34"/>
      <c r="E84" s="159"/>
      <c r="F84" s="45"/>
      <c r="G84" s="45"/>
      <c r="K84" s="35"/>
      <c r="Q84" s="163"/>
      <c r="R84" s="163"/>
      <c r="T84" s="8"/>
      <c r="U84" s="188"/>
      <c r="V84" s="188"/>
      <c r="W84" s="188"/>
      <c r="X84" s="188"/>
      <c r="Y84" s="9"/>
    </row>
    <row r="85" spans="2:30" ht="18" customHeight="1">
      <c r="B85" s="1238" t="s">
        <v>526</v>
      </c>
      <c r="C85" s="945"/>
      <c r="D85" s="34" t="s">
        <v>522</v>
      </c>
      <c r="E85" s="1236"/>
      <c r="F85" s="1236"/>
      <c r="G85" s="1236"/>
      <c r="H85" s="1" t="s">
        <v>523</v>
      </c>
      <c r="K85" s="35" t="s">
        <v>268</v>
      </c>
      <c r="M85" s="1468" t="s">
        <v>524</v>
      </c>
      <c r="N85" s="1468"/>
      <c r="O85" s="1468"/>
      <c r="P85" s="1468"/>
      <c r="Q85" s="1237" t="str">
        <f>IF(OR($AB$80="20人未満",$C$123=1),IF($K$78=4,$V$15,0),"")</f>
        <v/>
      </c>
      <c r="R85" s="1237"/>
      <c r="S85" s="1" t="s">
        <v>451</v>
      </c>
      <c r="T85" s="8"/>
      <c r="U85" s="188"/>
      <c r="V85" s="188"/>
      <c r="W85" s="188"/>
      <c r="X85" s="188"/>
      <c r="Y85" s="9"/>
    </row>
    <row r="86" spans="2:30" ht="18" customHeight="1">
      <c r="B86" s="41"/>
      <c r="C86" s="42"/>
      <c r="D86" s="34"/>
      <c r="E86" s="1236"/>
      <c r="F86" s="1236"/>
      <c r="G86" s="1236"/>
      <c r="K86" s="35"/>
      <c r="Q86" s="163"/>
      <c r="R86" s="163"/>
      <c r="T86" s="8"/>
      <c r="U86" s="188"/>
      <c r="V86" s="188"/>
      <c r="W86" s="188"/>
      <c r="X86" s="188"/>
      <c r="Y86" s="9"/>
    </row>
    <row r="87" spans="2:30" ht="18" customHeight="1">
      <c r="B87" s="1238" t="s">
        <v>527</v>
      </c>
      <c r="C87" s="945"/>
      <c r="D87" s="34" t="s">
        <v>522</v>
      </c>
      <c r="E87" s="1236"/>
      <c r="F87" s="1236"/>
      <c r="G87" s="1236"/>
      <c r="H87" s="1" t="s">
        <v>523</v>
      </c>
      <c r="K87" s="35" t="s">
        <v>268</v>
      </c>
      <c r="M87" s="1468" t="s">
        <v>524</v>
      </c>
      <c r="N87" s="1468"/>
      <c r="O87" s="1468"/>
      <c r="P87" s="1468"/>
      <c r="Q87" s="1237" t="str">
        <f>IF(OR($AB$80="20人未満",$C123=1),IF($K$78=5,$V$15,0),"")</f>
        <v/>
      </c>
      <c r="R87" s="1237"/>
      <c r="S87" s="1" t="s">
        <v>451</v>
      </c>
      <c r="T87" s="8"/>
      <c r="U87" s="188"/>
      <c r="V87" s="188"/>
      <c r="W87" s="188"/>
      <c r="X87" s="188"/>
      <c r="Y87" s="9"/>
    </row>
    <row r="88" spans="2:30" ht="18" customHeight="1">
      <c r="B88" s="41"/>
      <c r="C88" s="42"/>
      <c r="D88" s="34"/>
      <c r="E88" s="1236"/>
      <c r="F88" s="1236"/>
      <c r="G88" s="1236"/>
      <c r="K88" s="35"/>
      <c r="Q88" s="163"/>
      <c r="R88" s="163"/>
      <c r="T88" s="8"/>
      <c r="U88" s="188"/>
      <c r="V88" s="188"/>
      <c r="W88" s="188"/>
      <c r="X88" s="188"/>
      <c r="Y88" s="9"/>
    </row>
    <row r="89" spans="2:30" ht="33.75" customHeight="1">
      <c r="B89" s="1239" t="s">
        <v>528</v>
      </c>
      <c r="C89" s="1240"/>
      <c r="D89" s="43" t="s">
        <v>522</v>
      </c>
      <c r="E89" s="1241"/>
      <c r="F89" s="1241"/>
      <c r="G89" s="1241"/>
      <c r="H89" s="11" t="s">
        <v>523</v>
      </c>
      <c r="I89" s="11"/>
      <c r="J89" s="11"/>
      <c r="K89" s="44" t="s">
        <v>268</v>
      </c>
      <c r="L89" s="11"/>
      <c r="M89" s="1242" t="s">
        <v>524</v>
      </c>
      <c r="N89" s="1242"/>
      <c r="O89" s="1242"/>
      <c r="P89" s="1242"/>
      <c r="Q89" s="1243" t="str">
        <f>IF(OR($AB$80="20人未満",$C123=1),IF($N$78=2,$V$15,0)+IF($N$78=3,$V$15,0),"")</f>
        <v/>
      </c>
      <c r="R89" s="1243"/>
      <c r="S89" s="11" t="s">
        <v>451</v>
      </c>
      <c r="T89" s="8"/>
      <c r="U89" s="188"/>
      <c r="V89" s="188"/>
      <c r="W89" s="188"/>
      <c r="X89" s="188"/>
      <c r="Y89" s="9"/>
    </row>
    <row r="90" spans="2:30" ht="9" customHeight="1">
      <c r="B90" s="160"/>
      <c r="C90" s="161"/>
      <c r="D90" s="43"/>
      <c r="E90" s="162"/>
      <c r="F90" s="162"/>
      <c r="G90" s="162"/>
      <c r="H90" s="11"/>
      <c r="I90" s="11"/>
      <c r="J90" s="11"/>
      <c r="K90" s="44"/>
      <c r="L90" s="11"/>
      <c r="M90" s="11"/>
      <c r="N90" s="11"/>
      <c r="O90" s="11"/>
      <c r="P90" s="11"/>
      <c r="Q90" s="45"/>
      <c r="R90" s="45"/>
      <c r="S90" s="11"/>
      <c r="T90" s="8"/>
      <c r="U90" s="188"/>
      <c r="V90" s="188"/>
      <c r="W90" s="188"/>
      <c r="X90" s="188"/>
      <c r="Y90" s="9"/>
    </row>
    <row r="91" spans="2:30" ht="22.5" customHeight="1">
      <c r="B91" s="1244" t="s">
        <v>529</v>
      </c>
      <c r="C91" s="1245"/>
      <c r="D91" s="1245"/>
      <c r="E91" s="1245"/>
      <c r="F91" s="1245"/>
      <c r="G91" s="1245"/>
      <c r="H91" s="1245"/>
      <c r="I91" s="1245"/>
      <c r="J91" s="1245"/>
      <c r="K91" s="1245"/>
      <c r="L91" s="1245"/>
      <c r="M91" s="1245"/>
      <c r="N91" s="1245"/>
      <c r="O91" s="1245"/>
      <c r="P91" s="1245"/>
      <c r="Q91" s="1245"/>
      <c r="R91" s="1245"/>
      <c r="S91" s="1246"/>
      <c r="T91" s="8"/>
      <c r="U91" s="164"/>
      <c r="V91" s="164"/>
      <c r="W91" s="164"/>
      <c r="X91" s="164"/>
      <c r="Y91" s="9"/>
    </row>
    <row r="92" spans="2:30" ht="33.75" customHeight="1">
      <c r="B92" s="1239" t="s">
        <v>530</v>
      </c>
      <c r="C92" s="1240"/>
      <c r="D92" s="43" t="s">
        <v>522</v>
      </c>
      <c r="E92" s="1247"/>
      <c r="F92" s="1247"/>
      <c r="G92" s="1247"/>
      <c r="H92" s="11" t="s">
        <v>523</v>
      </c>
      <c r="I92" s="11"/>
      <c r="J92" s="11"/>
      <c r="K92" s="44" t="s">
        <v>268</v>
      </c>
      <c r="L92" s="11"/>
      <c r="M92" s="1022" t="s">
        <v>531</v>
      </c>
      <c r="N92" s="1022"/>
      <c r="O92" s="1022"/>
      <c r="P92" s="1022"/>
      <c r="Q92" s="1414" t="str">
        <f>IF(OR($AB$80="20人未満",$C$123=1),IF(AC92="",0,AC92),"")</f>
        <v/>
      </c>
      <c r="R92" s="1414"/>
      <c r="S92" s="11" t="s">
        <v>451</v>
      </c>
      <c r="T92" s="8"/>
      <c r="U92" s="164"/>
      <c r="V92" s="164"/>
      <c r="W92" s="164"/>
      <c r="X92" s="164"/>
      <c r="Y92" s="9"/>
      <c r="AB92" s="189" t="e">
        <f>IF($U$41&gt;=0.5,"50％以上","50％未満")</f>
        <v>#DIV/0!</v>
      </c>
      <c r="AC92" s="190" t="e">
        <f>IF(AB92="50％以上",IF(OR(K78=1,K78=2),V49,""),"")</f>
        <v>#DIV/0!</v>
      </c>
      <c r="AD92" s="190" t="e">
        <f>IF(AB92="50％未満",IF(OR(K78=2,K78=1),U40,""),"")</f>
        <v>#DIV/0!</v>
      </c>
    </row>
    <row r="93" spans="2:30" ht="9" customHeight="1">
      <c r="B93" s="160"/>
      <c r="C93" s="161"/>
      <c r="D93" s="43"/>
      <c r="E93" s="123"/>
      <c r="F93" s="123"/>
      <c r="G93" s="123"/>
      <c r="H93" s="11"/>
      <c r="I93" s="11"/>
      <c r="J93" s="11"/>
      <c r="K93" s="44"/>
      <c r="L93" s="11"/>
      <c r="M93" s="11"/>
      <c r="N93" s="11"/>
      <c r="O93" s="11"/>
      <c r="P93" s="11"/>
      <c r="Q93" s="123"/>
      <c r="R93" s="123"/>
      <c r="S93" s="11"/>
      <c r="T93" s="8"/>
      <c r="U93" s="164"/>
      <c r="V93" s="164"/>
      <c r="W93" s="164"/>
      <c r="X93" s="164"/>
      <c r="Y93" s="9"/>
    </row>
    <row r="94" spans="2:30" ht="22.5" customHeight="1">
      <c r="B94" s="1244" t="s">
        <v>532</v>
      </c>
      <c r="C94" s="1245"/>
      <c r="D94" s="1245"/>
      <c r="E94" s="1245"/>
      <c r="F94" s="1245"/>
      <c r="G94" s="1245"/>
      <c r="H94" s="1245"/>
      <c r="I94" s="1245"/>
      <c r="J94" s="1245"/>
      <c r="K94" s="1245"/>
      <c r="L94" s="1245"/>
      <c r="M94" s="1245"/>
      <c r="N94" s="1245"/>
      <c r="O94" s="1245"/>
      <c r="P94" s="1245"/>
      <c r="Q94" s="1245"/>
      <c r="R94" s="1245"/>
      <c r="S94" s="1246"/>
      <c r="T94" s="8"/>
      <c r="U94" s="164"/>
      <c r="V94" s="164"/>
      <c r="W94" s="164"/>
      <c r="X94" s="164"/>
      <c r="Y94" s="9"/>
    </row>
    <row r="95" spans="2:30" ht="33.75" customHeight="1">
      <c r="B95" s="1239" t="s">
        <v>530</v>
      </c>
      <c r="C95" s="1240"/>
      <c r="D95" s="43" t="s">
        <v>522</v>
      </c>
      <c r="E95" s="1247"/>
      <c r="F95" s="1247"/>
      <c r="G95" s="1247"/>
      <c r="H95" s="124" t="s">
        <v>533</v>
      </c>
      <c r="I95" s="11"/>
      <c r="J95" s="11"/>
      <c r="K95" s="44" t="s">
        <v>268</v>
      </c>
      <c r="L95" s="11"/>
      <c r="M95" s="1022" t="s">
        <v>531</v>
      </c>
      <c r="N95" s="1022"/>
      <c r="O95" s="1022"/>
      <c r="P95" s="1022"/>
      <c r="Q95" s="1414" t="str">
        <f>IF(OR($AB$80="20人未満",$C$123=1),IF(AD92="",0,AD92),"")</f>
        <v/>
      </c>
      <c r="R95" s="1414"/>
      <c r="S95" s="11" t="s">
        <v>451</v>
      </c>
      <c r="T95" s="8"/>
      <c r="U95" s="164"/>
      <c r="V95" s="164"/>
      <c r="W95" s="164"/>
      <c r="X95" s="164"/>
      <c r="Y95" s="9"/>
    </row>
    <row r="96" spans="2:30" ht="9" customHeight="1">
      <c r="B96" s="160"/>
      <c r="C96" s="161"/>
      <c r="D96" s="43"/>
      <c r="E96" s="123"/>
      <c r="F96" s="123"/>
      <c r="G96" s="123"/>
      <c r="H96" s="124"/>
      <c r="I96" s="11"/>
      <c r="J96" s="11"/>
      <c r="K96" s="44"/>
      <c r="L96" s="11"/>
      <c r="M96" s="132"/>
      <c r="N96" s="132"/>
      <c r="O96" s="132"/>
      <c r="P96" s="132"/>
      <c r="Q96" s="123"/>
      <c r="R96" s="123"/>
      <c r="S96" s="11"/>
      <c r="T96" s="8"/>
      <c r="U96" s="164"/>
      <c r="V96" s="164"/>
      <c r="W96" s="164"/>
      <c r="X96" s="164"/>
      <c r="Y96" s="9"/>
    </row>
    <row r="97" spans="2:25" ht="30" customHeight="1">
      <c r="B97" s="1232" t="s">
        <v>534</v>
      </c>
      <c r="C97" s="951"/>
      <c r="D97" s="951"/>
      <c r="E97" s="951"/>
      <c r="F97" s="951"/>
      <c r="G97" s="951"/>
      <c r="H97" s="951"/>
      <c r="I97" s="951"/>
      <c r="J97" s="951"/>
      <c r="K97" s="951"/>
      <c r="L97" s="951"/>
      <c r="M97" s="951"/>
      <c r="N97" s="951"/>
      <c r="O97" s="951"/>
      <c r="P97" s="951"/>
      <c r="Q97" s="951"/>
      <c r="R97" s="951"/>
      <c r="S97" s="1233"/>
      <c r="T97" s="8"/>
      <c r="U97" s="188"/>
      <c r="V97" s="188"/>
      <c r="W97" s="188"/>
      <c r="X97" s="188"/>
      <c r="Y97" s="9"/>
    </row>
    <row r="98" spans="2:25" ht="32.25" customHeight="1">
      <c r="B98" s="1234" t="s">
        <v>521</v>
      </c>
      <c r="C98" s="945"/>
      <c r="D98" s="34" t="s">
        <v>522</v>
      </c>
      <c r="E98" s="1235"/>
      <c r="F98" s="1236"/>
      <c r="G98" s="1236"/>
      <c r="H98" s="1" t="s">
        <v>523</v>
      </c>
      <c r="K98" s="35" t="s">
        <v>268</v>
      </c>
      <c r="M98" s="1468" t="s">
        <v>524</v>
      </c>
      <c r="N98" s="1468"/>
      <c r="O98" s="1468"/>
      <c r="P98" s="1468"/>
      <c r="Q98" s="1249" t="str">
        <f>IF(AND($AB$80="20人以上",$C$123=""),IF($K$78=1,$V$15,0)+IF($K$78=2,$V$15,0),"")</f>
        <v/>
      </c>
      <c r="R98" s="1249"/>
      <c r="S98" s="1" t="s">
        <v>451</v>
      </c>
      <c r="T98" s="8"/>
      <c r="U98" s="188"/>
      <c r="V98" s="188"/>
      <c r="W98" s="188"/>
      <c r="X98" s="188"/>
      <c r="Y98" s="9"/>
    </row>
    <row r="99" spans="2:25" ht="9" customHeight="1">
      <c r="B99" s="40"/>
      <c r="C99" s="29"/>
      <c r="D99" s="34"/>
      <c r="E99" s="45"/>
      <c r="F99" s="45"/>
      <c r="G99" s="45"/>
      <c r="K99" s="35"/>
      <c r="M99" s="36"/>
      <c r="N99" s="36"/>
      <c r="O99" s="36"/>
      <c r="P99" s="36"/>
      <c r="Q99" s="163"/>
      <c r="R99" s="163"/>
      <c r="T99" s="8"/>
      <c r="U99" s="188"/>
      <c r="V99" s="188"/>
      <c r="W99" s="188"/>
      <c r="X99" s="188"/>
      <c r="Y99" s="9"/>
    </row>
    <row r="100" spans="2:25" ht="27.75" customHeight="1">
      <c r="B100" s="1238" t="s">
        <v>525</v>
      </c>
      <c r="C100" s="945"/>
      <c r="D100" s="34" t="s">
        <v>522</v>
      </c>
      <c r="E100" s="1235"/>
      <c r="F100" s="1236"/>
      <c r="G100" s="1236"/>
      <c r="H100" s="1" t="s">
        <v>523</v>
      </c>
      <c r="K100" s="35" t="s">
        <v>268</v>
      </c>
      <c r="M100" s="1468" t="s">
        <v>524</v>
      </c>
      <c r="N100" s="1468"/>
      <c r="O100" s="1468"/>
      <c r="P100" s="1468"/>
      <c r="Q100" s="1249" t="str">
        <f>IF(AND($AB$80="20人以上",$C$123=""),IF($K$78=3,$V$15,0),"")</f>
        <v/>
      </c>
      <c r="R100" s="1249"/>
      <c r="S100" s="1" t="s">
        <v>451</v>
      </c>
      <c r="T100" s="8"/>
      <c r="U100" s="188"/>
      <c r="V100" s="188"/>
      <c r="W100" s="188"/>
      <c r="X100" s="188"/>
      <c r="Y100" s="9"/>
    </row>
    <row r="101" spans="2:25" ht="18" customHeight="1">
      <c r="B101" s="41"/>
      <c r="C101" s="42"/>
      <c r="D101" s="34"/>
      <c r="E101" s="159"/>
      <c r="F101" s="45"/>
      <c r="G101" s="45"/>
      <c r="K101" s="35"/>
      <c r="Q101" s="163"/>
      <c r="R101" s="163"/>
      <c r="T101" s="8"/>
      <c r="U101" s="188"/>
      <c r="V101" s="188"/>
      <c r="W101" s="188"/>
      <c r="X101" s="188"/>
      <c r="Y101" s="9"/>
    </row>
    <row r="102" spans="2:25" ht="18" customHeight="1">
      <c r="B102" s="1238" t="s">
        <v>526</v>
      </c>
      <c r="C102" s="945"/>
      <c r="D102" s="34" t="s">
        <v>522</v>
      </c>
      <c r="E102" s="1236"/>
      <c r="F102" s="1236"/>
      <c r="G102" s="1236"/>
      <c r="H102" s="1" t="s">
        <v>523</v>
      </c>
      <c r="K102" s="35" t="s">
        <v>268</v>
      </c>
      <c r="M102" s="1468" t="s">
        <v>524</v>
      </c>
      <c r="N102" s="1468"/>
      <c r="O102" s="1468"/>
      <c r="P102" s="1468"/>
      <c r="Q102" s="1249" t="str">
        <f>IF(AND($AB$80="20人以上",$C$123=""),IF($K$78=4,$V$15,0),"")</f>
        <v/>
      </c>
      <c r="R102" s="1249"/>
      <c r="S102" s="1" t="s">
        <v>451</v>
      </c>
      <c r="T102" s="8"/>
      <c r="U102" s="188"/>
      <c r="V102" s="188"/>
      <c r="W102" s="188"/>
      <c r="X102" s="188"/>
      <c r="Y102" s="9"/>
    </row>
    <row r="103" spans="2:25" ht="18" customHeight="1">
      <c r="B103" s="41"/>
      <c r="C103" s="42"/>
      <c r="D103" s="34"/>
      <c r="E103" s="1236"/>
      <c r="F103" s="1236"/>
      <c r="G103" s="1236"/>
      <c r="K103" s="35"/>
      <c r="Q103" s="163"/>
      <c r="R103" s="163"/>
      <c r="T103" s="8"/>
      <c r="U103" s="188"/>
      <c r="V103" s="188"/>
      <c r="W103" s="188"/>
      <c r="X103" s="188"/>
      <c r="Y103" s="9"/>
    </row>
    <row r="104" spans="2:25" ht="18" customHeight="1">
      <c r="B104" s="1238" t="s">
        <v>527</v>
      </c>
      <c r="C104" s="945"/>
      <c r="D104" s="34" t="s">
        <v>522</v>
      </c>
      <c r="E104" s="1236"/>
      <c r="F104" s="1236"/>
      <c r="G104" s="1236"/>
      <c r="H104" s="1" t="s">
        <v>523</v>
      </c>
      <c r="K104" s="35" t="s">
        <v>268</v>
      </c>
      <c r="M104" s="1468" t="s">
        <v>524</v>
      </c>
      <c r="N104" s="1468"/>
      <c r="O104" s="1468"/>
      <c r="P104" s="1468"/>
      <c r="Q104" s="1249" t="str">
        <f>IF(AND($AB$80="20人以上",$C$123=""),IF($K$78=5,$V$15,0),"")</f>
        <v/>
      </c>
      <c r="R104" s="1249"/>
      <c r="S104" s="1" t="s">
        <v>451</v>
      </c>
      <c r="T104" s="8"/>
      <c r="U104" s="188"/>
      <c r="V104" s="188"/>
      <c r="W104" s="188"/>
      <c r="X104" s="188"/>
      <c r="Y104" s="9"/>
    </row>
    <row r="105" spans="2:25" ht="18" customHeight="1">
      <c r="B105" s="41"/>
      <c r="C105" s="42"/>
      <c r="D105" s="34"/>
      <c r="E105" s="1236"/>
      <c r="F105" s="1236"/>
      <c r="G105" s="1236"/>
      <c r="K105" s="35"/>
      <c r="Q105" s="163"/>
      <c r="R105" s="163"/>
      <c r="T105" s="8"/>
      <c r="U105" s="188"/>
      <c r="V105" s="188"/>
      <c r="W105" s="188"/>
      <c r="X105" s="188"/>
      <c r="Y105" s="9"/>
    </row>
    <row r="106" spans="2:25" ht="33.75" customHeight="1">
      <c r="B106" s="1239" t="s">
        <v>528</v>
      </c>
      <c r="C106" s="1240"/>
      <c r="D106" s="43" t="s">
        <v>522</v>
      </c>
      <c r="E106" s="1241"/>
      <c r="F106" s="1241"/>
      <c r="G106" s="1241"/>
      <c r="H106" s="11" t="s">
        <v>523</v>
      </c>
      <c r="I106" s="11"/>
      <c r="J106" s="11"/>
      <c r="K106" s="44" t="s">
        <v>268</v>
      </c>
      <c r="L106" s="11"/>
      <c r="M106" s="1242" t="s">
        <v>524</v>
      </c>
      <c r="N106" s="1242"/>
      <c r="O106" s="1242"/>
      <c r="P106" s="1242"/>
      <c r="Q106" s="1250" t="str">
        <f>IF(AND($AB$80="20人以上",$C$123=""),IF($N$78=2,$V$15,0)+IF($N$78=3,$V$15,0),"")</f>
        <v/>
      </c>
      <c r="R106" s="1250"/>
      <c r="S106" s="11" t="s">
        <v>451</v>
      </c>
      <c r="T106" s="8"/>
      <c r="U106" s="191"/>
      <c r="V106" s="191"/>
      <c r="W106" s="191"/>
      <c r="X106" s="191"/>
      <c r="Y106" s="9"/>
    </row>
    <row r="107" spans="2:25" ht="9" customHeight="1">
      <c r="B107" s="160"/>
      <c r="C107" s="161"/>
      <c r="D107" s="43"/>
      <c r="E107" s="162"/>
      <c r="F107" s="162"/>
      <c r="G107" s="162"/>
      <c r="H107" s="11"/>
      <c r="I107" s="11"/>
      <c r="J107" s="11"/>
      <c r="K107" s="44"/>
      <c r="L107" s="11"/>
      <c r="M107" s="11"/>
      <c r="N107" s="11"/>
      <c r="O107" s="11"/>
      <c r="P107" s="11"/>
      <c r="Q107" s="45"/>
      <c r="R107" s="45"/>
      <c r="S107" s="11"/>
      <c r="T107" s="8"/>
      <c r="U107" s="188"/>
      <c r="V107" s="188"/>
      <c r="W107" s="188"/>
      <c r="X107" s="188"/>
      <c r="Y107" s="9"/>
    </row>
    <row r="108" spans="2:25" ht="22.5" customHeight="1">
      <c r="B108" s="1244" t="s">
        <v>529</v>
      </c>
      <c r="C108" s="1245"/>
      <c r="D108" s="1245"/>
      <c r="E108" s="1245"/>
      <c r="F108" s="1245"/>
      <c r="G108" s="1245"/>
      <c r="H108" s="1245"/>
      <c r="I108" s="1245"/>
      <c r="J108" s="1245"/>
      <c r="K108" s="1245"/>
      <c r="L108" s="1245"/>
      <c r="M108" s="1245"/>
      <c r="N108" s="1245"/>
      <c r="O108" s="1245"/>
      <c r="P108" s="1245"/>
      <c r="Q108" s="1245"/>
      <c r="R108" s="1245"/>
      <c r="S108" s="1246"/>
      <c r="T108" s="8"/>
      <c r="U108" s="164"/>
      <c r="V108" s="164"/>
      <c r="W108" s="164"/>
      <c r="X108" s="164"/>
      <c r="Y108" s="9"/>
    </row>
    <row r="109" spans="2:25" ht="33.75" customHeight="1">
      <c r="B109" s="1239" t="s">
        <v>530</v>
      </c>
      <c r="C109" s="1240"/>
      <c r="D109" s="43" t="s">
        <v>522</v>
      </c>
      <c r="E109" s="1247"/>
      <c r="F109" s="1247"/>
      <c r="G109" s="1247"/>
      <c r="H109" s="11" t="s">
        <v>523</v>
      </c>
      <c r="I109" s="11"/>
      <c r="J109" s="11"/>
      <c r="K109" s="44" t="s">
        <v>268</v>
      </c>
      <c r="L109" s="11"/>
      <c r="M109" s="1022" t="s">
        <v>531</v>
      </c>
      <c r="N109" s="1022"/>
      <c r="O109" s="1022"/>
      <c r="P109" s="1022"/>
      <c r="Q109" s="1237" t="str">
        <f>IF(AND($AB$80="20人以上",$C$123=""),IF(AC92="",0,AC92),"")</f>
        <v/>
      </c>
      <c r="R109" s="1237"/>
      <c r="S109" s="11" t="s">
        <v>451</v>
      </c>
      <c r="T109" s="8"/>
      <c r="U109" s="164"/>
      <c r="V109" s="164"/>
      <c r="W109" s="164"/>
      <c r="X109" s="164"/>
      <c r="Y109" s="9"/>
    </row>
    <row r="110" spans="2:25" ht="9" customHeight="1">
      <c r="B110" s="160"/>
      <c r="C110" s="161"/>
      <c r="D110" s="43"/>
      <c r="E110" s="123"/>
      <c r="F110" s="123"/>
      <c r="G110" s="123"/>
      <c r="H110" s="11"/>
      <c r="I110" s="11"/>
      <c r="J110" s="11"/>
      <c r="K110" s="44"/>
      <c r="L110" s="11"/>
      <c r="M110" s="11"/>
      <c r="N110" s="11"/>
      <c r="O110" s="11"/>
      <c r="P110" s="11"/>
      <c r="Q110" s="123"/>
      <c r="R110" s="123"/>
      <c r="S110" s="11"/>
      <c r="T110" s="8"/>
      <c r="U110" s="164"/>
      <c r="V110" s="164"/>
      <c r="W110" s="164"/>
      <c r="X110" s="164"/>
      <c r="Y110" s="9"/>
    </row>
    <row r="111" spans="2:25" ht="22.5" customHeight="1">
      <c r="B111" s="1244" t="s">
        <v>532</v>
      </c>
      <c r="C111" s="1245"/>
      <c r="D111" s="1245"/>
      <c r="E111" s="1245"/>
      <c r="F111" s="1245"/>
      <c r="G111" s="1245"/>
      <c r="H111" s="1245"/>
      <c r="I111" s="1245"/>
      <c r="J111" s="1245"/>
      <c r="K111" s="1245"/>
      <c r="L111" s="1245"/>
      <c r="M111" s="1245"/>
      <c r="N111" s="1245"/>
      <c r="O111" s="1245"/>
      <c r="P111" s="1245"/>
      <c r="Q111" s="1245"/>
      <c r="R111" s="1245"/>
      <c r="S111" s="1246"/>
      <c r="T111" s="8"/>
      <c r="U111" s="164"/>
      <c r="V111" s="164"/>
      <c r="W111" s="164"/>
      <c r="X111" s="164"/>
      <c r="Y111" s="9"/>
    </row>
    <row r="112" spans="2:25" ht="33.75" customHeight="1">
      <c r="B112" s="1239" t="s">
        <v>530</v>
      </c>
      <c r="C112" s="1240"/>
      <c r="D112" s="43" t="s">
        <v>522</v>
      </c>
      <c r="E112" s="1247"/>
      <c r="F112" s="1247"/>
      <c r="G112" s="1247"/>
      <c r="H112" s="124" t="s">
        <v>533</v>
      </c>
      <c r="I112" s="11"/>
      <c r="J112" s="11"/>
      <c r="K112" s="44" t="s">
        <v>268</v>
      </c>
      <c r="L112" s="11"/>
      <c r="M112" s="1022" t="s">
        <v>531</v>
      </c>
      <c r="N112" s="1022"/>
      <c r="O112" s="1022"/>
      <c r="P112" s="1022"/>
      <c r="Q112" s="1237" t="str">
        <f>IF(AND($AB$80="20人以上",$C$123=""),IF(AD92="",0,AD92),"")</f>
        <v/>
      </c>
      <c r="R112" s="1237"/>
      <c r="S112" s="11" t="s">
        <v>451</v>
      </c>
      <c r="T112" s="8"/>
      <c r="U112" s="164"/>
      <c r="V112" s="164"/>
      <c r="W112" s="164"/>
      <c r="X112" s="164"/>
      <c r="Y112" s="9"/>
    </row>
    <row r="113" spans="2:32" ht="9" customHeight="1">
      <c r="B113" s="160"/>
      <c r="C113" s="161"/>
      <c r="D113" s="43"/>
      <c r="E113" s="123"/>
      <c r="F113" s="123"/>
      <c r="G113" s="123"/>
      <c r="H113" s="124"/>
      <c r="I113" s="11"/>
      <c r="J113" s="11"/>
      <c r="K113" s="44"/>
      <c r="L113" s="11"/>
      <c r="M113" s="132"/>
      <c r="N113" s="132"/>
      <c r="O113" s="132"/>
      <c r="P113" s="132"/>
      <c r="Q113" s="123"/>
      <c r="R113" s="123"/>
      <c r="S113" s="11"/>
      <c r="T113" s="8"/>
      <c r="U113" s="164"/>
      <c r="V113" s="164"/>
      <c r="W113" s="164"/>
      <c r="X113" s="164"/>
      <c r="Y113" s="9"/>
    </row>
    <row r="114" spans="2:32" s="11" customFormat="1" ht="19.5" customHeight="1">
      <c r="B114" s="46" t="s">
        <v>535</v>
      </c>
      <c r="C114" s="30"/>
      <c r="D114" s="43" t="s">
        <v>263</v>
      </c>
      <c r="E114" s="1241"/>
      <c r="F114" s="1241"/>
      <c r="G114" s="1241"/>
      <c r="H114" s="11" t="s">
        <v>523</v>
      </c>
      <c r="K114" s="44" t="s">
        <v>268</v>
      </c>
      <c r="M114" s="1242" t="s">
        <v>524</v>
      </c>
      <c r="N114" s="1242"/>
      <c r="O114" s="1242"/>
      <c r="P114" s="1242"/>
      <c r="Q114" s="1237">
        <f>V15</f>
        <v>0</v>
      </c>
      <c r="R114" s="1237"/>
      <c r="S114" s="11" t="s">
        <v>449</v>
      </c>
      <c r="T114" s="192" t="s">
        <v>263</v>
      </c>
      <c r="U114" s="1254">
        <f>E114*Q114</f>
        <v>0</v>
      </c>
      <c r="V114" s="1254"/>
      <c r="W114" s="1254"/>
      <c r="X114" s="1254"/>
      <c r="Y114" s="193" t="s">
        <v>264</v>
      </c>
    </row>
    <row r="115" spans="2:32" ht="6" customHeight="1">
      <c r="B115" s="194"/>
      <c r="C115" s="195"/>
      <c r="D115" s="34"/>
      <c r="E115" s="45"/>
      <c r="F115" s="45"/>
      <c r="G115" s="45"/>
      <c r="K115" s="35"/>
      <c r="Q115" s="45"/>
      <c r="R115" s="45"/>
      <c r="T115" s="8"/>
      <c r="U115" s="191"/>
      <c r="V115" s="191"/>
      <c r="W115" s="191"/>
      <c r="X115" s="191"/>
      <c r="Y115" s="9"/>
    </row>
    <row r="116" spans="2:32" ht="15" customHeight="1" thickBot="1">
      <c r="B116" s="2"/>
      <c r="C116" s="1" t="s">
        <v>536</v>
      </c>
      <c r="H116" s="101" t="s">
        <v>537</v>
      </c>
      <c r="T116" s="192"/>
      <c r="U116" s="1255"/>
      <c r="V116" s="1255"/>
      <c r="W116" s="1255"/>
      <c r="X116" s="1255"/>
      <c r="Y116" s="193"/>
    </row>
    <row r="117" spans="2:32" ht="15" customHeight="1" thickBot="1">
      <c r="B117" s="2"/>
      <c r="C117" s="196"/>
      <c r="D117" s="1" t="s">
        <v>538</v>
      </c>
      <c r="K117" s="35" t="s">
        <v>539</v>
      </c>
      <c r="L117" s="101" t="s">
        <v>540</v>
      </c>
      <c r="Q117" s="1252">
        <f>U27</f>
        <v>0</v>
      </c>
      <c r="R117" s="1253"/>
      <c r="S117" s="1" t="s">
        <v>449</v>
      </c>
      <c r="T117" s="8"/>
      <c r="U117" s="1256"/>
      <c r="V117" s="1256"/>
      <c r="W117" s="1256"/>
      <c r="X117" s="1256"/>
      <c r="Y117" s="9"/>
      <c r="AB117" s="197"/>
      <c r="AC117" s="197"/>
      <c r="AF117" s="197"/>
    </row>
    <row r="118" spans="2:32" ht="15" customHeight="1" thickBot="1">
      <c r="B118" s="2"/>
      <c r="D118" s="34" t="s">
        <v>522</v>
      </c>
      <c r="E118" s="1236"/>
      <c r="F118" s="1236"/>
      <c r="G118" s="1236"/>
      <c r="H118" s="1" t="s">
        <v>541</v>
      </c>
      <c r="K118" s="1260"/>
      <c r="L118" s="1260"/>
      <c r="M118" s="1260"/>
      <c r="N118" s="1260"/>
      <c r="O118" s="1260"/>
      <c r="P118" s="1260"/>
      <c r="Q118" s="1260"/>
      <c r="R118" s="1260"/>
      <c r="S118" s="1261"/>
      <c r="T118" s="2"/>
      <c r="U118" s="187"/>
      <c r="V118" s="187"/>
      <c r="W118" s="187"/>
      <c r="X118" s="187"/>
      <c r="Y118" s="9"/>
      <c r="AE118" s="197"/>
      <c r="AF118" s="197"/>
    </row>
    <row r="119" spans="2:32" ht="15" customHeight="1" thickBot="1">
      <c r="B119" s="2"/>
      <c r="C119" s="198"/>
      <c r="D119" s="1" t="s">
        <v>542</v>
      </c>
      <c r="K119" s="35" t="s">
        <v>268</v>
      </c>
      <c r="L119" s="101" t="s">
        <v>540</v>
      </c>
      <c r="M119" s="199"/>
      <c r="N119" s="199"/>
      <c r="O119" s="199"/>
      <c r="P119" s="199"/>
      <c r="Q119" s="1237">
        <f>U27</f>
        <v>0</v>
      </c>
      <c r="R119" s="1237"/>
      <c r="S119" s="1" t="s">
        <v>451</v>
      </c>
      <c r="T119" s="8" t="s">
        <v>543</v>
      </c>
      <c r="U119" s="1262">
        <f>IF(C119="○",AA120,IF(C117="○",AA119,0))</f>
        <v>0</v>
      </c>
      <c r="V119" s="1262"/>
      <c r="W119" s="1262"/>
      <c r="X119" s="1262"/>
      <c r="Y119" s="9" t="s">
        <v>544</v>
      </c>
      <c r="AA119" s="1251">
        <f>IF(Q119=0,0,ROUNDDOWN((40000*M120/Q120*Q119),0))</f>
        <v>0</v>
      </c>
      <c r="AB119" s="1251"/>
      <c r="AC119" s="1251"/>
      <c r="AD119" s="1251"/>
      <c r="AE119" s="1251"/>
    </row>
    <row r="120" spans="2:32" ht="15" customHeight="1">
      <c r="B120" s="2"/>
      <c r="D120" s="34" t="s">
        <v>522</v>
      </c>
      <c r="E120" s="1236"/>
      <c r="F120" s="1236"/>
      <c r="G120" s="1236"/>
      <c r="H120" s="1" t="s">
        <v>541</v>
      </c>
      <c r="K120" s="34" t="s">
        <v>522</v>
      </c>
      <c r="L120" s="35" t="s">
        <v>545</v>
      </c>
      <c r="M120" s="1252">
        <f>+V15</f>
        <v>0</v>
      </c>
      <c r="N120" s="1253"/>
      <c r="O120" s="35" t="s">
        <v>546</v>
      </c>
      <c r="P120" s="35" t="s">
        <v>547</v>
      </c>
      <c r="Q120" s="1252">
        <f>+V17</f>
        <v>0</v>
      </c>
      <c r="R120" s="1253"/>
      <c r="S120" s="1" t="s">
        <v>548</v>
      </c>
      <c r="T120" s="8"/>
      <c r="U120" s="191"/>
      <c r="V120" s="191"/>
      <c r="W120" s="191"/>
      <c r="X120" s="191"/>
      <c r="Y120" s="9"/>
      <c r="AA120" s="1251" t="e">
        <f>IF(C117="○","",ROUNDDOWN((95000*M120/Q120*Q119),0))</f>
        <v>#DIV/0!</v>
      </c>
      <c r="AB120" s="1251"/>
      <c r="AC120" s="1251"/>
      <c r="AD120" s="1251"/>
      <c r="AE120" s="1251"/>
    </row>
    <row r="121" spans="2:32" ht="8.25" customHeight="1">
      <c r="B121" s="2"/>
      <c r="M121" s="34"/>
      <c r="P121" s="35"/>
      <c r="T121" s="2"/>
      <c r="U121" s="187"/>
      <c r="V121" s="187"/>
      <c r="W121" s="187"/>
      <c r="X121" s="187"/>
      <c r="Y121" s="9"/>
    </row>
    <row r="122" spans="2:32" ht="13.5" customHeight="1" thickBot="1">
      <c r="B122" s="2"/>
      <c r="C122" s="101"/>
      <c r="D122" s="101" t="s">
        <v>549</v>
      </c>
      <c r="M122" s="34"/>
      <c r="P122" s="35"/>
      <c r="T122" s="2"/>
      <c r="U122" s="187"/>
      <c r="V122" s="187"/>
      <c r="W122" s="187"/>
      <c r="X122" s="187"/>
      <c r="Y122" s="9"/>
    </row>
    <row r="123" spans="2:32" ht="15" customHeight="1" thickBot="1">
      <c r="B123" s="2"/>
      <c r="C123" s="47"/>
      <c r="D123" s="101" t="s">
        <v>550</v>
      </c>
      <c r="M123" s="34"/>
      <c r="P123" s="35"/>
      <c r="T123" s="2"/>
      <c r="U123" s="187"/>
      <c r="V123" s="187"/>
      <c r="W123" s="187"/>
      <c r="X123" s="187"/>
      <c r="Y123" s="9"/>
    </row>
    <row r="124" spans="2:32" ht="15" customHeight="1">
      <c r="B124" s="2"/>
      <c r="C124" s="1" t="s">
        <v>551</v>
      </c>
      <c r="L124" s="200"/>
      <c r="M124" s="200"/>
      <c r="N124" s="200"/>
      <c r="O124" s="200"/>
      <c r="P124" s="200"/>
      <c r="T124" s="2"/>
      <c r="U124" s="187"/>
      <c r="V124" s="187"/>
      <c r="W124" s="187"/>
      <c r="X124" s="187"/>
      <c r="Y124" s="9"/>
    </row>
    <row r="125" spans="2:32" ht="15" customHeight="1" thickBot="1">
      <c r="B125" s="2"/>
      <c r="D125" s="200"/>
      <c r="E125" s="1257"/>
      <c r="F125" s="1257"/>
      <c r="G125" s="1257"/>
      <c r="H125" s="1257"/>
      <c r="K125" s="937" t="s">
        <v>552</v>
      </c>
      <c r="L125" s="937"/>
      <c r="M125" s="937"/>
      <c r="N125" s="937"/>
      <c r="O125" s="937"/>
      <c r="P125" s="937"/>
      <c r="Q125" s="1237">
        <f>U27</f>
        <v>0</v>
      </c>
      <c r="R125" s="1237"/>
      <c r="S125" s="1" t="s">
        <v>451</v>
      </c>
      <c r="T125" s="8" t="s">
        <v>543</v>
      </c>
      <c r="U125" s="1231">
        <f>IF($C123=1,0,IF(C126="○",0,IF($U27&gt;19,538000,IF($U27&gt;1,269000,IF($U27=0,0,179000)))))</f>
        <v>0</v>
      </c>
      <c r="V125" s="1231"/>
      <c r="W125" s="1231"/>
      <c r="X125" s="1231"/>
      <c r="Y125" s="9" t="s">
        <v>544</v>
      </c>
    </row>
    <row r="126" spans="2:32" ht="15" customHeight="1" thickBot="1">
      <c r="B126" s="2"/>
      <c r="C126" s="201"/>
      <c r="D126" s="1258" t="s">
        <v>553</v>
      </c>
      <c r="E126" s="1258"/>
      <c r="F126" s="1258"/>
      <c r="G126" s="1258"/>
      <c r="H126" s="1258"/>
      <c r="I126" s="1258"/>
      <c r="J126" s="1258"/>
      <c r="K126" s="1258"/>
      <c r="L126" s="1258"/>
      <c r="M126" s="1258"/>
      <c r="N126" s="1258"/>
      <c r="O126" s="1258"/>
      <c r="P126" s="1258"/>
      <c r="Q126" s="1258"/>
      <c r="R126" s="1258"/>
      <c r="S126" s="1259"/>
      <c r="T126" s="8" t="s">
        <v>543</v>
      </c>
      <c r="U126" s="1231">
        <f>IF(C123=1,0,IF(C126="○",1076000,0))</f>
        <v>0</v>
      </c>
      <c r="V126" s="1231"/>
      <c r="W126" s="1231"/>
      <c r="X126" s="1231"/>
      <c r="Y126" s="9" t="s">
        <v>544</v>
      </c>
    </row>
    <row r="127" spans="2:32" ht="7.5" customHeight="1">
      <c r="B127" s="2"/>
      <c r="D127" s="1258"/>
      <c r="E127" s="1258"/>
      <c r="F127" s="1258"/>
      <c r="G127" s="1258"/>
      <c r="H127" s="1258"/>
      <c r="I127" s="1258"/>
      <c r="J127" s="1258"/>
      <c r="K127" s="1258"/>
      <c r="L127" s="1258"/>
      <c r="M127" s="1258"/>
      <c r="N127" s="1258"/>
      <c r="O127" s="1258"/>
      <c r="P127" s="1258"/>
      <c r="Q127" s="1258"/>
      <c r="R127" s="1258"/>
      <c r="S127" s="1259"/>
      <c r="T127" s="8"/>
      <c r="U127" s="191"/>
      <c r="V127" s="191"/>
      <c r="W127" s="191"/>
      <c r="X127" s="191"/>
      <c r="Y127" s="9"/>
    </row>
    <row r="128" spans="2:32" ht="15" customHeight="1">
      <c r="B128" s="2"/>
      <c r="D128" s="200"/>
      <c r="E128" s="200"/>
      <c r="T128" s="2"/>
      <c r="U128" s="187"/>
      <c r="V128" s="187"/>
      <c r="W128" s="187"/>
      <c r="X128" s="187"/>
      <c r="Y128" s="9"/>
    </row>
    <row r="129" spans="2:39" ht="15" customHeight="1">
      <c r="B129" s="2"/>
      <c r="C129" s="1" t="s">
        <v>554</v>
      </c>
      <c r="T129" s="8" t="s">
        <v>543</v>
      </c>
      <c r="U129" s="1231">
        <f>U130+U132</f>
        <v>0</v>
      </c>
      <c r="V129" s="1231"/>
      <c r="W129" s="1231"/>
      <c r="X129" s="1231"/>
      <c r="Y129" s="9" t="s">
        <v>544</v>
      </c>
    </row>
    <row r="130" spans="2:39" ht="15" customHeight="1">
      <c r="B130" s="2"/>
      <c r="D130" s="1" t="s">
        <v>555</v>
      </c>
      <c r="T130" s="8" t="s">
        <v>263</v>
      </c>
      <c r="U130" s="1231">
        <f>IF($I$7="",0,IF(C123=1,0,240000))</f>
        <v>0</v>
      </c>
      <c r="V130" s="1231"/>
      <c r="W130" s="1231"/>
      <c r="X130" s="1231"/>
      <c r="Y130" s="9" t="s">
        <v>264</v>
      </c>
    </row>
    <row r="131" spans="2:39" ht="15" customHeight="1">
      <c r="B131" s="2"/>
      <c r="D131" s="1" t="s">
        <v>556</v>
      </c>
      <c r="T131" s="8"/>
      <c r="U131" s="191"/>
      <c r="V131" s="191"/>
      <c r="W131" s="191"/>
      <c r="X131" s="191"/>
      <c r="Y131" s="9"/>
    </row>
    <row r="132" spans="2:39" ht="15" customHeight="1">
      <c r="B132" s="2"/>
      <c r="E132" s="202"/>
      <c r="F132" s="202"/>
      <c r="G132" s="1236"/>
      <c r="H132" s="1236"/>
      <c r="I132" s="1236"/>
      <c r="J132" s="1" t="s">
        <v>209</v>
      </c>
      <c r="K132" s="1" t="s">
        <v>539</v>
      </c>
      <c r="L132" s="1264" t="s">
        <v>557</v>
      </c>
      <c r="M132" s="1264"/>
      <c r="N132" s="1264"/>
      <c r="O132" s="1265"/>
      <c r="P132" s="1265"/>
      <c r="Q132" s="1" t="s">
        <v>558</v>
      </c>
      <c r="T132" s="8" t="s">
        <v>263</v>
      </c>
      <c r="U132" s="1231">
        <f>IF(C123=1,0,G132*O132)</f>
        <v>0</v>
      </c>
      <c r="V132" s="1231"/>
      <c r="W132" s="1231"/>
      <c r="X132" s="1231"/>
      <c r="Y132" s="9" t="s">
        <v>264</v>
      </c>
      <c r="AM132" s="180">
        <v>0</v>
      </c>
    </row>
    <row r="133" spans="2:39" ht="15" customHeight="1">
      <c r="B133" s="2"/>
      <c r="N133" s="18" t="s">
        <v>559</v>
      </c>
      <c r="T133" s="8"/>
      <c r="U133" s="191"/>
      <c r="V133" s="191"/>
      <c r="W133" s="191"/>
      <c r="X133" s="191"/>
      <c r="Y133" s="9"/>
      <c r="AM133" s="180">
        <v>1</v>
      </c>
    </row>
    <row r="134" spans="2:39" ht="15" customHeight="1">
      <c r="B134" s="2"/>
      <c r="C134" s="1" t="s">
        <v>560</v>
      </c>
      <c r="T134" s="2"/>
      <c r="U134" s="187"/>
      <c r="V134" s="187"/>
      <c r="W134" s="187"/>
      <c r="X134" s="187"/>
      <c r="Y134" s="9"/>
      <c r="AM134" s="180">
        <v>2</v>
      </c>
    </row>
    <row r="135" spans="2:39" ht="15.75" customHeight="1">
      <c r="B135" s="2"/>
      <c r="D135" s="34" t="s">
        <v>522</v>
      </c>
      <c r="E135" s="1236"/>
      <c r="F135" s="1236"/>
      <c r="G135" s="1236"/>
      <c r="H135" s="1" t="s">
        <v>561</v>
      </c>
      <c r="K135" s="35" t="s">
        <v>268</v>
      </c>
      <c r="M135" s="1263" t="s">
        <v>562</v>
      </c>
      <c r="N135" s="1263"/>
      <c r="O135" s="1263"/>
      <c r="P135" s="1" t="s">
        <v>563</v>
      </c>
      <c r="Q135" s="1237">
        <f>U55</f>
        <v>0</v>
      </c>
      <c r="R135" s="1237"/>
      <c r="S135" s="1" t="s">
        <v>485</v>
      </c>
      <c r="T135" s="8" t="s">
        <v>543</v>
      </c>
      <c r="U135" s="1231">
        <f>+IF(C123=1,0,E135*Q135)</f>
        <v>0</v>
      </c>
      <c r="V135" s="1231"/>
      <c r="W135" s="1231"/>
      <c r="X135" s="1231"/>
      <c r="Y135" s="9" t="s">
        <v>544</v>
      </c>
    </row>
    <row r="136" spans="2:39" ht="15.75" customHeight="1">
      <c r="B136" s="2"/>
      <c r="D136" s="34"/>
      <c r="E136" s="45"/>
      <c r="F136" s="45"/>
      <c r="G136" s="45"/>
      <c r="K136" s="35"/>
      <c r="M136" s="36"/>
      <c r="N136" s="36"/>
      <c r="O136" s="36"/>
      <c r="Q136" s="45"/>
      <c r="R136" s="45"/>
      <c r="T136" s="8"/>
      <c r="U136" s="191"/>
      <c r="V136" s="191"/>
      <c r="W136" s="191"/>
      <c r="X136" s="191"/>
      <c r="Y136" s="9"/>
    </row>
    <row r="137" spans="2:39">
      <c r="B137" s="2"/>
      <c r="C137" s="1207" t="s">
        <v>564</v>
      </c>
      <c r="D137" s="1207"/>
      <c r="E137" s="1207"/>
      <c r="F137" s="1207"/>
      <c r="G137" s="1207"/>
      <c r="H137" s="1207"/>
      <c r="I137" s="1207"/>
      <c r="J137" s="1207"/>
      <c r="K137" s="1207"/>
      <c r="L137" s="1207"/>
      <c r="M137" s="1207"/>
      <c r="N137" s="1207"/>
      <c r="O137" s="1207"/>
      <c r="P137" s="203"/>
      <c r="Q137" s="44"/>
      <c r="R137" s="44"/>
      <c r="S137" s="193"/>
      <c r="T137" s="8"/>
      <c r="U137" s="1231"/>
      <c r="V137" s="1231"/>
      <c r="W137" s="1231"/>
      <c r="X137" s="1231"/>
      <c r="Y137" s="9"/>
    </row>
    <row r="138" spans="2:39" ht="16.5" customHeight="1">
      <c r="B138" s="2"/>
      <c r="C138" s="74"/>
      <c r="D138" s="1" t="s">
        <v>565</v>
      </c>
      <c r="F138" s="74"/>
      <c r="G138" s="74"/>
      <c r="H138" s="74"/>
      <c r="I138" s="74"/>
      <c r="J138" s="74"/>
      <c r="K138" s="74"/>
      <c r="L138" s="74"/>
      <c r="M138" s="74"/>
      <c r="N138" s="74"/>
      <c r="O138" s="74"/>
      <c r="P138" s="203"/>
      <c r="Q138" s="44"/>
      <c r="R138" s="44"/>
      <c r="S138" s="193"/>
      <c r="T138" s="8" t="s">
        <v>543</v>
      </c>
      <c r="U138" s="1231">
        <f>U139+U140</f>
        <v>0</v>
      </c>
      <c r="V138" s="1231"/>
      <c r="W138" s="1231"/>
      <c r="X138" s="1231"/>
      <c r="Y138" s="9" t="s">
        <v>544</v>
      </c>
    </row>
    <row r="139" spans="2:39" ht="25.5" customHeight="1">
      <c r="B139" s="2"/>
      <c r="E139" s="1263"/>
      <c r="F139" s="1263"/>
      <c r="G139" s="34" t="s">
        <v>522</v>
      </c>
      <c r="H139" s="1266"/>
      <c r="I139" s="1266"/>
      <c r="J139" s="1" t="s">
        <v>566</v>
      </c>
      <c r="M139" s="44" t="s">
        <v>567</v>
      </c>
      <c r="N139" s="1177" t="s">
        <v>568</v>
      </c>
      <c r="O139" s="1267"/>
      <c r="P139" s="1267"/>
      <c r="Q139" s="1255">
        <f>U65</f>
        <v>0</v>
      </c>
      <c r="R139" s="1255"/>
      <c r="S139" s="193" t="s">
        <v>497</v>
      </c>
      <c r="T139" s="192" t="s">
        <v>263</v>
      </c>
      <c r="U139" s="1254">
        <f>H139*Q139</f>
        <v>0</v>
      </c>
      <c r="V139" s="1254"/>
      <c r="W139" s="1254"/>
      <c r="X139" s="1254"/>
      <c r="Y139" s="193" t="s">
        <v>264</v>
      </c>
    </row>
    <row r="140" spans="2:39" ht="25.5" customHeight="1">
      <c r="B140" s="2"/>
      <c r="E140" s="1263"/>
      <c r="F140" s="1263"/>
      <c r="G140" s="34" t="s">
        <v>522</v>
      </c>
      <c r="H140" s="1266"/>
      <c r="I140" s="1266"/>
      <c r="J140" s="1" t="s">
        <v>561</v>
      </c>
      <c r="M140" s="44" t="s">
        <v>567</v>
      </c>
      <c r="N140" s="1177" t="s">
        <v>569</v>
      </c>
      <c r="O140" s="1267"/>
      <c r="P140" s="1267"/>
      <c r="Q140" s="1255">
        <f>U66</f>
        <v>0</v>
      </c>
      <c r="R140" s="1255"/>
      <c r="S140" s="193" t="s">
        <v>485</v>
      </c>
      <c r="T140" s="192" t="s">
        <v>263</v>
      </c>
      <c r="U140" s="1254">
        <f>H140*Q140</f>
        <v>0</v>
      </c>
      <c r="V140" s="1254"/>
      <c r="W140" s="1254"/>
      <c r="X140" s="1254"/>
      <c r="Y140" s="193" t="s">
        <v>264</v>
      </c>
    </row>
    <row r="141" spans="2:39" ht="12.75" customHeight="1">
      <c r="B141" s="2"/>
      <c r="E141" s="36"/>
      <c r="F141" s="36"/>
      <c r="G141" s="34"/>
      <c r="H141" s="204"/>
      <c r="I141" s="204"/>
      <c r="M141" s="44"/>
      <c r="N141" s="205"/>
      <c r="O141" s="203"/>
      <c r="P141" s="203"/>
      <c r="Q141" s="206"/>
      <c r="R141" s="206"/>
      <c r="S141" s="193"/>
      <c r="T141" s="192"/>
      <c r="U141" s="207"/>
      <c r="V141" s="207"/>
      <c r="W141" s="207"/>
      <c r="X141" s="207"/>
      <c r="Y141" s="193"/>
    </row>
    <row r="142" spans="2:39" ht="15" customHeight="1">
      <c r="B142" s="2"/>
      <c r="D142" s="1" t="s">
        <v>570</v>
      </c>
      <c r="F142" s="74"/>
      <c r="G142" s="74"/>
      <c r="H142" s="74"/>
      <c r="I142" s="74"/>
      <c r="J142" s="74"/>
      <c r="K142" s="74"/>
      <c r="L142" s="74"/>
      <c r="M142" s="74"/>
      <c r="N142" s="74"/>
      <c r="O142" s="74"/>
      <c r="P142" s="203"/>
      <c r="Q142" s="206"/>
      <c r="R142" s="206"/>
      <c r="S142" s="193"/>
      <c r="T142" s="8" t="s">
        <v>543</v>
      </c>
      <c r="U142" s="1231">
        <f>U143+U144</f>
        <v>0</v>
      </c>
      <c r="V142" s="1231"/>
      <c r="W142" s="1231"/>
      <c r="X142" s="1231"/>
      <c r="Y142" s="9" t="s">
        <v>544</v>
      </c>
    </row>
    <row r="143" spans="2:39" ht="27.75" customHeight="1">
      <c r="B143" s="2"/>
      <c r="E143" s="1263"/>
      <c r="F143" s="1263"/>
      <c r="G143" s="34" t="s">
        <v>522</v>
      </c>
      <c r="H143" s="1266"/>
      <c r="I143" s="1266"/>
      <c r="J143" s="1" t="s">
        <v>566</v>
      </c>
      <c r="M143" s="44" t="s">
        <v>567</v>
      </c>
      <c r="N143" s="1177" t="s">
        <v>571</v>
      </c>
      <c r="O143" s="1267"/>
      <c r="P143" s="1267"/>
      <c r="Q143" s="1255">
        <f>U67</f>
        <v>0</v>
      </c>
      <c r="R143" s="1255"/>
      <c r="S143" s="193" t="s">
        <v>497</v>
      </c>
      <c r="T143" s="192" t="s">
        <v>263</v>
      </c>
      <c r="U143" s="1254">
        <f>H143*Q143</f>
        <v>0</v>
      </c>
      <c r="V143" s="1254"/>
      <c r="W143" s="1254"/>
      <c r="X143" s="1254"/>
      <c r="Y143" s="193" t="s">
        <v>264</v>
      </c>
    </row>
    <row r="144" spans="2:39" ht="27.75" customHeight="1">
      <c r="B144" s="2"/>
      <c r="E144" s="1263"/>
      <c r="F144" s="1263"/>
      <c r="G144" s="34" t="s">
        <v>522</v>
      </c>
      <c r="H144" s="1266"/>
      <c r="I144" s="1266"/>
      <c r="J144" s="1" t="s">
        <v>561</v>
      </c>
      <c r="M144" s="44" t="s">
        <v>567</v>
      </c>
      <c r="N144" s="1177" t="s">
        <v>572</v>
      </c>
      <c r="O144" s="1267"/>
      <c r="P144" s="1267"/>
      <c r="Q144" s="1255">
        <f>U68</f>
        <v>0</v>
      </c>
      <c r="R144" s="1255"/>
      <c r="S144" s="193" t="s">
        <v>485</v>
      </c>
      <c r="T144" s="192" t="s">
        <v>263</v>
      </c>
      <c r="U144" s="1254">
        <f>H144*Q144</f>
        <v>0</v>
      </c>
      <c r="V144" s="1254"/>
      <c r="W144" s="1254"/>
      <c r="X144" s="1254"/>
      <c r="Y144" s="193" t="s">
        <v>264</v>
      </c>
    </row>
    <row r="145" spans="2:28" ht="13.5" customHeight="1">
      <c r="B145" s="2"/>
      <c r="E145" s="36"/>
      <c r="F145" s="36"/>
      <c r="G145" s="34"/>
      <c r="H145" s="204"/>
      <c r="I145" s="204"/>
      <c r="M145" s="44"/>
      <c r="N145" s="205"/>
      <c r="O145" s="203"/>
      <c r="P145" s="203"/>
      <c r="Q145" s="206"/>
      <c r="R145" s="206"/>
      <c r="S145" s="193"/>
      <c r="T145" s="192"/>
      <c r="U145" s="207"/>
      <c r="V145" s="207"/>
      <c r="W145" s="207"/>
      <c r="X145" s="207"/>
      <c r="Y145" s="193"/>
    </row>
    <row r="146" spans="2:28">
      <c r="B146" s="2"/>
      <c r="C146" s="1207" t="s">
        <v>573</v>
      </c>
      <c r="D146" s="1207"/>
      <c r="E146" s="1207"/>
      <c r="F146" s="1207"/>
      <c r="G146" s="1207"/>
      <c r="H146" s="1207"/>
      <c r="I146" s="1207"/>
      <c r="J146" s="1207"/>
      <c r="K146" s="1207"/>
      <c r="L146" s="1207"/>
      <c r="M146" s="1207"/>
      <c r="N146" s="1207"/>
      <c r="O146" s="1207"/>
      <c r="P146" s="203"/>
      <c r="Q146" s="206"/>
      <c r="R146" s="206"/>
      <c r="S146" s="193"/>
      <c r="T146" s="8"/>
      <c r="U146" s="1231"/>
      <c r="V146" s="1231"/>
      <c r="W146" s="1231"/>
      <c r="X146" s="1231"/>
      <c r="Y146" s="9"/>
    </row>
    <row r="147" spans="2:28" ht="14.25" customHeight="1">
      <c r="B147" s="2"/>
      <c r="C147" s="74"/>
      <c r="D147" s="1" t="s">
        <v>565</v>
      </c>
      <c r="F147" s="74"/>
      <c r="G147" s="74"/>
      <c r="H147" s="74"/>
      <c r="I147" s="74"/>
      <c r="J147" s="74"/>
      <c r="K147" s="74"/>
      <c r="L147" s="74"/>
      <c r="M147" s="74"/>
      <c r="N147" s="74"/>
      <c r="O147" s="74"/>
      <c r="P147" s="203"/>
      <c r="Q147" s="206"/>
      <c r="R147" s="206"/>
      <c r="S147" s="193"/>
      <c r="T147" s="8" t="s">
        <v>543</v>
      </c>
      <c r="U147" s="1231">
        <f>U148+U149</f>
        <v>0</v>
      </c>
      <c r="V147" s="1231"/>
      <c r="W147" s="1231"/>
      <c r="X147" s="1231"/>
      <c r="Y147" s="9" t="s">
        <v>544</v>
      </c>
    </row>
    <row r="148" spans="2:28" ht="25.5" customHeight="1">
      <c r="B148" s="2"/>
      <c r="E148" s="1263"/>
      <c r="F148" s="1263"/>
      <c r="G148" s="34" t="s">
        <v>522</v>
      </c>
      <c r="H148" s="1266"/>
      <c r="I148" s="1266"/>
      <c r="J148" s="1" t="s">
        <v>566</v>
      </c>
      <c r="M148" s="44" t="s">
        <v>567</v>
      </c>
      <c r="N148" s="1177" t="s">
        <v>574</v>
      </c>
      <c r="O148" s="1267"/>
      <c r="P148" s="1267"/>
      <c r="Q148" s="1255">
        <f>U70</f>
        <v>0</v>
      </c>
      <c r="R148" s="1255"/>
      <c r="S148" s="193" t="s">
        <v>497</v>
      </c>
      <c r="T148" s="192" t="s">
        <v>263</v>
      </c>
      <c r="U148" s="1254">
        <f>H148*Q148</f>
        <v>0</v>
      </c>
      <c r="V148" s="1254"/>
      <c r="W148" s="1254"/>
      <c r="X148" s="1254"/>
      <c r="Y148" s="193" t="s">
        <v>264</v>
      </c>
    </row>
    <row r="149" spans="2:28" ht="25.5" customHeight="1">
      <c r="B149" s="2"/>
      <c r="E149" s="1263"/>
      <c r="F149" s="1263"/>
      <c r="G149" s="34" t="s">
        <v>522</v>
      </c>
      <c r="H149" s="1266"/>
      <c r="I149" s="1266"/>
      <c r="J149" s="1" t="s">
        <v>561</v>
      </c>
      <c r="M149" s="44" t="s">
        <v>567</v>
      </c>
      <c r="N149" s="1177" t="s">
        <v>575</v>
      </c>
      <c r="O149" s="1267"/>
      <c r="P149" s="1267"/>
      <c r="Q149" s="1255">
        <f>U71</f>
        <v>0</v>
      </c>
      <c r="R149" s="1255"/>
      <c r="S149" s="193" t="s">
        <v>485</v>
      </c>
      <c r="T149" s="192" t="s">
        <v>263</v>
      </c>
      <c r="U149" s="1254">
        <f>H149*Q149</f>
        <v>0</v>
      </c>
      <c r="V149" s="1254"/>
      <c r="W149" s="1254"/>
      <c r="X149" s="1254"/>
      <c r="Y149" s="193" t="s">
        <v>264</v>
      </c>
    </row>
    <row r="150" spans="2:28" ht="14.25" customHeight="1">
      <c r="B150" s="2"/>
      <c r="E150" s="36"/>
      <c r="F150" s="36"/>
      <c r="G150" s="34"/>
      <c r="H150" s="204"/>
      <c r="I150" s="204"/>
      <c r="M150" s="44"/>
      <c r="N150" s="205"/>
      <c r="O150" s="203"/>
      <c r="P150" s="203"/>
      <c r="Q150" s="206"/>
      <c r="R150" s="206"/>
      <c r="S150" s="193"/>
      <c r="T150" s="192"/>
      <c r="U150" s="207"/>
      <c r="V150" s="207"/>
      <c r="W150" s="207"/>
      <c r="X150" s="207"/>
      <c r="Y150" s="193"/>
    </row>
    <row r="151" spans="2:28" ht="15" customHeight="1">
      <c r="B151" s="2"/>
      <c r="D151" s="1" t="s">
        <v>570</v>
      </c>
      <c r="F151" s="74"/>
      <c r="G151" s="74"/>
      <c r="H151" s="74"/>
      <c r="I151" s="74"/>
      <c r="J151" s="74"/>
      <c r="K151" s="74"/>
      <c r="L151" s="74"/>
      <c r="M151" s="74"/>
      <c r="N151" s="74"/>
      <c r="O151" s="74"/>
      <c r="P151" s="203"/>
      <c r="Q151" s="206"/>
      <c r="R151" s="206"/>
      <c r="S151" s="193"/>
      <c r="T151" s="8" t="s">
        <v>543</v>
      </c>
      <c r="U151" s="1231">
        <f>U152+U153</f>
        <v>0</v>
      </c>
      <c r="V151" s="1231"/>
      <c r="W151" s="1231"/>
      <c r="X151" s="1231"/>
      <c r="Y151" s="9" t="s">
        <v>544</v>
      </c>
    </row>
    <row r="152" spans="2:28" ht="27.75" customHeight="1">
      <c r="B152" s="2"/>
      <c r="E152" s="1263"/>
      <c r="F152" s="1263"/>
      <c r="G152" s="34" t="s">
        <v>522</v>
      </c>
      <c r="H152" s="1266"/>
      <c r="I152" s="1266"/>
      <c r="J152" s="1" t="s">
        <v>566</v>
      </c>
      <c r="M152" s="44" t="s">
        <v>567</v>
      </c>
      <c r="N152" s="1177" t="s">
        <v>576</v>
      </c>
      <c r="O152" s="1267"/>
      <c r="P152" s="1267"/>
      <c r="Q152" s="1255">
        <f>U72</f>
        <v>0</v>
      </c>
      <c r="R152" s="1255"/>
      <c r="S152" s="193" t="s">
        <v>497</v>
      </c>
      <c r="T152" s="192" t="s">
        <v>263</v>
      </c>
      <c r="U152" s="1254">
        <f>H152*Q152</f>
        <v>0</v>
      </c>
      <c r="V152" s="1254"/>
      <c r="W152" s="1254"/>
      <c r="X152" s="1254"/>
      <c r="Y152" s="193" t="s">
        <v>264</v>
      </c>
    </row>
    <row r="153" spans="2:28" ht="27.75" customHeight="1">
      <c r="B153" s="2"/>
      <c r="E153" s="1263"/>
      <c r="F153" s="1263"/>
      <c r="G153" s="34" t="s">
        <v>522</v>
      </c>
      <c r="H153" s="1266"/>
      <c r="I153" s="1266"/>
      <c r="J153" s="1" t="s">
        <v>561</v>
      </c>
      <c r="M153" s="44" t="s">
        <v>567</v>
      </c>
      <c r="N153" s="1177" t="s">
        <v>577</v>
      </c>
      <c r="O153" s="1267"/>
      <c r="P153" s="1267"/>
      <c r="Q153" s="1255">
        <f>U73</f>
        <v>0</v>
      </c>
      <c r="R153" s="1255"/>
      <c r="S153" s="193" t="s">
        <v>485</v>
      </c>
      <c r="T153" s="192" t="s">
        <v>263</v>
      </c>
      <c r="U153" s="1254">
        <f>H153*Q153</f>
        <v>0</v>
      </c>
      <c r="V153" s="1254"/>
      <c r="W153" s="1254"/>
      <c r="X153" s="1254"/>
      <c r="Y153" s="193" t="s">
        <v>264</v>
      </c>
    </row>
    <row r="154" spans="2:28" ht="8.25" customHeight="1">
      <c r="B154" s="2"/>
      <c r="C154" s="1207"/>
      <c r="D154" s="1207"/>
      <c r="E154" s="1207"/>
      <c r="F154" s="1207"/>
      <c r="G154" s="1207"/>
      <c r="H154" s="1207"/>
      <c r="I154" s="1207"/>
      <c r="J154" s="1207"/>
      <c r="K154" s="1207"/>
      <c r="L154" s="1207"/>
      <c r="M154" s="1207"/>
      <c r="N154" s="1207"/>
      <c r="O154" s="1207"/>
      <c r="P154" s="45"/>
      <c r="Q154" s="45"/>
      <c r="R154" s="45"/>
      <c r="S154" s="9"/>
      <c r="T154" s="8"/>
      <c r="U154" s="191"/>
      <c r="V154" s="191"/>
      <c r="W154" s="191"/>
      <c r="X154" s="191"/>
      <c r="Y154" s="9"/>
    </row>
    <row r="155" spans="2:28" ht="9" customHeight="1">
      <c r="B155" s="2"/>
      <c r="D155" s="35"/>
      <c r="E155" s="36"/>
      <c r="F155" s="36"/>
      <c r="G155" s="34"/>
      <c r="H155" s="204"/>
      <c r="I155" s="204"/>
      <c r="M155" s="132"/>
      <c r="N155" s="208"/>
      <c r="O155" s="84"/>
      <c r="P155" s="84"/>
      <c r="Q155" s="44"/>
      <c r="R155" s="44"/>
      <c r="T155" s="192"/>
      <c r="U155" s="207"/>
      <c r="V155" s="207"/>
      <c r="W155" s="207"/>
      <c r="X155" s="207"/>
      <c r="Y155" s="193"/>
    </row>
    <row r="156" spans="2:28" ht="15" customHeight="1">
      <c r="B156" s="2"/>
      <c r="K156" s="1" t="s">
        <v>578</v>
      </c>
      <c r="P156" s="155"/>
      <c r="Q156" s="35"/>
      <c r="R156" s="35"/>
      <c r="S156" s="121"/>
      <c r="T156" s="8" t="s">
        <v>543</v>
      </c>
      <c r="U156" s="1268" t="e">
        <f>U78+U117+U119+U125+U126+U129+U135+U138+U142+U147+U151</f>
        <v>#VALUE!</v>
      </c>
      <c r="V156" s="1268"/>
      <c r="W156" s="1268"/>
      <c r="X156" s="1268"/>
      <c r="Y156" s="9" t="s">
        <v>544</v>
      </c>
      <c r="AB156" s="110"/>
    </row>
    <row r="157" spans="2:28" ht="6" customHeight="1" thickBot="1">
      <c r="B157" s="209"/>
      <c r="C157" s="210"/>
      <c r="D157" s="210"/>
      <c r="E157" s="210"/>
      <c r="F157" s="210"/>
      <c r="G157" s="210"/>
      <c r="H157" s="210"/>
      <c r="I157" s="210"/>
      <c r="J157" s="210"/>
      <c r="K157" s="210"/>
      <c r="L157" s="210"/>
      <c r="M157" s="210"/>
      <c r="N157" s="210"/>
      <c r="O157" s="210"/>
      <c r="P157" s="210"/>
      <c r="Q157" s="210"/>
      <c r="R157" s="210"/>
      <c r="S157" s="211"/>
      <c r="T157" s="209"/>
      <c r="U157" s="210"/>
      <c r="V157" s="210"/>
      <c r="W157" s="210"/>
      <c r="X157" s="210"/>
      <c r="Y157" s="211"/>
    </row>
    <row r="158" spans="2:28" ht="30" customHeight="1" thickTop="1">
      <c r="B158" s="1269" t="s">
        <v>579</v>
      </c>
      <c r="C158" s="1270"/>
      <c r="D158" s="1270"/>
      <c r="E158" s="1270"/>
      <c r="F158" s="1270"/>
      <c r="G158" s="1270"/>
      <c r="H158" s="1270"/>
      <c r="I158" s="1273"/>
      <c r="J158" s="1273"/>
      <c r="K158" s="1273"/>
      <c r="L158" s="1273"/>
      <c r="M158" s="1273"/>
      <c r="N158" s="1469"/>
      <c r="O158" s="1469"/>
      <c r="P158" s="1469"/>
      <c r="Q158" s="1469"/>
      <c r="R158" s="1469"/>
      <c r="S158" s="48"/>
      <c r="T158" s="1274" t="s">
        <v>580</v>
      </c>
      <c r="U158" s="1275"/>
      <c r="V158" s="1275"/>
      <c r="W158" s="1275"/>
      <c r="X158" s="1275"/>
      <c r="Y158" s="1276"/>
    </row>
    <row r="159" spans="2:28" ht="30" customHeight="1" thickBot="1">
      <c r="B159" s="1271"/>
      <c r="C159" s="1272"/>
      <c r="D159" s="1272"/>
      <c r="E159" s="1272"/>
      <c r="F159" s="1272"/>
      <c r="G159" s="1272"/>
      <c r="H159" s="1280" t="s">
        <v>581</v>
      </c>
      <c r="I159" s="1281"/>
      <c r="J159" s="1281"/>
      <c r="K159" s="1281"/>
      <c r="L159" s="1281"/>
      <c r="M159" s="1281"/>
      <c r="N159" s="1470"/>
      <c r="O159" s="1470"/>
      <c r="P159" s="1470"/>
      <c r="Q159" s="1470"/>
      <c r="R159" s="1470"/>
      <c r="S159" s="9" t="s">
        <v>209</v>
      </c>
      <c r="T159" s="1277"/>
      <c r="U159" s="1278"/>
      <c r="V159" s="1278"/>
      <c r="W159" s="1278"/>
      <c r="X159" s="1278"/>
      <c r="Y159" s="1279"/>
      <c r="AB159" s="212" t="e">
        <f>U156</f>
        <v>#VALUE!</v>
      </c>
    </row>
    <row r="160" spans="2:28" ht="17.25" customHeight="1">
      <c r="B160" s="49"/>
      <c r="C160" s="50"/>
      <c r="D160" s="50"/>
      <c r="E160" s="50"/>
      <c r="F160" s="50"/>
      <c r="G160" s="50"/>
      <c r="H160" s="50"/>
      <c r="I160" s="50"/>
      <c r="J160" s="125" t="s">
        <v>582</v>
      </c>
      <c r="S160" s="9"/>
      <c r="T160" s="8" t="s">
        <v>543</v>
      </c>
      <c r="U160" s="1268">
        <f>ROUNDDOWN(IF(N159&gt;7200000,U156*0.8,0),0)</f>
        <v>0</v>
      </c>
      <c r="V160" s="1268"/>
      <c r="W160" s="1268"/>
      <c r="X160" s="1268"/>
      <c r="Y160" s="9" t="s">
        <v>544</v>
      </c>
      <c r="AB160" s="212">
        <f>U160</f>
        <v>0</v>
      </c>
    </row>
    <row r="161" spans="2:28" ht="28.5" customHeight="1">
      <c r="B161" s="16"/>
      <c r="C161" s="51"/>
      <c r="D161" s="51"/>
      <c r="E161" s="51"/>
      <c r="F161" s="51"/>
      <c r="G161" s="51"/>
      <c r="H161" s="1284" t="s">
        <v>583</v>
      </c>
      <c r="I161" s="1284"/>
      <c r="J161" s="1284"/>
      <c r="K161" s="1284"/>
      <c r="L161" s="1284"/>
      <c r="M161" s="1284"/>
      <c r="N161" s="1284"/>
      <c r="O161" s="1284"/>
      <c r="P161" s="1284"/>
      <c r="Q161" s="1284"/>
      <c r="R161" s="1284"/>
      <c r="S161" s="1285"/>
      <c r="T161" s="1277" t="s">
        <v>584</v>
      </c>
      <c r="U161" s="1278"/>
      <c r="V161" s="1278"/>
      <c r="W161" s="1278"/>
      <c r="X161" s="1278"/>
      <c r="Y161" s="1279"/>
      <c r="AB161" s="110">
        <f>U163</f>
        <v>0</v>
      </c>
    </row>
    <row r="162" spans="2:28" ht="30" customHeight="1">
      <c r="B162" s="1286" t="s">
        <v>585</v>
      </c>
      <c r="C162" s="1287"/>
      <c r="D162" s="1287"/>
      <c r="E162" s="1287"/>
      <c r="F162" s="1287"/>
      <c r="G162" s="1287"/>
      <c r="H162" s="1290"/>
      <c r="I162" s="1290"/>
      <c r="J162" s="1290"/>
      <c r="K162" s="52"/>
      <c r="L162" s="52"/>
      <c r="M162" s="52"/>
      <c r="N162" s="53"/>
      <c r="O162" s="53"/>
      <c r="P162" s="53"/>
      <c r="Q162" s="53"/>
      <c r="R162" s="53"/>
      <c r="S162" s="54"/>
      <c r="T162" s="1277"/>
      <c r="U162" s="1278"/>
      <c r="V162" s="1278"/>
      <c r="W162" s="1278"/>
      <c r="X162" s="1278"/>
      <c r="Y162" s="1279"/>
    </row>
    <row r="163" spans="2:28" ht="30" customHeight="1" thickBot="1">
      <c r="B163" s="1288"/>
      <c r="C163" s="1289"/>
      <c r="D163" s="1289"/>
      <c r="E163" s="1289"/>
      <c r="F163" s="1289"/>
      <c r="G163" s="1289"/>
      <c r="H163" s="1291"/>
      <c r="I163" s="1292"/>
      <c r="J163" s="1292"/>
      <c r="K163" s="1292"/>
      <c r="L163" s="1292"/>
      <c r="M163" s="1292"/>
      <c r="N163" s="1471"/>
      <c r="O163" s="1471"/>
      <c r="P163" s="1471"/>
      <c r="Q163" s="1471"/>
      <c r="R163" s="1471"/>
      <c r="S163" s="9" t="s">
        <v>449</v>
      </c>
      <c r="T163" s="8" t="s">
        <v>543</v>
      </c>
      <c r="U163" s="1268">
        <f>ROUNDDOWN(IF(AND(N159&gt;6300000,N159&lt;=7200000),U156*0.9,0),0)</f>
        <v>0</v>
      </c>
      <c r="V163" s="1268"/>
      <c r="W163" s="1268"/>
      <c r="X163" s="1268"/>
      <c r="Y163" s="9" t="s">
        <v>544</v>
      </c>
    </row>
    <row r="164" spans="2:28" ht="43.5" customHeight="1">
      <c r="B164" s="1282" t="s">
        <v>586</v>
      </c>
      <c r="C164" s="1177"/>
      <c r="D164" s="1177"/>
      <c r="E164" s="1177"/>
      <c r="F164" s="1177"/>
      <c r="G164" s="1177"/>
      <c r="H164" s="1177"/>
      <c r="I164" s="1177"/>
      <c r="J164" s="1177"/>
      <c r="K164" s="1177"/>
      <c r="L164" s="1177"/>
      <c r="M164" s="1177"/>
      <c r="N164" s="1177"/>
      <c r="O164" s="1177"/>
      <c r="P164" s="1177"/>
      <c r="Q164" s="1177"/>
      <c r="R164" s="1177"/>
      <c r="S164" s="1283"/>
      <c r="T164" s="8"/>
      <c r="U164" s="55"/>
      <c r="V164" s="55"/>
      <c r="W164" s="55"/>
      <c r="X164" s="55"/>
      <c r="Y164" s="9"/>
    </row>
    <row r="165" spans="2:28" ht="6" customHeight="1">
      <c r="B165" s="56"/>
      <c r="C165" s="57"/>
      <c r="D165" s="57"/>
      <c r="E165" s="57"/>
      <c r="F165" s="57"/>
      <c r="G165" s="57"/>
      <c r="H165" s="57"/>
      <c r="I165" s="57"/>
      <c r="J165" s="57"/>
      <c r="K165" s="57"/>
      <c r="L165" s="57"/>
      <c r="M165" s="57"/>
      <c r="N165" s="57"/>
      <c r="O165" s="57"/>
      <c r="P165" s="57"/>
      <c r="Q165" s="57"/>
      <c r="R165" s="57"/>
      <c r="S165" s="58"/>
      <c r="T165" s="16"/>
      <c r="U165" s="51"/>
      <c r="V165" s="51"/>
      <c r="W165" s="51"/>
      <c r="X165" s="51"/>
      <c r="Y165" s="59"/>
    </row>
    <row r="166" spans="2:28" ht="15.75" customHeight="1">
      <c r="B166" s="213" t="s">
        <v>288</v>
      </c>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row>
    <row r="167" spans="2:28" ht="11.1" customHeight="1">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row>
    <row r="168" spans="2:28" ht="11.25" customHeight="1">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row>
  </sheetData>
  <mergeCells count="253">
    <mergeCell ref="B164:S164"/>
    <mergeCell ref="U160:X160"/>
    <mergeCell ref="H161:S161"/>
    <mergeCell ref="T161:Y162"/>
    <mergeCell ref="B162:G163"/>
    <mergeCell ref="H162:J162"/>
    <mergeCell ref="H163:M163"/>
    <mergeCell ref="N163:R163"/>
    <mergeCell ref="U163:X163"/>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E143:F143"/>
    <mergeCell ref="H143:I143"/>
    <mergeCell ref="N143:P143"/>
    <mergeCell ref="Q143:R143"/>
    <mergeCell ref="U143:X143"/>
    <mergeCell ref="E144:F144"/>
    <mergeCell ref="H144:I144"/>
    <mergeCell ref="N144:P144"/>
    <mergeCell ref="Q144:R144"/>
    <mergeCell ref="U144:X144"/>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25:H125"/>
    <mergeCell ref="K125:P125"/>
    <mergeCell ref="Q125:R125"/>
    <mergeCell ref="U125:X125"/>
    <mergeCell ref="D126:S127"/>
    <mergeCell ref="U126:X126"/>
    <mergeCell ref="E118:G118"/>
    <mergeCell ref="K118:S118"/>
    <mergeCell ref="Q119:R119"/>
    <mergeCell ref="U119:X119"/>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B109:C109"/>
    <mergeCell ref="E109:G109"/>
    <mergeCell ref="M109:P109"/>
    <mergeCell ref="Q109:R109"/>
    <mergeCell ref="B111:S111"/>
    <mergeCell ref="B112:C112"/>
    <mergeCell ref="E112:G112"/>
    <mergeCell ref="M112:P112"/>
    <mergeCell ref="Q112:R112"/>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B89:C89"/>
    <mergeCell ref="E89:G89"/>
    <mergeCell ref="M89:P89"/>
    <mergeCell ref="Q89:R89"/>
    <mergeCell ref="B91:S91"/>
    <mergeCell ref="B92:C92"/>
    <mergeCell ref="E92:G92"/>
    <mergeCell ref="M92:P92"/>
    <mergeCell ref="Q92:R92"/>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H77:Y77"/>
    <mergeCell ref="I78:J78"/>
    <mergeCell ref="U78:X78"/>
    <mergeCell ref="U79:X79"/>
    <mergeCell ref="B80:S80"/>
    <mergeCell ref="B81:C81"/>
    <mergeCell ref="E81:G81"/>
    <mergeCell ref="M81:P81"/>
    <mergeCell ref="Q81:R81"/>
    <mergeCell ref="A72:M73"/>
    <mergeCell ref="N72:O73"/>
    <mergeCell ref="P72:S72"/>
    <mergeCell ref="U72:X72"/>
    <mergeCell ref="P73:S73"/>
    <mergeCell ref="U73:X73"/>
    <mergeCell ref="A70:M71"/>
    <mergeCell ref="N70:O71"/>
    <mergeCell ref="P70:S70"/>
    <mergeCell ref="U70:X70"/>
    <mergeCell ref="P71:S71"/>
    <mergeCell ref="U71:X71"/>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B51:Y51"/>
    <mergeCell ref="Q55:S55"/>
    <mergeCell ref="U55:X55"/>
    <mergeCell ref="V57:W58"/>
    <mergeCell ref="X57:Y58"/>
    <mergeCell ref="B59:B60"/>
    <mergeCell ref="C59:U60"/>
    <mergeCell ref="V59:W60"/>
    <mergeCell ref="X59:Y6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J31:M31"/>
    <mergeCell ref="T31:X31"/>
    <mergeCell ref="B32:Y33"/>
    <mergeCell ref="B34:Y35"/>
    <mergeCell ref="J38:M38"/>
    <mergeCell ref="U38:X38"/>
    <mergeCell ref="J25:M25"/>
    <mergeCell ref="T25:X25"/>
    <mergeCell ref="U26:X26"/>
    <mergeCell ref="U27:X27"/>
    <mergeCell ref="J30:M30"/>
    <mergeCell ref="T30:X30"/>
    <mergeCell ref="B19:Y19"/>
    <mergeCell ref="J24:M24"/>
    <mergeCell ref="T24:X24"/>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M17:O17"/>
    <mergeCell ref="Q17:S17"/>
    <mergeCell ref="V17:X17"/>
  </mergeCells>
  <phoneticPr fontId="4"/>
  <conditionalFormatting sqref="C117">
    <cfRule type="containsBlanks" dxfId="39" priority="7">
      <formula>LEN(TRIM(C117))=0</formula>
    </cfRule>
  </conditionalFormatting>
  <conditionalFormatting sqref="C119">
    <cfRule type="containsBlanks" dxfId="38" priority="6">
      <formula>LEN(TRIM(C119))=0</formula>
    </cfRule>
  </conditionalFormatting>
  <conditionalFormatting sqref="C123">
    <cfRule type="containsBlanks" dxfId="37" priority="5">
      <formula>LEN(TRIM(C123))=0</formula>
    </cfRule>
  </conditionalFormatting>
  <conditionalFormatting sqref="C126">
    <cfRule type="containsBlanks" dxfId="36" priority="4">
      <formula>LEN(TRIM(C126))=0</formula>
    </cfRule>
  </conditionalFormatting>
  <conditionalFormatting sqref="I7">
    <cfRule type="containsBlanks" dxfId="35" priority="10" stopIfTrue="1">
      <formula>LEN(TRIM(I7))=0</formula>
    </cfRule>
  </conditionalFormatting>
  <conditionalFormatting sqref="J38:M39 U38:X39">
    <cfRule type="containsBlanks" dxfId="34" priority="13">
      <formula>LEN(TRIM(J38))=0</formula>
    </cfRule>
  </conditionalFormatting>
  <conditionalFormatting sqref="K78 N78">
    <cfRule type="containsBlanks" dxfId="33" priority="8" stopIfTrue="1">
      <formula>LEN(TRIM(K78))=0</formula>
    </cfRule>
  </conditionalFormatting>
  <conditionalFormatting sqref="M49:O49 Q49:S49">
    <cfRule type="containsBlanks" dxfId="32" priority="1">
      <formula>LEN(TRIM(M49))=0</formula>
    </cfRule>
  </conditionalFormatting>
  <conditionalFormatting sqref="N163:R163">
    <cfRule type="containsBlanks" dxfId="31" priority="2">
      <formula>LEN(TRIM(N163))=0</formula>
    </cfRule>
  </conditionalFormatting>
  <conditionalFormatting sqref="N6:Y6">
    <cfRule type="containsBlanks" dxfId="30" priority="11" stopIfTrue="1">
      <formula>LEN(TRIM(N6))=0</formula>
    </cfRule>
  </conditionalFormatting>
  <conditionalFormatting sqref="O132:P132">
    <cfRule type="containsBlanks" dxfId="29" priority="3">
      <formula>LEN(TRIM(O132))=0</formula>
    </cfRule>
  </conditionalFormatting>
  <conditionalFormatting sqref="V59:Y62">
    <cfRule type="containsBlanks" dxfId="28" priority="9" stopIfTrue="1">
      <formula>LEN(TRIM(V59))=0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23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23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23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23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23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1" manualBreakCount="1">
    <brk id="73" max="2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19DC4-AD71-42C4-8DEF-7D30E1AB2F5E}">
  <sheetPr>
    <tabColor rgb="FFFFC000"/>
    <pageSetUpPr fitToPage="1"/>
  </sheetPr>
  <dimension ref="A1:AN164"/>
  <sheetViews>
    <sheetView view="pageBreakPreview" zoomScaleNormal="100" zoomScaleSheetLayoutView="100" workbookViewId="0"/>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7" width="3.625" style="1" customWidth="1"/>
    <col min="28" max="28" width="8.625" style="1" customWidth="1"/>
    <col min="29" max="33" width="3.625" style="1"/>
    <col min="34" max="34" width="5.5" style="1" bestFit="1" customWidth="1"/>
    <col min="35" max="35" width="6.5" style="1" bestFit="1" customWidth="1"/>
    <col min="36" max="38" width="3.625" style="1"/>
    <col min="39" max="40" width="0" style="1" hidden="1" customWidth="1"/>
    <col min="41"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3" width="3.625" style="1" customWidth="1"/>
    <col min="284" max="284" width="8.625" style="1" customWidth="1"/>
    <col min="285" max="294" width="3.625" style="1"/>
    <col min="295" max="296" width="0" style="1" hidden="1" customWidth="1"/>
    <col min="297"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9" width="3.625" style="1" customWidth="1"/>
    <col min="540" max="540" width="8.625" style="1" customWidth="1"/>
    <col min="541" max="550" width="3.625" style="1"/>
    <col min="551" max="552" width="0" style="1" hidden="1" customWidth="1"/>
    <col min="553"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5" width="3.625" style="1" customWidth="1"/>
    <col min="796" max="796" width="8.625" style="1" customWidth="1"/>
    <col min="797" max="806" width="3.625" style="1"/>
    <col min="807" max="808" width="0" style="1" hidden="1" customWidth="1"/>
    <col min="809"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1" width="3.625" style="1" customWidth="1"/>
    <col min="1052" max="1052" width="8.625" style="1" customWidth="1"/>
    <col min="1053" max="1062" width="3.625" style="1"/>
    <col min="1063" max="1064" width="0" style="1" hidden="1" customWidth="1"/>
    <col min="1065"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7" width="3.625" style="1" customWidth="1"/>
    <col min="1308" max="1308" width="8.625" style="1" customWidth="1"/>
    <col min="1309" max="1318" width="3.625" style="1"/>
    <col min="1319" max="1320" width="0" style="1" hidden="1" customWidth="1"/>
    <col min="1321"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3" width="3.625" style="1" customWidth="1"/>
    <col min="1564" max="1564" width="8.625" style="1" customWidth="1"/>
    <col min="1565" max="1574" width="3.625" style="1"/>
    <col min="1575" max="1576" width="0" style="1" hidden="1" customWidth="1"/>
    <col min="1577"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9" width="3.625" style="1" customWidth="1"/>
    <col min="1820" max="1820" width="8.625" style="1" customWidth="1"/>
    <col min="1821" max="1830" width="3.625" style="1"/>
    <col min="1831" max="1832" width="0" style="1" hidden="1" customWidth="1"/>
    <col min="1833"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5" width="3.625" style="1" customWidth="1"/>
    <col min="2076" max="2076" width="8.625" style="1" customWidth="1"/>
    <col min="2077" max="2086" width="3.625" style="1"/>
    <col min="2087" max="2088" width="0" style="1" hidden="1" customWidth="1"/>
    <col min="2089"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1" width="3.625" style="1" customWidth="1"/>
    <col min="2332" max="2332" width="8.625" style="1" customWidth="1"/>
    <col min="2333" max="2342" width="3.625" style="1"/>
    <col min="2343" max="2344" width="0" style="1" hidden="1" customWidth="1"/>
    <col min="2345"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7" width="3.625" style="1" customWidth="1"/>
    <col min="2588" max="2588" width="8.625" style="1" customWidth="1"/>
    <col min="2589" max="2598" width="3.625" style="1"/>
    <col min="2599" max="2600" width="0" style="1" hidden="1" customWidth="1"/>
    <col min="2601"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3" width="3.625" style="1" customWidth="1"/>
    <col min="2844" max="2844" width="8.625" style="1" customWidth="1"/>
    <col min="2845" max="2854" width="3.625" style="1"/>
    <col min="2855" max="2856" width="0" style="1" hidden="1" customWidth="1"/>
    <col min="2857"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9" width="3.625" style="1" customWidth="1"/>
    <col min="3100" max="3100" width="8.625" style="1" customWidth="1"/>
    <col min="3101" max="3110" width="3.625" style="1"/>
    <col min="3111" max="3112" width="0" style="1" hidden="1" customWidth="1"/>
    <col min="3113"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5" width="3.625" style="1" customWidth="1"/>
    <col min="3356" max="3356" width="8.625" style="1" customWidth="1"/>
    <col min="3357" max="3366" width="3.625" style="1"/>
    <col min="3367" max="3368" width="0" style="1" hidden="1" customWidth="1"/>
    <col min="3369"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1" width="3.625" style="1" customWidth="1"/>
    <col min="3612" max="3612" width="8.625" style="1" customWidth="1"/>
    <col min="3613" max="3622" width="3.625" style="1"/>
    <col min="3623" max="3624" width="0" style="1" hidden="1" customWidth="1"/>
    <col min="3625"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7" width="3.625" style="1" customWidth="1"/>
    <col min="3868" max="3868" width="8.625" style="1" customWidth="1"/>
    <col min="3869" max="3878" width="3.625" style="1"/>
    <col min="3879" max="3880" width="0" style="1" hidden="1" customWidth="1"/>
    <col min="3881"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3" width="3.625" style="1" customWidth="1"/>
    <col min="4124" max="4124" width="8.625" style="1" customWidth="1"/>
    <col min="4125" max="4134" width="3.625" style="1"/>
    <col min="4135" max="4136" width="0" style="1" hidden="1" customWidth="1"/>
    <col min="4137"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9" width="3.625" style="1" customWidth="1"/>
    <col min="4380" max="4380" width="8.625" style="1" customWidth="1"/>
    <col min="4381" max="4390" width="3.625" style="1"/>
    <col min="4391" max="4392" width="0" style="1" hidden="1" customWidth="1"/>
    <col min="4393"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5" width="3.625" style="1" customWidth="1"/>
    <col min="4636" max="4636" width="8.625" style="1" customWidth="1"/>
    <col min="4637" max="4646" width="3.625" style="1"/>
    <col min="4647" max="4648" width="0" style="1" hidden="1" customWidth="1"/>
    <col min="4649"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1" width="3.625" style="1" customWidth="1"/>
    <col min="4892" max="4892" width="8.625" style="1" customWidth="1"/>
    <col min="4893" max="4902" width="3.625" style="1"/>
    <col min="4903" max="4904" width="0" style="1" hidden="1" customWidth="1"/>
    <col min="4905"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7" width="3.625" style="1" customWidth="1"/>
    <col min="5148" max="5148" width="8.625" style="1" customWidth="1"/>
    <col min="5149" max="5158" width="3.625" style="1"/>
    <col min="5159" max="5160" width="0" style="1" hidden="1" customWidth="1"/>
    <col min="5161"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3" width="3.625" style="1" customWidth="1"/>
    <col min="5404" max="5404" width="8.625" style="1" customWidth="1"/>
    <col min="5405" max="5414" width="3.625" style="1"/>
    <col min="5415" max="5416" width="0" style="1" hidden="1" customWidth="1"/>
    <col min="5417"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9" width="3.625" style="1" customWidth="1"/>
    <col min="5660" max="5660" width="8.625" style="1" customWidth="1"/>
    <col min="5661" max="5670" width="3.625" style="1"/>
    <col min="5671" max="5672" width="0" style="1" hidden="1" customWidth="1"/>
    <col min="5673"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5" width="3.625" style="1" customWidth="1"/>
    <col min="5916" max="5916" width="8.625" style="1" customWidth="1"/>
    <col min="5917" max="5926" width="3.625" style="1"/>
    <col min="5927" max="5928" width="0" style="1" hidden="1" customWidth="1"/>
    <col min="5929"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1" width="3.625" style="1" customWidth="1"/>
    <col min="6172" max="6172" width="8.625" style="1" customWidth="1"/>
    <col min="6173" max="6182" width="3.625" style="1"/>
    <col min="6183" max="6184" width="0" style="1" hidden="1" customWidth="1"/>
    <col min="6185"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7" width="3.625" style="1" customWidth="1"/>
    <col min="6428" max="6428" width="8.625" style="1" customWidth="1"/>
    <col min="6429" max="6438" width="3.625" style="1"/>
    <col min="6439" max="6440" width="0" style="1" hidden="1" customWidth="1"/>
    <col min="6441"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3" width="3.625" style="1" customWidth="1"/>
    <col min="6684" max="6684" width="8.625" style="1" customWidth="1"/>
    <col min="6685" max="6694" width="3.625" style="1"/>
    <col min="6695" max="6696" width="0" style="1" hidden="1" customWidth="1"/>
    <col min="6697"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9" width="3.625" style="1" customWidth="1"/>
    <col min="6940" max="6940" width="8.625" style="1" customWidth="1"/>
    <col min="6941" max="6950" width="3.625" style="1"/>
    <col min="6951" max="6952" width="0" style="1" hidden="1" customWidth="1"/>
    <col min="6953"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5" width="3.625" style="1" customWidth="1"/>
    <col min="7196" max="7196" width="8.625" style="1" customWidth="1"/>
    <col min="7197" max="7206" width="3.625" style="1"/>
    <col min="7207" max="7208" width="0" style="1" hidden="1" customWidth="1"/>
    <col min="7209"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1" width="3.625" style="1" customWidth="1"/>
    <col min="7452" max="7452" width="8.625" style="1" customWidth="1"/>
    <col min="7453" max="7462" width="3.625" style="1"/>
    <col min="7463" max="7464" width="0" style="1" hidden="1" customWidth="1"/>
    <col min="7465"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7" width="3.625" style="1" customWidth="1"/>
    <col min="7708" max="7708" width="8.625" style="1" customWidth="1"/>
    <col min="7709" max="7718" width="3.625" style="1"/>
    <col min="7719" max="7720" width="0" style="1" hidden="1" customWidth="1"/>
    <col min="7721"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3" width="3.625" style="1" customWidth="1"/>
    <col min="7964" max="7964" width="8.625" style="1" customWidth="1"/>
    <col min="7965" max="7974" width="3.625" style="1"/>
    <col min="7975" max="7976" width="0" style="1" hidden="1" customWidth="1"/>
    <col min="7977"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9" width="3.625" style="1" customWidth="1"/>
    <col min="8220" max="8220" width="8.625" style="1" customWidth="1"/>
    <col min="8221" max="8230" width="3.625" style="1"/>
    <col min="8231" max="8232" width="0" style="1" hidden="1" customWidth="1"/>
    <col min="8233"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5" width="3.625" style="1" customWidth="1"/>
    <col min="8476" max="8476" width="8.625" style="1" customWidth="1"/>
    <col min="8477" max="8486" width="3.625" style="1"/>
    <col min="8487" max="8488" width="0" style="1" hidden="1" customWidth="1"/>
    <col min="8489"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1" width="3.625" style="1" customWidth="1"/>
    <col min="8732" max="8732" width="8.625" style="1" customWidth="1"/>
    <col min="8733" max="8742" width="3.625" style="1"/>
    <col min="8743" max="8744" width="0" style="1" hidden="1" customWidth="1"/>
    <col min="8745"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7" width="3.625" style="1" customWidth="1"/>
    <col min="8988" max="8988" width="8.625" style="1" customWidth="1"/>
    <col min="8989" max="8998" width="3.625" style="1"/>
    <col min="8999" max="9000" width="0" style="1" hidden="1" customWidth="1"/>
    <col min="9001"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3" width="3.625" style="1" customWidth="1"/>
    <col min="9244" max="9244" width="8.625" style="1" customWidth="1"/>
    <col min="9245" max="9254" width="3.625" style="1"/>
    <col min="9255" max="9256" width="0" style="1" hidden="1" customWidth="1"/>
    <col min="9257"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9" width="3.625" style="1" customWidth="1"/>
    <col min="9500" max="9500" width="8.625" style="1" customWidth="1"/>
    <col min="9501" max="9510" width="3.625" style="1"/>
    <col min="9511" max="9512" width="0" style="1" hidden="1" customWidth="1"/>
    <col min="9513"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5" width="3.625" style="1" customWidth="1"/>
    <col min="9756" max="9756" width="8.625" style="1" customWidth="1"/>
    <col min="9757" max="9766" width="3.625" style="1"/>
    <col min="9767" max="9768" width="0" style="1" hidden="1" customWidth="1"/>
    <col min="9769"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1" width="3.625" style="1" customWidth="1"/>
    <col min="10012" max="10012" width="8.625" style="1" customWidth="1"/>
    <col min="10013" max="10022" width="3.625" style="1"/>
    <col min="10023" max="10024" width="0" style="1" hidden="1" customWidth="1"/>
    <col min="10025"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7" width="3.625" style="1" customWidth="1"/>
    <col min="10268" max="10268" width="8.625" style="1" customWidth="1"/>
    <col min="10269" max="10278" width="3.625" style="1"/>
    <col min="10279" max="10280" width="0" style="1" hidden="1" customWidth="1"/>
    <col min="10281"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3" width="3.625" style="1" customWidth="1"/>
    <col min="10524" max="10524" width="8.625" style="1" customWidth="1"/>
    <col min="10525" max="10534" width="3.625" style="1"/>
    <col min="10535" max="10536" width="0" style="1" hidden="1" customWidth="1"/>
    <col min="10537"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9" width="3.625" style="1" customWidth="1"/>
    <col min="10780" max="10780" width="8.625" style="1" customWidth="1"/>
    <col min="10781" max="10790" width="3.625" style="1"/>
    <col min="10791" max="10792" width="0" style="1" hidden="1" customWidth="1"/>
    <col min="10793"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5" width="3.625" style="1" customWidth="1"/>
    <col min="11036" max="11036" width="8.625" style="1" customWidth="1"/>
    <col min="11037" max="11046" width="3.625" style="1"/>
    <col min="11047" max="11048" width="0" style="1" hidden="1" customWidth="1"/>
    <col min="11049"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1" width="3.625" style="1" customWidth="1"/>
    <col min="11292" max="11292" width="8.625" style="1" customWidth="1"/>
    <col min="11293" max="11302" width="3.625" style="1"/>
    <col min="11303" max="11304" width="0" style="1" hidden="1" customWidth="1"/>
    <col min="11305"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7" width="3.625" style="1" customWidth="1"/>
    <col min="11548" max="11548" width="8.625" style="1" customWidth="1"/>
    <col min="11549" max="11558" width="3.625" style="1"/>
    <col min="11559" max="11560" width="0" style="1" hidden="1" customWidth="1"/>
    <col min="11561"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3" width="3.625" style="1" customWidth="1"/>
    <col min="11804" max="11804" width="8.625" style="1" customWidth="1"/>
    <col min="11805" max="11814" width="3.625" style="1"/>
    <col min="11815" max="11816" width="0" style="1" hidden="1" customWidth="1"/>
    <col min="11817"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9" width="3.625" style="1" customWidth="1"/>
    <col min="12060" max="12060" width="8.625" style="1" customWidth="1"/>
    <col min="12061" max="12070" width="3.625" style="1"/>
    <col min="12071" max="12072" width="0" style="1" hidden="1" customWidth="1"/>
    <col min="12073"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5" width="3.625" style="1" customWidth="1"/>
    <col min="12316" max="12316" width="8.625" style="1" customWidth="1"/>
    <col min="12317" max="12326" width="3.625" style="1"/>
    <col min="12327" max="12328" width="0" style="1" hidden="1" customWidth="1"/>
    <col min="12329"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1" width="3.625" style="1" customWidth="1"/>
    <col min="12572" max="12572" width="8.625" style="1" customWidth="1"/>
    <col min="12573" max="12582" width="3.625" style="1"/>
    <col min="12583" max="12584" width="0" style="1" hidden="1" customWidth="1"/>
    <col min="12585"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7" width="3.625" style="1" customWidth="1"/>
    <col min="12828" max="12828" width="8.625" style="1" customWidth="1"/>
    <col min="12829" max="12838" width="3.625" style="1"/>
    <col min="12839" max="12840" width="0" style="1" hidden="1" customWidth="1"/>
    <col min="12841"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3" width="3.625" style="1" customWidth="1"/>
    <col min="13084" max="13084" width="8.625" style="1" customWidth="1"/>
    <col min="13085" max="13094" width="3.625" style="1"/>
    <col min="13095" max="13096" width="0" style="1" hidden="1" customWidth="1"/>
    <col min="13097"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9" width="3.625" style="1" customWidth="1"/>
    <col min="13340" max="13340" width="8.625" style="1" customWidth="1"/>
    <col min="13341" max="13350" width="3.625" style="1"/>
    <col min="13351" max="13352" width="0" style="1" hidden="1" customWidth="1"/>
    <col min="13353"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5" width="3.625" style="1" customWidth="1"/>
    <col min="13596" max="13596" width="8.625" style="1" customWidth="1"/>
    <col min="13597" max="13606" width="3.625" style="1"/>
    <col min="13607" max="13608" width="0" style="1" hidden="1" customWidth="1"/>
    <col min="13609"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1" width="3.625" style="1" customWidth="1"/>
    <col min="13852" max="13852" width="8.625" style="1" customWidth="1"/>
    <col min="13853" max="13862" width="3.625" style="1"/>
    <col min="13863" max="13864" width="0" style="1" hidden="1" customWidth="1"/>
    <col min="13865"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7" width="3.625" style="1" customWidth="1"/>
    <col min="14108" max="14108" width="8.625" style="1" customWidth="1"/>
    <col min="14109" max="14118" width="3.625" style="1"/>
    <col min="14119" max="14120" width="0" style="1" hidden="1" customWidth="1"/>
    <col min="14121"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3" width="3.625" style="1" customWidth="1"/>
    <col min="14364" max="14364" width="8.625" style="1" customWidth="1"/>
    <col min="14365" max="14374" width="3.625" style="1"/>
    <col min="14375" max="14376" width="0" style="1" hidden="1" customWidth="1"/>
    <col min="14377"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9" width="3.625" style="1" customWidth="1"/>
    <col min="14620" max="14620" width="8.625" style="1" customWidth="1"/>
    <col min="14621" max="14630" width="3.625" style="1"/>
    <col min="14631" max="14632" width="0" style="1" hidden="1" customWidth="1"/>
    <col min="14633"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5" width="3.625" style="1" customWidth="1"/>
    <col min="14876" max="14876" width="8.625" style="1" customWidth="1"/>
    <col min="14877" max="14886" width="3.625" style="1"/>
    <col min="14887" max="14888" width="0" style="1" hidden="1" customWidth="1"/>
    <col min="14889"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1" width="3.625" style="1" customWidth="1"/>
    <col min="15132" max="15132" width="8.625" style="1" customWidth="1"/>
    <col min="15133" max="15142" width="3.625" style="1"/>
    <col min="15143" max="15144" width="0" style="1" hidden="1" customWidth="1"/>
    <col min="15145"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7" width="3.625" style="1" customWidth="1"/>
    <col min="15388" max="15388" width="8.625" style="1" customWidth="1"/>
    <col min="15389" max="15398" width="3.625" style="1"/>
    <col min="15399" max="15400" width="0" style="1" hidden="1" customWidth="1"/>
    <col min="15401"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3" width="3.625" style="1" customWidth="1"/>
    <col min="15644" max="15644" width="8.625" style="1" customWidth="1"/>
    <col min="15645" max="15654" width="3.625" style="1"/>
    <col min="15655" max="15656" width="0" style="1" hidden="1" customWidth="1"/>
    <col min="15657"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9" width="3.625" style="1" customWidth="1"/>
    <col min="15900" max="15900" width="8.625" style="1" customWidth="1"/>
    <col min="15901" max="15910" width="3.625" style="1"/>
    <col min="15911" max="15912" width="0" style="1" hidden="1" customWidth="1"/>
    <col min="15913"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5" width="3.625" style="1" customWidth="1"/>
    <col min="16156" max="16156" width="8.625" style="1" customWidth="1"/>
    <col min="16157" max="16166" width="3.625" style="1"/>
    <col min="16167" max="16168" width="0" style="1" hidden="1" customWidth="1"/>
    <col min="16169" max="16384" width="3.625" style="1"/>
  </cols>
  <sheetData>
    <row r="1" spans="1:29" ht="18.75" customHeight="1">
      <c r="A1" s="1" t="s">
        <v>587</v>
      </c>
      <c r="B1" s="305"/>
      <c r="AA1" s="1" t="s">
        <v>435</v>
      </c>
    </row>
    <row r="2" spans="1:29" ht="9" customHeight="1"/>
    <row r="3" spans="1:29" ht="18.75" customHeight="1">
      <c r="A3" s="952" t="s">
        <v>588</v>
      </c>
      <c r="B3" s="952"/>
      <c r="C3" s="952"/>
      <c r="D3" s="952"/>
      <c r="E3" s="952"/>
      <c r="F3" s="952"/>
      <c r="G3" s="952"/>
      <c r="H3" s="952"/>
      <c r="I3" s="952"/>
      <c r="J3" s="952"/>
      <c r="K3" s="952"/>
      <c r="L3" s="952"/>
      <c r="M3" s="952"/>
      <c r="N3" s="952"/>
      <c r="O3" s="952"/>
      <c r="P3" s="952"/>
      <c r="Q3" s="952"/>
      <c r="R3" s="952"/>
      <c r="S3" s="952"/>
      <c r="T3" s="952"/>
      <c r="U3" s="952"/>
      <c r="V3" s="952"/>
      <c r="W3" s="952"/>
      <c r="X3" s="952"/>
      <c r="Y3" s="952"/>
      <c r="AA3" s="1" t="s">
        <v>256</v>
      </c>
    </row>
    <row r="4" spans="1:29" ht="9" customHeight="1"/>
    <row r="5" spans="1:29" ht="18.75" customHeight="1">
      <c r="L5" s="11"/>
      <c r="N5" s="101" t="s">
        <v>437</v>
      </c>
    </row>
    <row r="6" spans="1:29" ht="18.75" customHeight="1">
      <c r="N6" s="1157">
        <f>第2号様式!G9</f>
        <v>0</v>
      </c>
      <c r="O6" s="1157"/>
      <c r="P6" s="1157"/>
      <c r="Q6" s="1157"/>
      <c r="R6" s="1157"/>
      <c r="S6" s="1157"/>
      <c r="T6" s="1157"/>
      <c r="U6" s="1157"/>
      <c r="V6" s="1157"/>
      <c r="W6" s="1157"/>
      <c r="X6" s="1157"/>
      <c r="Y6" s="1157"/>
    </row>
    <row r="7" spans="1:29" ht="18.75" customHeight="1">
      <c r="A7" s="1" t="s">
        <v>438</v>
      </c>
      <c r="I7" s="172"/>
      <c r="J7" s="1" t="s">
        <v>439</v>
      </c>
      <c r="N7" s="35"/>
      <c r="O7" s="35"/>
      <c r="P7" s="35"/>
      <c r="Q7" s="35"/>
      <c r="R7" s="35"/>
      <c r="S7" s="35"/>
      <c r="T7" s="35"/>
      <c r="U7" s="35"/>
      <c r="V7" s="35"/>
      <c r="W7" s="35"/>
      <c r="X7" s="35"/>
      <c r="Y7" s="35"/>
    </row>
    <row r="8" spans="1:29" ht="18.75" customHeight="1">
      <c r="A8" s="1" t="s">
        <v>46</v>
      </c>
      <c r="B8" s="951" t="s">
        <v>440</v>
      </c>
      <c r="C8" s="951"/>
      <c r="D8" s="951"/>
      <c r="E8" s="951"/>
      <c r="F8" s="951"/>
      <c r="G8" s="951"/>
      <c r="H8" s="951"/>
      <c r="I8" s="951"/>
      <c r="J8" s="951"/>
      <c r="K8" s="951"/>
      <c r="L8" s="951"/>
      <c r="M8" s="951"/>
      <c r="N8" s="951"/>
      <c r="O8" s="951"/>
      <c r="P8" s="951"/>
      <c r="Q8" s="951"/>
      <c r="R8" s="951"/>
      <c r="S8" s="951"/>
      <c r="T8" s="951"/>
      <c r="U8" s="951"/>
      <c r="V8" s="951"/>
      <c r="W8" s="951"/>
      <c r="X8" s="951"/>
      <c r="Y8" s="951"/>
    </row>
    <row r="9" spans="1:29" ht="18.75" customHeight="1">
      <c r="B9" s="951"/>
      <c r="C9" s="951"/>
      <c r="D9" s="951"/>
      <c r="E9" s="951"/>
      <c r="F9" s="951"/>
      <c r="G9" s="951"/>
      <c r="H9" s="951"/>
      <c r="I9" s="951"/>
      <c r="J9" s="951"/>
      <c r="K9" s="951"/>
      <c r="L9" s="951"/>
      <c r="M9" s="951"/>
      <c r="N9" s="951"/>
      <c r="O9" s="951"/>
      <c r="P9" s="951"/>
      <c r="Q9" s="951"/>
      <c r="R9" s="951"/>
      <c r="S9" s="951"/>
      <c r="T9" s="951"/>
      <c r="U9" s="951"/>
      <c r="V9" s="951"/>
      <c r="W9" s="951"/>
      <c r="X9" s="951"/>
      <c r="Y9" s="951"/>
    </row>
    <row r="10" spans="1:29" ht="18.75" customHeight="1">
      <c r="N10" s="35"/>
      <c r="O10" s="35"/>
      <c r="P10" s="35"/>
      <c r="Q10" s="35"/>
      <c r="R10" s="35"/>
      <c r="S10" s="35"/>
      <c r="T10" s="35"/>
      <c r="U10" s="35"/>
      <c r="V10" s="35"/>
      <c r="W10" s="35"/>
      <c r="X10" s="35"/>
      <c r="Y10" s="35"/>
    </row>
    <row r="11" spans="1:29" ht="15" customHeight="1">
      <c r="A11" s="1" t="s">
        <v>441</v>
      </c>
    </row>
    <row r="12" spans="1:29" ht="15" customHeight="1">
      <c r="A12" s="1" t="s">
        <v>589</v>
      </c>
      <c r="AC12" s="1" t="s">
        <v>590</v>
      </c>
    </row>
    <row r="13" spans="1:29" ht="15" customHeight="1">
      <c r="B13" s="1158" t="s">
        <v>443</v>
      </c>
      <c r="C13" s="1159"/>
      <c r="D13" s="1159"/>
      <c r="E13" s="1159"/>
      <c r="F13" s="1159"/>
      <c r="G13" s="1159"/>
      <c r="H13" s="1159"/>
      <c r="I13" s="1159"/>
      <c r="J13" s="1159"/>
      <c r="K13" s="1159"/>
      <c r="L13" s="1160"/>
      <c r="M13" s="1164" t="s">
        <v>444</v>
      </c>
      <c r="N13" s="1165"/>
      <c r="O13" s="1165"/>
      <c r="P13" s="1165"/>
      <c r="Q13" s="1165"/>
      <c r="R13" s="1165"/>
      <c r="S13" s="1165"/>
      <c r="T13" s="1165"/>
      <c r="U13" s="1165"/>
      <c r="V13" s="1165"/>
      <c r="W13" s="1165"/>
      <c r="X13" s="1165"/>
      <c r="Y13" s="1166"/>
    </row>
    <row r="14" spans="1:29" ht="15" customHeight="1">
      <c r="B14" s="1161"/>
      <c r="C14" s="1162"/>
      <c r="D14" s="1162"/>
      <c r="E14" s="1162"/>
      <c r="F14" s="1162"/>
      <c r="G14" s="1162"/>
      <c r="H14" s="1162"/>
      <c r="I14" s="1162"/>
      <c r="J14" s="1162"/>
      <c r="K14" s="1162"/>
      <c r="L14" s="1163"/>
      <c r="M14" s="1164" t="s">
        <v>445</v>
      </c>
      <c r="N14" s="1165"/>
      <c r="O14" s="1165"/>
      <c r="P14" s="1166"/>
      <c r="Q14" s="1164" t="s">
        <v>446</v>
      </c>
      <c r="R14" s="1165"/>
      <c r="S14" s="1165"/>
      <c r="T14" s="1166"/>
      <c r="U14" s="1164" t="s">
        <v>447</v>
      </c>
      <c r="V14" s="1165"/>
      <c r="W14" s="1165"/>
      <c r="X14" s="1165"/>
      <c r="Y14" s="1166"/>
    </row>
    <row r="15" spans="1:29" ht="15" customHeight="1">
      <c r="B15" s="102" t="s">
        <v>448</v>
      </c>
      <c r="C15" s="67"/>
      <c r="D15" s="67"/>
      <c r="E15" s="67"/>
      <c r="F15" s="67"/>
      <c r="G15" s="67"/>
      <c r="H15" s="67"/>
      <c r="I15" s="67"/>
      <c r="J15" s="67"/>
      <c r="K15" s="67"/>
      <c r="L15" s="67"/>
      <c r="M15" s="1334">
        <f>'第4号様式別紙2-1（臨床研修（医師）実績報告）附表 A1'!U24+'第4号様式別紙2-1（臨床研修（医師）実績報告）附表 A1'!U25</f>
        <v>0</v>
      </c>
      <c r="N15" s="1335"/>
      <c r="O15" s="1335"/>
      <c r="P15" s="438" t="s">
        <v>449</v>
      </c>
      <c r="Q15" s="1334">
        <f>'第4号様式別紙2-1（臨床研修（医師）実績報告）附表 A2'!U32+'第4号様式別紙2-1（臨床研修（医師）実績報告）附表 A2'!U33+'第4号様式別紙2-1（臨床研修（医師）実績報告）附表 A2'!AJ33</f>
        <v>0</v>
      </c>
      <c r="R15" s="1335"/>
      <c r="S15" s="1335"/>
      <c r="T15" s="39" t="s">
        <v>449</v>
      </c>
      <c r="U15" s="65" t="s">
        <v>450</v>
      </c>
      <c r="V15" s="1168">
        <f>SUM(M15+Q15)</f>
        <v>0</v>
      </c>
      <c r="W15" s="1168"/>
      <c r="X15" s="1168"/>
      <c r="Y15" s="39" t="s">
        <v>451</v>
      </c>
    </row>
    <row r="16" spans="1:29" ht="15" customHeight="1">
      <c r="B16" s="102" t="s">
        <v>452</v>
      </c>
      <c r="C16" s="67"/>
      <c r="D16" s="67"/>
      <c r="E16" s="67"/>
      <c r="F16" s="67"/>
      <c r="G16" s="67"/>
      <c r="H16" s="67"/>
      <c r="I16" s="67"/>
      <c r="J16" s="67"/>
      <c r="K16" s="67"/>
      <c r="L16" s="67"/>
      <c r="M16" s="1334">
        <f>'第4号様式別紙2-1（臨床研修（医師）実績報告）附表 A1'!V24+'第4号様式別紙2-1（臨床研修（医師）実績報告）附表 A1'!V25</f>
        <v>0</v>
      </c>
      <c r="N16" s="1335"/>
      <c r="O16" s="1335"/>
      <c r="P16" s="438" t="s">
        <v>449</v>
      </c>
      <c r="Q16" s="1334">
        <f>'第4号様式別紙2-1（臨床研修（医師）実績報告）附表 A2'!V32+'第4号様式別紙2-1（臨床研修（医師）実績報告）附表 A2'!V33+'第4号様式別紙2-1（臨床研修（医師）実績報告）附表 A2'!AK33</f>
        <v>0</v>
      </c>
      <c r="R16" s="1335"/>
      <c r="S16" s="1335"/>
      <c r="T16" s="39" t="s">
        <v>449</v>
      </c>
      <c r="U16" s="174"/>
      <c r="V16" s="1168">
        <f>SUM(M16+Q16)</f>
        <v>0</v>
      </c>
      <c r="W16" s="1168"/>
      <c r="X16" s="1168"/>
      <c r="Y16" s="39" t="s">
        <v>451</v>
      </c>
    </row>
    <row r="17" spans="1:25" ht="15" customHeight="1">
      <c r="B17" s="102" t="s">
        <v>453</v>
      </c>
      <c r="C17" s="67"/>
      <c r="D17" s="67"/>
      <c r="E17" s="67"/>
      <c r="F17" s="67"/>
      <c r="G17" s="67"/>
      <c r="H17" s="67"/>
      <c r="I17" s="67"/>
      <c r="J17" s="67"/>
      <c r="K17" s="67"/>
      <c r="L17" s="67"/>
      <c r="M17" s="1167">
        <f>SUM(M15:O16)</f>
        <v>0</v>
      </c>
      <c r="N17" s="1168"/>
      <c r="O17" s="1168"/>
      <c r="P17" s="438" t="s">
        <v>449</v>
      </c>
      <c r="Q17" s="1332">
        <f>SUM(Q15:S16)</f>
        <v>0</v>
      </c>
      <c r="R17" s="1333"/>
      <c r="S17" s="1333"/>
      <c r="T17" s="439" t="s">
        <v>449</v>
      </c>
      <c r="U17" s="440" t="s">
        <v>454</v>
      </c>
      <c r="V17" s="1333">
        <f>SUM(V15:X16)</f>
        <v>0</v>
      </c>
      <c r="W17" s="1333"/>
      <c r="X17" s="1333"/>
      <c r="Y17" s="39" t="s">
        <v>451</v>
      </c>
    </row>
    <row r="18" spans="1:25" ht="12" customHeight="1">
      <c r="B18" s="101" t="s">
        <v>591</v>
      </c>
      <c r="C18" s="120"/>
      <c r="D18" s="120" t="s">
        <v>592</v>
      </c>
      <c r="E18" s="120"/>
      <c r="F18" s="120"/>
      <c r="G18" s="120"/>
      <c r="H18" s="120"/>
      <c r="I18" s="120"/>
      <c r="J18" s="120"/>
      <c r="K18" s="120"/>
      <c r="L18" s="120"/>
      <c r="M18" s="120"/>
      <c r="N18" s="76"/>
      <c r="O18" s="76"/>
      <c r="P18" s="76"/>
      <c r="Q18" s="76"/>
      <c r="R18" s="76"/>
      <c r="S18" s="76"/>
      <c r="T18" s="76"/>
      <c r="U18" s="76"/>
      <c r="V18" s="76"/>
      <c r="W18" s="76"/>
      <c r="X18" s="76"/>
      <c r="Y18" s="76"/>
    </row>
    <row r="19" spans="1:25" ht="23.25" customHeight="1">
      <c r="B19" s="841" t="s">
        <v>593</v>
      </c>
      <c r="C19" s="842"/>
      <c r="D19" s="1318" t="s">
        <v>594</v>
      </c>
      <c r="E19" s="1318"/>
      <c r="F19" s="1318"/>
      <c r="G19" s="1318"/>
      <c r="H19" s="1318"/>
      <c r="I19" s="1318"/>
      <c r="J19" s="1318"/>
      <c r="K19" s="1318"/>
      <c r="L19" s="1318"/>
      <c r="M19" s="1318"/>
      <c r="N19" s="1318"/>
      <c r="O19" s="1318"/>
      <c r="P19" s="1318"/>
      <c r="Q19" s="1318"/>
      <c r="R19" s="1318"/>
      <c r="S19" s="1318"/>
      <c r="T19" s="1318"/>
      <c r="U19" s="1318"/>
      <c r="V19" s="1318"/>
      <c r="W19" s="1318"/>
      <c r="X19" s="1318"/>
      <c r="Y19" s="1318"/>
    </row>
    <row r="20" spans="1:25" ht="21.75" customHeight="1">
      <c r="B20" s="840" t="s">
        <v>595</v>
      </c>
      <c r="C20"/>
      <c r="D20" s="1319" t="s">
        <v>596</v>
      </c>
      <c r="E20" s="1319"/>
      <c r="F20" s="1319"/>
      <c r="G20" s="1319"/>
      <c r="H20" s="1319"/>
      <c r="I20" s="1319"/>
      <c r="J20" s="1319"/>
      <c r="K20" s="1319"/>
      <c r="L20" s="1319"/>
      <c r="M20" s="1319"/>
      <c r="N20" s="1319"/>
      <c r="O20" s="1319"/>
      <c r="P20" s="1319"/>
      <c r="Q20" s="1319"/>
      <c r="R20" s="1319"/>
      <c r="S20" s="1319"/>
      <c r="T20" s="1319"/>
      <c r="U20" s="1319"/>
      <c r="V20" s="1319"/>
      <c r="W20" s="1319"/>
      <c r="X20" s="1319"/>
      <c r="Y20" s="1319"/>
    </row>
    <row r="21" spans="1:25" ht="12" customHeight="1">
      <c r="B21" s="609"/>
      <c r="C21" s="786"/>
      <c r="D21" s="609"/>
      <c r="E21" s="609"/>
      <c r="F21" s="609"/>
      <c r="G21" s="609"/>
      <c r="H21" s="609"/>
      <c r="I21" s="609"/>
      <c r="J21" s="609"/>
      <c r="K21" s="609"/>
      <c r="L21" s="609"/>
      <c r="M21" s="609"/>
      <c r="N21" s="609"/>
      <c r="O21" s="609"/>
      <c r="P21" s="609"/>
      <c r="Q21" s="609"/>
      <c r="R21" s="609"/>
      <c r="S21" s="609"/>
      <c r="T21" s="609"/>
      <c r="U21" s="609"/>
      <c r="V21" s="609"/>
      <c r="W21" s="609"/>
      <c r="X21" s="609"/>
      <c r="Y21" s="609"/>
    </row>
    <row r="22" spans="1:25" ht="9" customHeight="1"/>
    <row r="23" spans="1:25" ht="15" customHeight="1">
      <c r="A23" s="1" t="s">
        <v>458</v>
      </c>
    </row>
    <row r="24" spans="1:25" ht="15" customHeight="1">
      <c r="B24" s="1" t="s">
        <v>459</v>
      </c>
    </row>
    <row r="25" spans="1:25" ht="15" customHeight="1">
      <c r="B25" s="102" t="s">
        <v>460</v>
      </c>
      <c r="C25" s="103"/>
      <c r="D25" s="103"/>
      <c r="E25" s="103"/>
      <c r="F25" s="103"/>
      <c r="G25" s="103"/>
      <c r="H25" s="103"/>
      <c r="I25" s="104"/>
      <c r="J25" s="1171">
        <f>M17</f>
        <v>0</v>
      </c>
      <c r="K25" s="1172"/>
      <c r="L25" s="1172"/>
      <c r="M25" s="1172"/>
      <c r="N25" s="71" t="s">
        <v>451</v>
      </c>
      <c r="O25" s="102" t="s">
        <v>461</v>
      </c>
      <c r="P25" s="67"/>
      <c r="Q25" s="67"/>
      <c r="R25" s="71"/>
      <c r="S25" s="122" t="s">
        <v>462</v>
      </c>
      <c r="T25" s="1327">
        <f>ROUND(J25/12,3)</f>
        <v>0</v>
      </c>
      <c r="U25" s="1327"/>
      <c r="V25" s="1327"/>
      <c r="W25" s="1327"/>
      <c r="X25" s="1327"/>
      <c r="Y25" s="71" t="s">
        <v>451</v>
      </c>
    </row>
    <row r="26" spans="1:25" ht="15" customHeight="1">
      <c r="B26" s="102" t="s">
        <v>463</v>
      </c>
      <c r="C26" s="103"/>
      <c r="D26" s="103"/>
      <c r="E26" s="103"/>
      <c r="F26" s="103"/>
      <c r="G26" s="103"/>
      <c r="H26" s="103"/>
      <c r="I26" s="104"/>
      <c r="J26" s="1171">
        <f>Q17</f>
        <v>0</v>
      </c>
      <c r="K26" s="1172"/>
      <c r="L26" s="1172"/>
      <c r="M26" s="1172"/>
      <c r="N26" s="71" t="s">
        <v>451</v>
      </c>
      <c r="O26" s="102" t="s">
        <v>461</v>
      </c>
      <c r="P26" s="67"/>
      <c r="Q26" s="67"/>
      <c r="R26" s="71"/>
      <c r="S26" s="122" t="s">
        <v>464</v>
      </c>
      <c r="T26" s="1327">
        <f>ROUND(J26/12,3)</f>
        <v>0</v>
      </c>
      <c r="U26" s="1327"/>
      <c r="V26" s="1327"/>
      <c r="W26" s="1327"/>
      <c r="X26" s="1327"/>
      <c r="Y26" s="71" t="s">
        <v>451</v>
      </c>
    </row>
    <row r="27" spans="1:25" ht="15" customHeight="1">
      <c r="B27" s="107"/>
      <c r="C27" s="107"/>
      <c r="D27" s="107"/>
      <c r="E27" s="107"/>
      <c r="F27" s="108"/>
      <c r="G27" s="108"/>
      <c r="H27" s="76"/>
      <c r="I27" s="107"/>
      <c r="J27" s="107"/>
      <c r="K27" s="107"/>
      <c r="L27" s="107"/>
      <c r="M27" s="102"/>
      <c r="N27" s="67"/>
      <c r="O27" s="67"/>
      <c r="P27" s="67" t="s">
        <v>447</v>
      </c>
      <c r="Q27" s="157"/>
      <c r="R27" s="65"/>
      <c r="S27" s="157"/>
      <c r="T27" s="177"/>
      <c r="U27" s="1330">
        <f>SUM(T25:X26)</f>
        <v>0</v>
      </c>
      <c r="V27" s="1452"/>
      <c r="W27" s="1452"/>
      <c r="X27" s="1452"/>
      <c r="Y27" s="71" t="s">
        <v>451</v>
      </c>
    </row>
    <row r="28" spans="1:25" ht="15" customHeight="1">
      <c r="B28" s="35"/>
      <c r="C28" s="35"/>
      <c r="D28" s="35"/>
      <c r="E28" s="35"/>
      <c r="F28" s="110"/>
      <c r="G28" s="110"/>
      <c r="I28" s="35"/>
      <c r="J28" s="35"/>
      <c r="K28" s="35"/>
      <c r="L28" s="35"/>
      <c r="M28" s="102" t="s">
        <v>465</v>
      </c>
      <c r="N28" s="67"/>
      <c r="O28" s="67"/>
      <c r="P28" s="67"/>
      <c r="Q28" s="157"/>
      <c r="R28" s="65"/>
      <c r="S28" s="157"/>
      <c r="T28" s="122" t="s">
        <v>466</v>
      </c>
      <c r="U28" s="1331">
        <f>ROUND(IF(T25=0,IF(J26=0,0,T26),IF(J26=0,T25,(T25+T26)/2)),0)</f>
        <v>0</v>
      </c>
      <c r="V28" s="1453"/>
      <c r="W28" s="1453"/>
      <c r="X28" s="1453"/>
      <c r="Y28" s="71" t="s">
        <v>449</v>
      </c>
    </row>
    <row r="29" spans="1:25" ht="9" customHeight="1"/>
    <row r="30" spans="1:25" ht="15" customHeight="1">
      <c r="B30" s="1" t="s">
        <v>467</v>
      </c>
      <c r="T30" s="35"/>
    </row>
    <row r="31" spans="1:25" ht="15" customHeight="1">
      <c r="B31" s="102" t="s">
        <v>460</v>
      </c>
      <c r="C31" s="103"/>
      <c r="D31" s="103"/>
      <c r="E31" s="103"/>
      <c r="F31" s="103"/>
      <c r="G31" s="103"/>
      <c r="H31" s="103"/>
      <c r="I31" s="104"/>
      <c r="J31" s="1454">
        <f>M15</f>
        <v>0</v>
      </c>
      <c r="K31" s="1453"/>
      <c r="L31" s="1453"/>
      <c r="M31" s="1453"/>
      <c r="N31" s="71" t="s">
        <v>451</v>
      </c>
      <c r="O31" s="102" t="s">
        <v>461</v>
      </c>
      <c r="P31" s="67"/>
      <c r="Q31" s="67"/>
      <c r="R31" s="71"/>
      <c r="S31" s="122" t="s">
        <v>468</v>
      </c>
      <c r="T31" s="1327">
        <f>ROUND(J31/12,3)</f>
        <v>0</v>
      </c>
      <c r="U31" s="1327"/>
      <c r="V31" s="1327"/>
      <c r="W31" s="1327"/>
      <c r="X31" s="1327"/>
      <c r="Y31" s="71" t="s">
        <v>451</v>
      </c>
    </row>
    <row r="32" spans="1:25" ht="15" customHeight="1">
      <c r="B32" s="102" t="s">
        <v>463</v>
      </c>
      <c r="C32" s="103"/>
      <c r="D32" s="103"/>
      <c r="E32" s="103"/>
      <c r="F32" s="103"/>
      <c r="G32" s="103"/>
      <c r="H32" s="103"/>
      <c r="I32" s="104"/>
      <c r="J32" s="1454">
        <f>Q15</f>
        <v>0</v>
      </c>
      <c r="K32" s="1453"/>
      <c r="L32" s="1453"/>
      <c r="M32" s="1453"/>
      <c r="N32" s="71" t="s">
        <v>451</v>
      </c>
      <c r="O32" s="102" t="s">
        <v>461</v>
      </c>
      <c r="P32" s="67"/>
      <c r="Q32" s="67"/>
      <c r="R32" s="71"/>
      <c r="S32" s="122" t="s">
        <v>469</v>
      </c>
      <c r="T32" s="1327">
        <f>ROUND(J32/12,3)</f>
        <v>0</v>
      </c>
      <c r="U32" s="1327"/>
      <c r="V32" s="1327"/>
      <c r="W32" s="1327"/>
      <c r="X32" s="1327"/>
      <c r="Y32" s="71" t="s">
        <v>451</v>
      </c>
    </row>
    <row r="33" spans="1:34" ht="12" customHeight="1">
      <c r="B33" s="1176" t="s">
        <v>470</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c r="AH33" s="1" t="b">
        <f>IF('第4号様式別紙2-1（臨床研修（医師）実績報告）附表 A1'!AI17="入力不可",FALSE,TRUE)</f>
        <v>1</v>
      </c>
    </row>
    <row r="34" spans="1:34" ht="12" customHeight="1">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7"/>
    </row>
    <row r="35" spans="1:34" ht="12" customHeight="1">
      <c r="B35" s="1178" t="s">
        <v>471</v>
      </c>
      <c r="C35" s="1178"/>
      <c r="D35" s="1178"/>
      <c r="E35" s="1178"/>
      <c r="F35" s="1178"/>
      <c r="G35" s="1178"/>
      <c r="H35" s="1178"/>
      <c r="I35" s="1178"/>
      <c r="J35" s="1178"/>
      <c r="K35" s="1178"/>
      <c r="L35" s="1178"/>
      <c r="M35" s="1178"/>
      <c r="N35" s="1178"/>
      <c r="O35" s="1178"/>
      <c r="P35" s="1178"/>
      <c r="Q35" s="1178"/>
      <c r="R35" s="1178"/>
      <c r="S35" s="1178"/>
      <c r="T35" s="1178"/>
      <c r="U35" s="1178"/>
      <c r="V35" s="1178"/>
      <c r="W35" s="1178"/>
      <c r="X35" s="1178"/>
      <c r="Y35" s="1178"/>
    </row>
    <row r="36" spans="1:34" ht="12" customHeight="1">
      <c r="B36" s="1179"/>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row>
    <row r="37" spans="1:34" ht="9" customHeight="1">
      <c r="A37" s="101"/>
    </row>
    <row r="38" spans="1:34" ht="15" customHeight="1">
      <c r="A38" s="1" t="s">
        <v>472</v>
      </c>
    </row>
    <row r="39" spans="1:34" ht="15" customHeight="1">
      <c r="B39" s="102" t="s">
        <v>473</v>
      </c>
      <c r="C39" s="103"/>
      <c r="D39" s="103"/>
      <c r="E39" s="103"/>
      <c r="F39" s="103"/>
      <c r="G39" s="103"/>
      <c r="H39" s="103"/>
      <c r="I39" s="104"/>
      <c r="J39" s="1328"/>
      <c r="K39" s="1329"/>
      <c r="L39" s="1329"/>
      <c r="M39" s="1329"/>
      <c r="N39" s="71" t="s">
        <v>451</v>
      </c>
      <c r="O39" s="105" t="s">
        <v>474</v>
      </c>
      <c r="P39" s="67"/>
      <c r="Q39" s="67"/>
      <c r="R39" s="67"/>
      <c r="S39" s="158"/>
      <c r="T39" s="441"/>
      <c r="U39" s="1320"/>
      <c r="V39" s="1321"/>
      <c r="W39" s="1321"/>
      <c r="X39" s="1321"/>
      <c r="Y39" s="71" t="s">
        <v>451</v>
      </c>
    </row>
    <row r="40" spans="1:34" ht="15" customHeight="1">
      <c r="B40" s="102" t="s">
        <v>475</v>
      </c>
      <c r="C40" s="103"/>
      <c r="D40" s="103"/>
      <c r="E40" s="103"/>
      <c r="F40" s="103"/>
      <c r="G40" s="103"/>
      <c r="H40" s="103"/>
      <c r="I40" s="104"/>
      <c r="J40" s="1180"/>
      <c r="K40" s="1181"/>
      <c r="L40" s="1181"/>
      <c r="M40" s="1181"/>
      <c r="N40" s="71" t="s">
        <v>451</v>
      </c>
      <c r="O40" s="105" t="s">
        <v>476</v>
      </c>
      <c r="P40" s="67"/>
      <c r="Q40" s="67"/>
      <c r="R40" s="67"/>
      <c r="S40" s="158"/>
      <c r="T40" s="441"/>
      <c r="U40" s="1320"/>
      <c r="V40" s="1321"/>
      <c r="W40" s="1321"/>
      <c r="X40" s="1321"/>
      <c r="Y40" s="71" t="s">
        <v>451</v>
      </c>
    </row>
    <row r="41" spans="1:34" ht="15" customHeight="1">
      <c r="B41" s="107"/>
      <c r="C41" s="107"/>
      <c r="D41" s="107"/>
      <c r="E41" s="107"/>
      <c r="F41" s="108"/>
      <c r="G41" s="108"/>
      <c r="H41" s="76"/>
      <c r="I41" s="107"/>
      <c r="J41" s="107"/>
      <c r="K41" s="107"/>
      <c r="L41" s="107"/>
      <c r="M41" s="102"/>
      <c r="N41" s="67"/>
      <c r="O41" s="67"/>
      <c r="P41" s="67" t="s">
        <v>447</v>
      </c>
      <c r="Q41" s="157"/>
      <c r="R41" s="65"/>
      <c r="S41" s="157"/>
      <c r="T41" s="109"/>
      <c r="U41" s="1322">
        <f>SUM(U39:X40)</f>
        <v>0</v>
      </c>
      <c r="V41" s="1455"/>
      <c r="W41" s="1455"/>
      <c r="X41" s="1455"/>
      <c r="Y41" s="71" t="s">
        <v>451</v>
      </c>
    </row>
    <row r="42" spans="1:34" ht="15" customHeight="1">
      <c r="B42" s="35"/>
      <c r="C42" s="35"/>
      <c r="D42" s="35"/>
      <c r="E42" s="35"/>
      <c r="F42" s="110"/>
      <c r="G42" s="110"/>
      <c r="I42" s="35"/>
      <c r="J42" s="35"/>
      <c r="K42" s="35"/>
      <c r="L42" s="35"/>
      <c r="M42" s="111" t="s">
        <v>477</v>
      </c>
      <c r="N42" s="67"/>
      <c r="O42" s="67"/>
      <c r="P42" s="67"/>
      <c r="Q42" s="157"/>
      <c r="R42" s="65"/>
      <c r="S42" s="157"/>
      <c r="T42" s="158"/>
      <c r="U42" s="1323" t="e">
        <f>ROUNDDOWN(U41/(J39+J40),3)</f>
        <v>#DIV/0!</v>
      </c>
      <c r="V42" s="1456"/>
      <c r="W42" s="1456"/>
      <c r="X42" s="1456"/>
      <c r="Y42" s="71"/>
    </row>
    <row r="43" spans="1:34" ht="6" customHeight="1">
      <c r="B43" s="35"/>
      <c r="C43" s="35"/>
      <c r="D43" s="35"/>
      <c r="E43" s="35"/>
      <c r="F43" s="110"/>
      <c r="G43" s="110"/>
      <c r="I43" s="35"/>
      <c r="J43" s="35"/>
      <c r="K43" s="35"/>
      <c r="L43" s="35"/>
      <c r="M43" s="18"/>
      <c r="Q43" s="35"/>
      <c r="R43" s="155"/>
      <c r="S43" s="35"/>
      <c r="T43" s="35"/>
      <c r="U43" s="442"/>
      <c r="V43" s="113"/>
      <c r="W43" s="113"/>
      <c r="X43" s="113"/>
    </row>
    <row r="44" spans="1:34" ht="12" customHeight="1">
      <c r="B44" s="1196" t="s">
        <v>478</v>
      </c>
      <c r="C44" s="1196"/>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row>
    <row r="45" spans="1:34" ht="12" customHeight="1">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34" ht="15" customHeight="1">
      <c r="A46" s="1" t="s">
        <v>479</v>
      </c>
    </row>
    <row r="47" spans="1:34" ht="15" customHeight="1">
      <c r="B47" s="1324" t="s">
        <v>445</v>
      </c>
      <c r="C47" s="1325"/>
      <c r="D47" s="1325"/>
      <c r="E47" s="1326"/>
      <c r="F47" s="1324" t="s">
        <v>446</v>
      </c>
      <c r="G47" s="1325"/>
      <c r="H47" s="1325"/>
      <c r="I47" s="1326"/>
      <c r="J47" s="1324" t="s">
        <v>447</v>
      </c>
      <c r="K47" s="1325"/>
      <c r="L47" s="1325"/>
      <c r="M47" s="1325"/>
      <c r="N47" s="1326"/>
      <c r="O47" s="787"/>
      <c r="P47" s="609"/>
      <c r="Q47" s="609"/>
      <c r="R47" s="609"/>
      <c r="S47" s="609"/>
      <c r="T47" s="609"/>
      <c r="U47" s="609"/>
      <c r="V47" s="609"/>
      <c r="W47" s="609"/>
      <c r="X47" s="609"/>
      <c r="Y47" s="609"/>
    </row>
    <row r="48" spans="1:34" ht="15" customHeight="1">
      <c r="B48" s="1315"/>
      <c r="C48" s="1316"/>
      <c r="D48" s="1316"/>
      <c r="E48" s="788" t="s">
        <v>449</v>
      </c>
      <c r="F48" s="1315"/>
      <c r="G48" s="1316"/>
      <c r="H48" s="1316"/>
      <c r="I48" s="789" t="s">
        <v>449</v>
      </c>
      <c r="J48" s="790" t="s">
        <v>481</v>
      </c>
      <c r="K48" s="1317">
        <f>B48+F48</f>
        <v>0</v>
      </c>
      <c r="L48" s="1317"/>
      <c r="M48" s="1317"/>
      <c r="N48" s="789" t="s">
        <v>449</v>
      </c>
      <c r="O48" s="787"/>
      <c r="P48" s="609"/>
      <c r="Q48" s="609"/>
      <c r="R48" s="609"/>
      <c r="S48" s="609"/>
      <c r="T48" s="609"/>
      <c r="U48" s="609"/>
      <c r="V48" s="609"/>
      <c r="W48" s="609"/>
      <c r="X48" s="609"/>
      <c r="Y48" s="609"/>
    </row>
    <row r="49" spans="1:40" ht="12" customHeight="1">
      <c r="B49" s="101" t="s">
        <v>591</v>
      </c>
      <c r="C49" s="120"/>
      <c r="D49" s="120" t="s">
        <v>592</v>
      </c>
      <c r="E49" s="120"/>
      <c r="F49" s="120"/>
      <c r="G49" s="120"/>
      <c r="H49" s="120"/>
      <c r="I49" s="120"/>
      <c r="J49" s="120"/>
      <c r="K49" s="120"/>
      <c r="L49" s="120"/>
      <c r="M49" s="120"/>
      <c r="N49" s="76"/>
      <c r="O49" s="76"/>
      <c r="P49" s="76"/>
      <c r="Q49" s="76"/>
      <c r="R49" s="76"/>
      <c r="S49" s="76"/>
      <c r="T49" s="76"/>
      <c r="U49" s="76"/>
      <c r="V49" s="76"/>
      <c r="W49" s="76"/>
      <c r="X49" s="76"/>
      <c r="Y49" s="76"/>
    </row>
    <row r="50" spans="1:40" ht="23.25" customHeight="1">
      <c r="B50" s="841" t="s">
        <v>593</v>
      </c>
      <c r="C50" s="842"/>
      <c r="D50" s="1318" t="s">
        <v>594</v>
      </c>
      <c r="E50" s="1318"/>
      <c r="F50" s="1318"/>
      <c r="G50" s="1318"/>
      <c r="H50" s="1318"/>
      <c r="I50" s="1318"/>
      <c r="J50" s="1318"/>
      <c r="K50" s="1318"/>
      <c r="L50" s="1318"/>
      <c r="M50" s="1318"/>
      <c r="N50" s="1318"/>
      <c r="O50" s="1318"/>
      <c r="P50" s="1318"/>
      <c r="Q50" s="1318"/>
      <c r="R50" s="1318"/>
      <c r="S50" s="1318"/>
      <c r="T50" s="1318"/>
      <c r="U50" s="1318"/>
      <c r="V50" s="1318"/>
      <c r="W50" s="1318"/>
      <c r="X50" s="1318"/>
      <c r="Y50" s="1318"/>
    </row>
    <row r="51" spans="1:40" ht="22.5" customHeight="1">
      <c r="B51" s="840" t="s">
        <v>595</v>
      </c>
      <c r="C51"/>
      <c r="D51" s="1319" t="s">
        <v>596</v>
      </c>
      <c r="E51" s="1319"/>
      <c r="F51" s="1319"/>
      <c r="G51" s="1319"/>
      <c r="H51" s="1319"/>
      <c r="I51" s="1319"/>
      <c r="J51" s="1319"/>
      <c r="K51" s="1319"/>
      <c r="L51" s="1319"/>
      <c r="M51" s="1319"/>
      <c r="N51" s="1319"/>
      <c r="O51" s="1319"/>
      <c r="P51" s="1319"/>
      <c r="Q51" s="1319"/>
      <c r="R51" s="1319"/>
      <c r="S51" s="1319"/>
      <c r="T51" s="1319"/>
      <c r="U51" s="1319"/>
      <c r="V51" s="1319"/>
      <c r="W51" s="1319"/>
      <c r="X51" s="1319"/>
      <c r="Y51" s="1319"/>
    </row>
    <row r="52" spans="1:40" ht="12" customHeight="1">
      <c r="B52" s="609"/>
      <c r="C52" s="786"/>
      <c r="D52" s="609"/>
      <c r="E52" s="609"/>
      <c r="F52" s="609"/>
      <c r="G52" s="609"/>
      <c r="H52" s="609"/>
      <c r="I52" s="609"/>
      <c r="J52" s="609"/>
      <c r="K52" s="609"/>
      <c r="L52" s="609"/>
      <c r="M52" s="609"/>
      <c r="N52" s="609"/>
      <c r="O52" s="609"/>
      <c r="P52" s="609"/>
      <c r="Q52" s="609"/>
      <c r="R52" s="609"/>
      <c r="S52" s="609"/>
      <c r="T52" s="609"/>
      <c r="U52" s="609"/>
      <c r="V52" s="609"/>
      <c r="W52" s="609"/>
      <c r="X52" s="609"/>
      <c r="Y52" s="609"/>
    </row>
    <row r="53" spans="1:40" ht="12" customHeight="1">
      <c r="C53" s="101"/>
    </row>
    <row r="54" spans="1:40" ht="15" customHeight="1">
      <c r="A54" s="1" t="s">
        <v>597</v>
      </c>
    </row>
    <row r="55" spans="1:40" ht="15" customHeight="1">
      <c r="P55" s="121"/>
      <c r="Q55" s="1197" t="s">
        <v>483</v>
      </c>
      <c r="R55" s="1198"/>
      <c r="S55" s="1199"/>
      <c r="T55" s="122" t="s">
        <v>484</v>
      </c>
      <c r="U55" s="1457"/>
      <c r="V55" s="1457"/>
      <c r="W55" s="1457"/>
      <c r="X55" s="1457"/>
      <c r="Y55" s="71" t="s">
        <v>485</v>
      </c>
    </row>
    <row r="56" spans="1:40" ht="15" customHeight="1">
      <c r="Q56" s="35"/>
      <c r="R56" s="35"/>
      <c r="S56" s="35"/>
      <c r="T56" s="35"/>
    </row>
    <row r="57" spans="1:40" ht="15" customHeight="1">
      <c r="A57" s="1" t="s">
        <v>486</v>
      </c>
      <c r="V57" s="1200" t="s">
        <v>487</v>
      </c>
      <c r="W57" s="1200"/>
      <c r="X57" s="1200" t="s">
        <v>488</v>
      </c>
      <c r="Y57" s="1200"/>
    </row>
    <row r="58" spans="1:40" ht="15" customHeight="1">
      <c r="V58" s="1200"/>
      <c r="W58" s="1200"/>
      <c r="X58" s="1200"/>
      <c r="Y58" s="1200"/>
    </row>
    <row r="59" spans="1:40" ht="12" customHeight="1">
      <c r="B59" s="1201" t="s">
        <v>489</v>
      </c>
      <c r="C59" s="1202" t="s">
        <v>490</v>
      </c>
      <c r="D59" s="1202"/>
      <c r="E59" s="1202"/>
      <c r="F59" s="1202"/>
      <c r="G59" s="1202"/>
      <c r="H59" s="1202"/>
      <c r="I59" s="1202"/>
      <c r="J59" s="1202"/>
      <c r="K59" s="1202"/>
      <c r="L59" s="1202"/>
      <c r="M59" s="1202"/>
      <c r="N59" s="1202"/>
      <c r="O59" s="1202"/>
      <c r="P59" s="1202"/>
      <c r="Q59" s="1202"/>
      <c r="R59" s="1202"/>
      <c r="S59" s="1202"/>
      <c r="T59" s="1202"/>
      <c r="U59" s="1202"/>
      <c r="V59" s="1203"/>
      <c r="W59" s="1204"/>
      <c r="X59" s="1203"/>
      <c r="Y59" s="1204"/>
    </row>
    <row r="60" spans="1:40" ht="12" customHeight="1">
      <c r="B60" s="1201"/>
      <c r="C60" s="1202"/>
      <c r="D60" s="1202"/>
      <c r="E60" s="1202"/>
      <c r="F60" s="1202"/>
      <c r="G60" s="1202"/>
      <c r="H60" s="1202"/>
      <c r="I60" s="1202"/>
      <c r="J60" s="1202"/>
      <c r="K60" s="1202"/>
      <c r="L60" s="1202"/>
      <c r="M60" s="1202"/>
      <c r="N60" s="1202"/>
      <c r="O60" s="1202"/>
      <c r="P60" s="1202"/>
      <c r="Q60" s="1202"/>
      <c r="R60" s="1202"/>
      <c r="S60" s="1202"/>
      <c r="T60" s="1202"/>
      <c r="U60" s="1202"/>
      <c r="V60" s="1205"/>
      <c r="W60" s="1206"/>
      <c r="X60" s="1205"/>
      <c r="Y60" s="1206"/>
    </row>
    <row r="61" spans="1:40" ht="12" customHeight="1">
      <c r="B61" s="1201" t="s">
        <v>491</v>
      </c>
      <c r="C61" s="950" t="s">
        <v>492</v>
      </c>
      <c r="D61" s="950"/>
      <c r="E61" s="950"/>
      <c r="F61" s="950"/>
      <c r="G61" s="950"/>
      <c r="H61" s="950"/>
      <c r="I61" s="950"/>
      <c r="J61" s="950"/>
      <c r="K61" s="950"/>
      <c r="L61" s="950"/>
      <c r="M61" s="950"/>
      <c r="N61" s="950"/>
      <c r="O61" s="950"/>
      <c r="P61" s="950"/>
      <c r="Q61" s="950"/>
      <c r="R61" s="950"/>
      <c r="S61" s="950"/>
      <c r="T61" s="950"/>
      <c r="U61" s="1213"/>
      <c r="V61" s="1203"/>
      <c r="W61" s="1204"/>
      <c r="X61" s="1203"/>
      <c r="Y61" s="1204"/>
    </row>
    <row r="62" spans="1:40" ht="12" customHeight="1">
      <c r="B62" s="1201"/>
      <c r="C62" s="950"/>
      <c r="D62" s="950"/>
      <c r="E62" s="950"/>
      <c r="F62" s="950"/>
      <c r="G62" s="950"/>
      <c r="H62" s="950"/>
      <c r="I62" s="950"/>
      <c r="J62" s="950"/>
      <c r="K62" s="950"/>
      <c r="L62" s="950"/>
      <c r="M62" s="950"/>
      <c r="N62" s="950"/>
      <c r="O62" s="950"/>
      <c r="P62" s="950"/>
      <c r="Q62" s="950"/>
      <c r="R62" s="950"/>
      <c r="S62" s="950"/>
      <c r="T62" s="950"/>
      <c r="U62" s="1213"/>
      <c r="V62" s="1205"/>
      <c r="W62" s="1206"/>
      <c r="X62" s="1205"/>
      <c r="Y62" s="1206"/>
    </row>
    <row r="63" spans="1:40" ht="24.95" customHeight="1">
      <c r="A63" s="1207" t="s">
        <v>598</v>
      </c>
      <c r="B63" s="1207"/>
      <c r="C63" s="1207"/>
      <c r="D63" s="1207"/>
      <c r="E63" s="1207"/>
      <c r="F63" s="1207"/>
      <c r="G63" s="1207"/>
      <c r="H63" s="1207"/>
      <c r="I63" s="1207"/>
      <c r="J63" s="1207"/>
      <c r="K63" s="1207"/>
      <c r="L63" s="1207"/>
      <c r="M63" s="1207"/>
      <c r="N63" s="1012" t="s">
        <v>494</v>
      </c>
      <c r="O63" s="970"/>
      <c r="P63" s="1210" t="s">
        <v>495</v>
      </c>
      <c r="Q63" s="1211"/>
      <c r="R63" s="1211"/>
      <c r="S63" s="1212"/>
      <c r="T63" s="174" t="s">
        <v>496</v>
      </c>
      <c r="U63" s="1472">
        <f>'第4号様式別紙2-1（臨床研修（医師）実績報告）附表 A1'!AI21+'第4号様式別紙2-1（臨床研修（医師）実績報告）附表 A2'!AH37</f>
        <v>0</v>
      </c>
      <c r="V63" s="1473"/>
      <c r="W63" s="1473"/>
      <c r="X63" s="1474"/>
      <c r="Y63" s="71" t="s">
        <v>497</v>
      </c>
    </row>
    <row r="64" spans="1:40" ht="24.95" customHeight="1">
      <c r="A64" s="1207"/>
      <c r="B64" s="1207"/>
      <c r="C64" s="1207"/>
      <c r="D64" s="1207"/>
      <c r="E64" s="1207"/>
      <c r="F64" s="1207"/>
      <c r="G64" s="1207"/>
      <c r="H64" s="1207"/>
      <c r="I64" s="1207"/>
      <c r="J64" s="1207"/>
      <c r="K64" s="1207"/>
      <c r="L64" s="1207"/>
      <c r="M64" s="1207"/>
      <c r="N64" s="1214"/>
      <c r="O64" s="1215"/>
      <c r="P64" s="1210" t="s">
        <v>498</v>
      </c>
      <c r="Q64" s="1211"/>
      <c r="R64" s="1211"/>
      <c r="S64" s="1212"/>
      <c r="T64" s="174" t="s">
        <v>499</v>
      </c>
      <c r="U64" s="1472">
        <f>'第4号様式別紙2-1（臨床研修（医師）実績報告）附表 A1'!AI23+'第4号様式別紙2-1（臨床研修（医師）実績報告）附表 A2'!AH39</f>
        <v>0</v>
      </c>
      <c r="V64" s="1473"/>
      <c r="W64" s="1473"/>
      <c r="X64" s="1474"/>
      <c r="Y64" s="71" t="s">
        <v>485</v>
      </c>
      <c r="AM64" s="180"/>
      <c r="AN64" s="180"/>
    </row>
    <row r="65" spans="1:40" ht="24.95" customHeight="1">
      <c r="A65" s="1207" t="s">
        <v>500</v>
      </c>
      <c r="B65" s="1207"/>
      <c r="C65" s="1207"/>
      <c r="D65" s="1207"/>
      <c r="E65" s="1207"/>
      <c r="F65" s="1207"/>
      <c r="G65" s="1207"/>
      <c r="H65" s="1207"/>
      <c r="I65" s="1207"/>
      <c r="J65" s="1207"/>
      <c r="K65" s="1207"/>
      <c r="L65" s="1207"/>
      <c r="M65" s="1207"/>
      <c r="N65" s="1208" t="s">
        <v>501</v>
      </c>
      <c r="O65" s="1209"/>
      <c r="P65" s="1210" t="s">
        <v>495</v>
      </c>
      <c r="Q65" s="1211"/>
      <c r="R65" s="1211"/>
      <c r="S65" s="1212"/>
      <c r="T65" s="174" t="s">
        <v>502</v>
      </c>
      <c r="U65" s="1472">
        <f>'第4号様式別紙2-1（臨床研修（医師）実績報告）附表 A2'!AH44</f>
        <v>0</v>
      </c>
      <c r="V65" s="1473"/>
      <c r="W65" s="1473"/>
      <c r="X65" s="1474"/>
      <c r="Y65" s="71" t="s">
        <v>497</v>
      </c>
      <c r="AM65" s="180">
        <v>1</v>
      </c>
      <c r="AN65" s="180">
        <v>2</v>
      </c>
    </row>
    <row r="66" spans="1:40" ht="24.95" customHeight="1">
      <c r="A66" s="1207"/>
      <c r="B66" s="1207"/>
      <c r="C66" s="1207"/>
      <c r="D66" s="1207"/>
      <c r="E66" s="1207"/>
      <c r="F66" s="1207"/>
      <c r="G66" s="1207"/>
      <c r="H66" s="1207"/>
      <c r="I66" s="1207"/>
      <c r="J66" s="1207"/>
      <c r="K66" s="1207"/>
      <c r="L66" s="1207"/>
      <c r="M66" s="1207"/>
      <c r="N66" s="1013"/>
      <c r="O66" s="971"/>
      <c r="P66" s="1210" t="s">
        <v>498</v>
      </c>
      <c r="Q66" s="1211"/>
      <c r="R66" s="1211"/>
      <c r="S66" s="1212"/>
      <c r="T66" s="174" t="s">
        <v>503</v>
      </c>
      <c r="U66" s="1472">
        <f>'第4号様式別紙2-1（臨床研修（医師）実績報告）附表 A2'!AH46</f>
        <v>0</v>
      </c>
      <c r="V66" s="1473"/>
      <c r="W66" s="1473"/>
      <c r="X66" s="1474"/>
      <c r="Y66" s="71" t="s">
        <v>485</v>
      </c>
      <c r="AM66" s="180">
        <v>2</v>
      </c>
      <c r="AN66" s="180">
        <v>3</v>
      </c>
    </row>
    <row r="67" spans="1:40" ht="13.5" customHeight="1">
      <c r="A67" s="74"/>
      <c r="B67" s="74"/>
      <c r="C67" s="74"/>
      <c r="D67" s="74"/>
      <c r="E67" s="74"/>
      <c r="F67" s="74"/>
      <c r="G67" s="74"/>
      <c r="H67" s="74"/>
      <c r="I67" s="74"/>
      <c r="J67" s="74"/>
      <c r="K67" s="74"/>
      <c r="L67" s="74"/>
      <c r="M67" s="74"/>
      <c r="N67" s="179"/>
      <c r="O67" s="179"/>
      <c r="P67" s="179"/>
      <c r="Q67" s="179"/>
      <c r="R67" s="179"/>
      <c r="S67" s="179"/>
      <c r="T67" s="34"/>
      <c r="AM67" s="180">
        <v>3</v>
      </c>
    </row>
    <row r="68" spans="1:40" ht="24.95" customHeight="1">
      <c r="A68" s="1207" t="s">
        <v>599</v>
      </c>
      <c r="B68" s="1207"/>
      <c r="C68" s="1207"/>
      <c r="D68" s="1207"/>
      <c r="E68" s="1207"/>
      <c r="F68" s="1207"/>
      <c r="G68" s="1207"/>
      <c r="H68" s="1207"/>
      <c r="I68" s="1207"/>
      <c r="J68" s="1207"/>
      <c r="K68" s="1207"/>
      <c r="L68" s="1207"/>
      <c r="M68" s="1207"/>
      <c r="N68" s="1222" t="s">
        <v>494</v>
      </c>
      <c r="O68" s="1223"/>
      <c r="P68" s="1226" t="s">
        <v>495</v>
      </c>
      <c r="Q68" s="1227"/>
      <c r="R68" s="1227"/>
      <c r="S68" s="1228"/>
      <c r="T68" s="181" t="s">
        <v>505</v>
      </c>
      <c r="U68" s="1475">
        <f>'第4号様式別紙2-1（臨床研修（医師）実績報告）附表 A1'!AJ21+'第4号様式別紙2-1（臨床研修（医師）実績報告）附表 A2'!AI37</f>
        <v>0</v>
      </c>
      <c r="V68" s="1476"/>
      <c r="W68" s="1476"/>
      <c r="X68" s="1477"/>
      <c r="Y68" s="182" t="s">
        <v>497</v>
      </c>
      <c r="AM68" s="180">
        <v>4</v>
      </c>
    </row>
    <row r="69" spans="1:40" ht="24.95" customHeight="1">
      <c r="A69" s="1207"/>
      <c r="B69" s="1207"/>
      <c r="C69" s="1207"/>
      <c r="D69" s="1207"/>
      <c r="E69" s="1207"/>
      <c r="F69" s="1207"/>
      <c r="G69" s="1207"/>
      <c r="H69" s="1207"/>
      <c r="I69" s="1207"/>
      <c r="J69" s="1207"/>
      <c r="K69" s="1207"/>
      <c r="L69" s="1207"/>
      <c r="M69" s="1207"/>
      <c r="N69" s="1224"/>
      <c r="O69" s="1225"/>
      <c r="P69" s="1210" t="s">
        <v>498</v>
      </c>
      <c r="Q69" s="1211"/>
      <c r="R69" s="1211"/>
      <c r="S69" s="1212"/>
      <c r="T69" s="174" t="s">
        <v>506</v>
      </c>
      <c r="U69" s="1472">
        <f>'第4号様式別紙2-1（臨床研修（医師）実績報告）附表 A1'!AJ23+'第4号様式別紙2-1（臨床研修（医師）実績報告）附表 A2'!AI39</f>
        <v>0</v>
      </c>
      <c r="V69" s="1473"/>
      <c r="W69" s="1473"/>
      <c r="X69" s="1474"/>
      <c r="Y69" s="183" t="s">
        <v>485</v>
      </c>
      <c r="AM69" s="180">
        <v>5</v>
      </c>
    </row>
    <row r="70" spans="1:40" ht="24.95" customHeight="1">
      <c r="A70" s="1207" t="s">
        <v>507</v>
      </c>
      <c r="B70" s="1207"/>
      <c r="C70" s="1207"/>
      <c r="D70" s="1207"/>
      <c r="E70" s="1207"/>
      <c r="F70" s="1207"/>
      <c r="G70" s="1207"/>
      <c r="H70" s="1207"/>
      <c r="I70" s="1207"/>
      <c r="J70" s="1207"/>
      <c r="K70" s="1207"/>
      <c r="L70" s="1207"/>
      <c r="M70" s="1207"/>
      <c r="N70" s="1216" t="s">
        <v>501</v>
      </c>
      <c r="O70" s="1209"/>
      <c r="P70" s="1210" t="s">
        <v>495</v>
      </c>
      <c r="Q70" s="1211"/>
      <c r="R70" s="1211"/>
      <c r="S70" s="1212"/>
      <c r="T70" s="174" t="s">
        <v>508</v>
      </c>
      <c r="U70" s="1472">
        <f>'第4号様式別紙2-1（臨床研修（医師）実績報告）附表 A2'!AI44</f>
        <v>0</v>
      </c>
      <c r="V70" s="1473"/>
      <c r="W70" s="1473"/>
      <c r="X70" s="1474"/>
      <c r="Y70" s="183" t="s">
        <v>497</v>
      </c>
    </row>
    <row r="71" spans="1:40" ht="24.95" customHeight="1">
      <c r="A71" s="1207"/>
      <c r="B71" s="1207"/>
      <c r="C71" s="1207"/>
      <c r="D71" s="1207"/>
      <c r="E71" s="1207"/>
      <c r="F71" s="1207"/>
      <c r="G71" s="1207"/>
      <c r="H71" s="1207"/>
      <c r="I71" s="1207"/>
      <c r="J71" s="1207"/>
      <c r="K71" s="1207"/>
      <c r="L71" s="1207"/>
      <c r="M71" s="1207"/>
      <c r="N71" s="1217"/>
      <c r="O71" s="1218"/>
      <c r="P71" s="1219" t="s">
        <v>498</v>
      </c>
      <c r="Q71" s="1220"/>
      <c r="R71" s="1220"/>
      <c r="S71" s="1221"/>
      <c r="T71" s="184" t="s">
        <v>509</v>
      </c>
      <c r="U71" s="1478">
        <f>'第4号様式別紙2-1（臨床研修（医師）実績報告）附表 A2'!AI46</f>
        <v>0</v>
      </c>
      <c r="V71" s="1479"/>
      <c r="W71" s="1479"/>
      <c r="X71" s="1480"/>
      <c r="Y71" s="185" t="s">
        <v>485</v>
      </c>
    </row>
    <row r="72" spans="1:40" ht="15" customHeight="1">
      <c r="A72" s="1" t="s">
        <v>510</v>
      </c>
    </row>
    <row r="73" spans="1:40" ht="9" customHeight="1"/>
    <row r="74" spans="1:40" ht="8.25" customHeight="1">
      <c r="B74" s="75"/>
      <c r="C74" s="76"/>
      <c r="D74" s="76"/>
      <c r="E74" s="76"/>
      <c r="F74" s="76"/>
      <c r="G74" s="76"/>
      <c r="H74" s="76"/>
      <c r="I74" s="76"/>
      <c r="J74" s="76"/>
      <c r="K74" s="76"/>
      <c r="L74" s="76"/>
      <c r="M74" s="76"/>
      <c r="N74" s="76"/>
      <c r="O74" s="76"/>
      <c r="P74" s="76"/>
      <c r="Q74" s="76"/>
      <c r="R74" s="76"/>
      <c r="S74" s="77"/>
      <c r="T74" s="75"/>
      <c r="U74" s="76"/>
      <c r="V74" s="76"/>
      <c r="W74" s="76"/>
      <c r="X74" s="76"/>
      <c r="Y74" s="77"/>
    </row>
    <row r="75" spans="1:40" ht="15" customHeight="1">
      <c r="B75" s="2"/>
      <c r="C75" s="1" t="s">
        <v>511</v>
      </c>
      <c r="H75" s="1450" t="s">
        <v>512</v>
      </c>
      <c r="I75" s="1450"/>
      <c r="J75" s="1450"/>
      <c r="K75" s="1450"/>
      <c r="L75" s="1450"/>
      <c r="M75" s="1450"/>
      <c r="N75" s="1450"/>
      <c r="O75" s="1450"/>
      <c r="P75" s="1450"/>
      <c r="Q75" s="1450"/>
      <c r="R75" s="1450"/>
      <c r="S75" s="1450"/>
      <c r="T75" s="1450"/>
      <c r="U75" s="1450"/>
      <c r="V75" s="1450"/>
      <c r="W75" s="1450"/>
      <c r="X75" s="1450"/>
      <c r="Y75" s="1467"/>
    </row>
    <row r="76" spans="1:40" ht="15" customHeight="1">
      <c r="B76" s="2"/>
      <c r="C76" s="1" t="s">
        <v>513</v>
      </c>
      <c r="I76" s="1229" t="s">
        <v>514</v>
      </c>
      <c r="J76" s="1230"/>
      <c r="K76" s="186"/>
      <c r="L76" s="1" t="s">
        <v>515</v>
      </c>
      <c r="N76" s="186"/>
      <c r="O76" s="1" t="s">
        <v>516</v>
      </c>
      <c r="T76" s="8" t="s">
        <v>517</v>
      </c>
      <c r="U76" s="1298" t="e">
        <f>U77+U101</f>
        <v>#VALUE!</v>
      </c>
      <c r="V76" s="1298"/>
      <c r="W76" s="1298"/>
      <c r="X76" s="1298"/>
      <c r="Y76" s="9" t="s">
        <v>518</v>
      </c>
      <c r="Z76" s="187"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519</v>
      </c>
      <c r="I77" s="35"/>
      <c r="J77" s="35"/>
      <c r="T77" s="8" t="s">
        <v>263</v>
      </c>
      <c r="U77" s="1298" t="e">
        <f>IF(OR(AB78="20人未満",$C$118=1),(E79*Q79)+(E81*Q81)+(E83*Q83)+(E85*Q85)+(E87*Q87),(E91*Q91)+(E93*Q93)+(E95*Q95)+(E97*Q97)+(E99*Q99))</f>
        <v>#VALUE!</v>
      </c>
      <c r="V77" s="1298"/>
      <c r="W77" s="1298"/>
      <c r="X77" s="1298"/>
      <c r="Y77" s="9" t="s">
        <v>264</v>
      </c>
    </row>
    <row r="78" spans="1:40" ht="30" customHeight="1">
      <c r="B78" s="1232" t="s">
        <v>520</v>
      </c>
      <c r="C78" s="951"/>
      <c r="D78" s="951"/>
      <c r="E78" s="951"/>
      <c r="F78" s="951"/>
      <c r="G78" s="951"/>
      <c r="H78" s="951"/>
      <c r="I78" s="951"/>
      <c r="J78" s="951"/>
      <c r="K78" s="951"/>
      <c r="L78" s="951"/>
      <c r="M78" s="951"/>
      <c r="N78" s="951"/>
      <c r="O78" s="951"/>
      <c r="P78" s="951"/>
      <c r="Q78" s="951"/>
      <c r="R78" s="951"/>
      <c r="S78" s="1233"/>
      <c r="T78" s="8"/>
      <c r="U78" s="443"/>
      <c r="V78" s="443"/>
      <c r="W78" s="443"/>
      <c r="X78" s="443"/>
      <c r="Y78" s="9"/>
      <c r="AB78" s="187" t="str">
        <f>IF(N158="","未入力",IF(N158&gt;=20,"20人以上","20人未満"))</f>
        <v>未入力</v>
      </c>
    </row>
    <row r="79" spans="1:40" ht="32.25" customHeight="1">
      <c r="B79" s="1234" t="s">
        <v>521</v>
      </c>
      <c r="C79" s="945"/>
      <c r="D79" s="34" t="s">
        <v>522</v>
      </c>
      <c r="E79" s="1314">
        <v>63000</v>
      </c>
      <c r="F79" s="1302"/>
      <c r="G79" s="1302"/>
      <c r="H79" s="1" t="s">
        <v>523</v>
      </c>
      <c r="K79" s="35" t="s">
        <v>268</v>
      </c>
      <c r="M79" s="1468" t="s">
        <v>524</v>
      </c>
      <c r="N79" s="1468"/>
      <c r="O79" s="1468"/>
      <c r="P79" s="1468"/>
      <c r="Q79" s="1303" t="str">
        <f>IF(OR($AB$78="20人未満",$C$118=1),IF($K$76=1,$V$15,0)+IF($K$76=2,$V$15,0),"")</f>
        <v/>
      </c>
      <c r="R79" s="1303"/>
      <c r="S79" s="1" t="s">
        <v>451</v>
      </c>
      <c r="T79" s="8"/>
      <c r="U79" s="443"/>
      <c r="V79" s="443"/>
      <c r="W79" s="443"/>
      <c r="X79" s="443"/>
      <c r="Y79" s="9"/>
    </row>
    <row r="80" spans="1:40" ht="9" customHeight="1">
      <c r="B80" s="40"/>
      <c r="C80" s="29"/>
      <c r="D80" s="34"/>
      <c r="E80" s="593"/>
      <c r="F80" s="593"/>
      <c r="G80" s="593"/>
      <c r="K80" s="35"/>
      <c r="M80" s="36"/>
      <c r="N80" s="36"/>
      <c r="O80" s="36"/>
      <c r="P80" s="36"/>
      <c r="Q80" s="594"/>
      <c r="R80" s="594"/>
      <c r="T80" s="8"/>
      <c r="U80" s="443"/>
      <c r="V80" s="443"/>
      <c r="W80" s="443"/>
      <c r="X80" s="443"/>
      <c r="Y80" s="9"/>
    </row>
    <row r="81" spans="2:25" ht="27.75" customHeight="1">
      <c r="B81" s="1238" t="s">
        <v>525</v>
      </c>
      <c r="C81" s="945"/>
      <c r="D81" s="34" t="s">
        <v>522</v>
      </c>
      <c r="E81" s="1314">
        <v>52000</v>
      </c>
      <c r="F81" s="1302"/>
      <c r="G81" s="1302"/>
      <c r="H81" s="1" t="s">
        <v>523</v>
      </c>
      <c r="K81" s="35" t="s">
        <v>268</v>
      </c>
      <c r="M81" s="1468" t="s">
        <v>524</v>
      </c>
      <c r="N81" s="1468"/>
      <c r="O81" s="1468"/>
      <c r="P81" s="1468"/>
      <c r="Q81" s="1303" t="str">
        <f>IF(OR($AB$78="20人未満",$C$118=1),IF($K$76=3,$V$15,0),"")</f>
        <v/>
      </c>
      <c r="R81" s="1303"/>
      <c r="S81" s="1" t="s">
        <v>451</v>
      </c>
      <c r="T81" s="8"/>
      <c r="U81" s="443"/>
      <c r="V81" s="443"/>
      <c r="W81" s="443"/>
      <c r="X81" s="443"/>
      <c r="Y81" s="9"/>
    </row>
    <row r="82" spans="2:25" ht="18" customHeight="1">
      <c r="B82" s="41"/>
      <c r="C82" s="42"/>
      <c r="D82" s="34"/>
      <c r="E82" s="596"/>
      <c r="F82" s="593"/>
      <c r="G82" s="593"/>
      <c r="K82" s="35"/>
      <c r="Q82" s="594"/>
      <c r="R82" s="594"/>
      <c r="T82" s="8"/>
      <c r="U82" s="443"/>
      <c r="V82" s="443"/>
      <c r="W82" s="443"/>
      <c r="X82" s="443"/>
      <c r="Y82" s="9"/>
    </row>
    <row r="83" spans="2:25" ht="18" customHeight="1">
      <c r="B83" s="1238" t="s">
        <v>526</v>
      </c>
      <c r="C83" s="945"/>
      <c r="D83" s="34" t="s">
        <v>522</v>
      </c>
      <c r="E83" s="1302">
        <v>47000</v>
      </c>
      <c r="F83" s="1302"/>
      <c r="G83" s="1302"/>
      <c r="H83" s="1" t="s">
        <v>523</v>
      </c>
      <c r="K83" s="35" t="s">
        <v>268</v>
      </c>
      <c r="M83" s="1468" t="s">
        <v>524</v>
      </c>
      <c r="N83" s="1468"/>
      <c r="O83" s="1468"/>
      <c r="P83" s="1468"/>
      <c r="Q83" s="1303" t="str">
        <f>IF(OR($AB$78="20人未満",$C$118=1),IF($K$76=4,$V$15,0),"")</f>
        <v/>
      </c>
      <c r="R83" s="1303"/>
      <c r="S83" s="1" t="s">
        <v>451</v>
      </c>
      <c r="T83" s="8"/>
      <c r="U83" s="443"/>
      <c r="V83" s="443"/>
      <c r="W83" s="443"/>
      <c r="X83" s="443"/>
      <c r="Y83" s="9"/>
    </row>
    <row r="84" spans="2:25" ht="18" customHeight="1">
      <c r="B84" s="41"/>
      <c r="C84" s="42"/>
      <c r="D84" s="34"/>
      <c r="E84" s="1299"/>
      <c r="F84" s="1299"/>
      <c r="G84" s="1299"/>
      <c r="K84" s="35"/>
      <c r="Q84" s="594"/>
      <c r="R84" s="594"/>
      <c r="T84" s="8"/>
      <c r="U84" s="443"/>
      <c r="V84" s="443"/>
      <c r="W84" s="443"/>
      <c r="X84" s="443"/>
      <c r="Y84" s="9"/>
    </row>
    <row r="85" spans="2:25" ht="18" customHeight="1">
      <c r="B85" s="1238" t="s">
        <v>527</v>
      </c>
      <c r="C85" s="945"/>
      <c r="D85" s="34" t="s">
        <v>522</v>
      </c>
      <c r="E85" s="1302">
        <v>42000</v>
      </c>
      <c r="F85" s="1302"/>
      <c r="G85" s="1302"/>
      <c r="H85" s="1" t="s">
        <v>523</v>
      </c>
      <c r="K85" s="35" t="s">
        <v>268</v>
      </c>
      <c r="M85" s="1468" t="s">
        <v>524</v>
      </c>
      <c r="N85" s="1468"/>
      <c r="O85" s="1468"/>
      <c r="P85" s="1468"/>
      <c r="Q85" s="1303" t="str">
        <f>IF(OR($AB$78="20人未満",$C118=1),IF($K$76=5,$V$15,0),"")</f>
        <v/>
      </c>
      <c r="R85" s="1303"/>
      <c r="S85" s="1" t="s">
        <v>451</v>
      </c>
      <c r="T85" s="8"/>
      <c r="U85" s="443"/>
      <c r="V85" s="443"/>
      <c r="W85" s="443"/>
      <c r="X85" s="443"/>
      <c r="Y85" s="9"/>
    </row>
    <row r="86" spans="2:25" ht="18" customHeight="1">
      <c r="B86" s="41"/>
      <c r="C86" s="42"/>
      <c r="D86" s="34"/>
      <c r="E86" s="1299"/>
      <c r="F86" s="1299"/>
      <c r="G86" s="1299"/>
      <c r="K86" s="35"/>
      <c r="Q86" s="594"/>
      <c r="R86" s="594"/>
      <c r="T86" s="8"/>
      <c r="U86" s="443"/>
      <c r="V86" s="443"/>
      <c r="W86" s="443"/>
      <c r="X86" s="443"/>
      <c r="Y86" s="9"/>
    </row>
    <row r="87" spans="2:25" ht="33.75" customHeight="1">
      <c r="B87" s="1239" t="s">
        <v>528</v>
      </c>
      <c r="C87" s="1240"/>
      <c r="D87" s="43" t="s">
        <v>522</v>
      </c>
      <c r="E87" s="1311">
        <v>500</v>
      </c>
      <c r="F87" s="1311"/>
      <c r="G87" s="1311"/>
      <c r="H87" s="11" t="s">
        <v>523</v>
      </c>
      <c r="I87" s="11"/>
      <c r="J87" s="11"/>
      <c r="K87" s="44" t="s">
        <v>268</v>
      </c>
      <c r="L87" s="11"/>
      <c r="M87" s="1242" t="s">
        <v>524</v>
      </c>
      <c r="N87" s="1242"/>
      <c r="O87" s="1242"/>
      <c r="P87" s="1242"/>
      <c r="Q87" s="1300" t="str">
        <f>IF(OR($AB$78="20人未満",$C118=1),IF($N$76=2,$V$15,0)+IF($N$76=3,$V$15,0),"")</f>
        <v/>
      </c>
      <c r="R87" s="1300"/>
      <c r="S87" s="11" t="s">
        <v>451</v>
      </c>
      <c r="T87" s="8"/>
      <c r="U87" s="443"/>
      <c r="V87" s="443"/>
      <c r="W87" s="443"/>
      <c r="X87" s="443"/>
      <c r="Y87" s="9"/>
    </row>
    <row r="88" spans="2:25" ht="9" customHeight="1">
      <c r="B88" s="160"/>
      <c r="C88" s="161"/>
      <c r="D88" s="43"/>
      <c r="E88" s="595"/>
      <c r="F88" s="595"/>
      <c r="G88" s="595"/>
      <c r="H88" s="11"/>
      <c r="I88" s="11"/>
      <c r="J88" s="11"/>
      <c r="K88" s="44"/>
      <c r="L88" s="11"/>
      <c r="M88" s="11"/>
      <c r="N88" s="11"/>
      <c r="O88" s="11"/>
      <c r="P88" s="11"/>
      <c r="Q88" s="593"/>
      <c r="R88" s="593"/>
      <c r="S88" s="11"/>
      <c r="T88" s="8"/>
      <c r="U88" s="443"/>
      <c r="V88" s="443"/>
      <c r="W88" s="443"/>
      <c r="X88" s="443"/>
      <c r="Y88" s="9"/>
    </row>
    <row r="89" spans="2:25" ht="9" customHeight="1">
      <c r="B89" s="160"/>
      <c r="C89" s="161"/>
      <c r="D89" s="43"/>
      <c r="E89" s="449"/>
      <c r="F89" s="449"/>
      <c r="G89" s="449"/>
      <c r="H89" s="124"/>
      <c r="I89" s="11"/>
      <c r="J89" s="11"/>
      <c r="K89" s="44"/>
      <c r="L89" s="11"/>
      <c r="M89" s="132"/>
      <c r="N89" s="132"/>
      <c r="O89" s="132"/>
      <c r="P89" s="132"/>
      <c r="Q89" s="449"/>
      <c r="R89" s="449"/>
      <c r="S89" s="11"/>
      <c r="T89" s="8"/>
      <c r="U89" s="62"/>
      <c r="V89" s="62"/>
      <c r="W89" s="62"/>
      <c r="X89" s="62"/>
      <c r="Y89" s="9"/>
    </row>
    <row r="90" spans="2:25" ht="30" customHeight="1">
      <c r="B90" s="1232" t="s">
        <v>534</v>
      </c>
      <c r="C90" s="951"/>
      <c r="D90" s="951"/>
      <c r="E90" s="951"/>
      <c r="F90" s="951"/>
      <c r="G90" s="951"/>
      <c r="H90" s="951"/>
      <c r="I90" s="951"/>
      <c r="J90" s="951"/>
      <c r="K90" s="951"/>
      <c r="L90" s="951"/>
      <c r="M90" s="951"/>
      <c r="N90" s="951"/>
      <c r="O90" s="951"/>
      <c r="P90" s="951"/>
      <c r="Q90" s="951"/>
      <c r="R90" s="951"/>
      <c r="S90" s="1233"/>
      <c r="T90" s="8"/>
      <c r="U90" s="443"/>
      <c r="V90" s="443"/>
      <c r="W90" s="443"/>
      <c r="X90" s="443"/>
      <c r="Y90" s="9"/>
    </row>
    <row r="91" spans="2:25" ht="32.25" customHeight="1">
      <c r="B91" s="1234" t="s">
        <v>521</v>
      </c>
      <c r="C91" s="945"/>
      <c r="D91" s="34" t="s">
        <v>522</v>
      </c>
      <c r="E91" s="1314">
        <v>46000</v>
      </c>
      <c r="F91" s="1302"/>
      <c r="G91" s="1302"/>
      <c r="H91" s="1" t="s">
        <v>523</v>
      </c>
      <c r="K91" s="35" t="s">
        <v>268</v>
      </c>
      <c r="M91" s="1468" t="s">
        <v>524</v>
      </c>
      <c r="N91" s="1468"/>
      <c r="O91" s="1468"/>
      <c r="P91" s="1468"/>
      <c r="Q91" s="1313" t="str">
        <f>IF(AND($AB$78="20人以上",$C$118=""),IF($K$76=1,$V$15,0)+IF($K$76=2,$V$15,0),"")</f>
        <v/>
      </c>
      <c r="R91" s="1313"/>
      <c r="S91" s="1" t="s">
        <v>451</v>
      </c>
      <c r="T91" s="8"/>
      <c r="U91" s="443"/>
      <c r="V91" s="443"/>
      <c r="W91" s="443"/>
      <c r="X91" s="443"/>
      <c r="Y91" s="9"/>
    </row>
    <row r="92" spans="2:25" ht="9" customHeight="1">
      <c r="B92" s="40"/>
      <c r="C92" s="29"/>
      <c r="D92" s="34"/>
      <c r="E92" s="593"/>
      <c r="F92" s="593"/>
      <c r="G92" s="593"/>
      <c r="K92" s="35"/>
      <c r="M92" s="36"/>
      <c r="N92" s="36"/>
      <c r="O92" s="36"/>
      <c r="P92" s="36"/>
      <c r="Q92" s="594"/>
      <c r="R92" s="594"/>
      <c r="T92" s="8"/>
      <c r="U92" s="443"/>
      <c r="V92" s="443"/>
      <c r="W92" s="443"/>
      <c r="X92" s="443"/>
      <c r="Y92" s="9"/>
    </row>
    <row r="93" spans="2:25" ht="27.75" customHeight="1">
      <c r="B93" s="1238" t="s">
        <v>525</v>
      </c>
      <c r="C93" s="945"/>
      <c r="D93" s="34" t="s">
        <v>522</v>
      </c>
      <c r="E93" s="1314">
        <v>39000</v>
      </c>
      <c r="F93" s="1302"/>
      <c r="G93" s="1302"/>
      <c r="H93" s="1" t="s">
        <v>523</v>
      </c>
      <c r="K93" s="35" t="s">
        <v>268</v>
      </c>
      <c r="M93" s="1468" t="s">
        <v>524</v>
      </c>
      <c r="N93" s="1468"/>
      <c r="O93" s="1468"/>
      <c r="P93" s="1468"/>
      <c r="Q93" s="1313" t="str">
        <f>IF(AND($AB$78="20人以上",$C$118=""),IF($K$76=3,$V$15,0),"")</f>
        <v/>
      </c>
      <c r="R93" s="1313"/>
      <c r="S93" s="1" t="s">
        <v>451</v>
      </c>
      <c r="T93" s="8"/>
      <c r="U93" s="443"/>
      <c r="V93" s="443"/>
      <c r="W93" s="443"/>
      <c r="X93" s="443"/>
      <c r="Y93" s="9"/>
    </row>
    <row r="94" spans="2:25" ht="18" customHeight="1">
      <c r="B94" s="41"/>
      <c r="C94" s="42"/>
      <c r="D94" s="34"/>
      <c r="E94" s="596"/>
      <c r="F94" s="593"/>
      <c r="G94" s="593"/>
      <c r="K94" s="35"/>
      <c r="Q94" s="594"/>
      <c r="R94" s="594"/>
      <c r="T94" s="8"/>
      <c r="U94" s="443"/>
      <c r="V94" s="443"/>
      <c r="W94" s="443"/>
      <c r="X94" s="443"/>
      <c r="Y94" s="9"/>
    </row>
    <row r="95" spans="2:25" ht="18" customHeight="1">
      <c r="B95" s="1238" t="s">
        <v>526</v>
      </c>
      <c r="C95" s="945"/>
      <c r="D95" s="34" t="s">
        <v>522</v>
      </c>
      <c r="E95" s="1302">
        <v>35000</v>
      </c>
      <c r="F95" s="1302"/>
      <c r="G95" s="1302"/>
      <c r="H95" s="1" t="s">
        <v>523</v>
      </c>
      <c r="K95" s="35" t="s">
        <v>268</v>
      </c>
      <c r="M95" s="1468" t="s">
        <v>524</v>
      </c>
      <c r="N95" s="1468"/>
      <c r="O95" s="1468"/>
      <c r="P95" s="1468"/>
      <c r="Q95" s="1313" t="str">
        <f>IF(AND($AB$78="20人以上",$C$118=""),IF($K$76=4,$V$15,0),"")</f>
        <v/>
      </c>
      <c r="R95" s="1313"/>
      <c r="S95" s="1" t="s">
        <v>451</v>
      </c>
      <c r="T95" s="8"/>
      <c r="U95" s="443"/>
      <c r="V95" s="443"/>
      <c r="W95" s="443"/>
      <c r="X95" s="443"/>
      <c r="Y95" s="9"/>
    </row>
    <row r="96" spans="2:25" ht="18" customHeight="1">
      <c r="B96" s="41"/>
      <c r="C96" s="42"/>
      <c r="D96" s="34"/>
      <c r="E96" s="1299"/>
      <c r="F96" s="1299"/>
      <c r="G96" s="1299"/>
      <c r="K96" s="35"/>
      <c r="Q96" s="594"/>
      <c r="R96" s="594"/>
      <c r="T96" s="8"/>
      <c r="U96" s="443"/>
      <c r="V96" s="443"/>
      <c r="W96" s="443"/>
      <c r="X96" s="443"/>
      <c r="Y96" s="9"/>
    </row>
    <row r="97" spans="2:33" ht="18" customHeight="1">
      <c r="B97" s="1238" t="s">
        <v>527</v>
      </c>
      <c r="C97" s="945"/>
      <c r="D97" s="34" t="s">
        <v>522</v>
      </c>
      <c r="E97" s="1302">
        <v>31000</v>
      </c>
      <c r="F97" s="1302"/>
      <c r="G97" s="1302"/>
      <c r="H97" s="1" t="s">
        <v>523</v>
      </c>
      <c r="K97" s="35" t="s">
        <v>268</v>
      </c>
      <c r="M97" s="1468" t="s">
        <v>524</v>
      </c>
      <c r="N97" s="1468"/>
      <c r="O97" s="1468"/>
      <c r="P97" s="1468"/>
      <c r="Q97" s="1313" t="str">
        <f>IF(AND($AB$78="20人以上",$C$118=""),IF($K$76=5,$V$15,0),"")</f>
        <v/>
      </c>
      <c r="R97" s="1313"/>
      <c r="S97" s="1" t="s">
        <v>451</v>
      </c>
      <c r="T97" s="8"/>
      <c r="U97" s="443"/>
      <c r="V97" s="443"/>
      <c r="W97" s="443"/>
      <c r="X97" s="443"/>
      <c r="Y97" s="9"/>
    </row>
    <row r="98" spans="2:33" ht="18" customHeight="1">
      <c r="B98" s="41"/>
      <c r="C98" s="42"/>
      <c r="D98" s="34"/>
      <c r="E98" s="1299"/>
      <c r="F98" s="1299"/>
      <c r="G98" s="1299"/>
      <c r="K98" s="35"/>
      <c r="Q98" s="594"/>
      <c r="R98" s="594"/>
      <c r="T98" s="8"/>
      <c r="U98" s="443"/>
      <c r="V98" s="443"/>
      <c r="W98" s="443"/>
      <c r="X98" s="443"/>
      <c r="Y98" s="9"/>
    </row>
    <row r="99" spans="2:33" ht="33.75" customHeight="1">
      <c r="B99" s="1239" t="s">
        <v>528</v>
      </c>
      <c r="C99" s="1240"/>
      <c r="D99" s="43" t="s">
        <v>522</v>
      </c>
      <c r="E99" s="1311">
        <v>300</v>
      </c>
      <c r="F99" s="1311"/>
      <c r="G99" s="1311"/>
      <c r="H99" s="11" t="s">
        <v>523</v>
      </c>
      <c r="I99" s="11"/>
      <c r="J99" s="11"/>
      <c r="K99" s="44" t="s">
        <v>268</v>
      </c>
      <c r="L99" s="11"/>
      <c r="M99" s="1242" t="s">
        <v>524</v>
      </c>
      <c r="N99" s="1242"/>
      <c r="O99" s="1242"/>
      <c r="P99" s="1242"/>
      <c r="Q99" s="1312" t="str">
        <f>IF(AND($AB$78="20人以上",$C$118=""),IF($N$76=2,$V$15,0)+IF($N$76=3,$V$15,0),"")</f>
        <v/>
      </c>
      <c r="R99" s="1312"/>
      <c r="S99" s="11" t="s">
        <v>451</v>
      </c>
      <c r="T99" s="8"/>
      <c r="U99" s="592"/>
      <c r="V99" s="592"/>
      <c r="W99" s="592"/>
      <c r="X99" s="592"/>
      <c r="Y99" s="9"/>
    </row>
    <row r="100" spans="2:33" ht="9" customHeight="1">
      <c r="B100" s="160"/>
      <c r="C100" s="161"/>
      <c r="D100" s="43"/>
      <c r="E100" s="449"/>
      <c r="F100" s="449"/>
      <c r="G100" s="449"/>
      <c r="H100" s="124"/>
      <c r="I100" s="11"/>
      <c r="J100" s="11"/>
      <c r="K100" s="44"/>
      <c r="L100" s="11"/>
      <c r="M100" s="132"/>
      <c r="N100" s="132"/>
      <c r="O100" s="132"/>
      <c r="P100" s="132"/>
      <c r="Q100" s="449"/>
      <c r="R100" s="449"/>
      <c r="S100" s="11"/>
      <c r="T100" s="8"/>
      <c r="U100" s="62"/>
      <c r="V100" s="62"/>
      <c r="W100" s="62"/>
      <c r="X100" s="62"/>
      <c r="Y100" s="9"/>
    </row>
    <row r="101" spans="2:33" s="11" customFormat="1" ht="19.5" customHeight="1">
      <c r="B101" s="46" t="s">
        <v>535</v>
      </c>
      <c r="C101" s="30"/>
      <c r="D101" s="43" t="s">
        <v>263</v>
      </c>
      <c r="E101" s="1311">
        <v>15000</v>
      </c>
      <c r="F101" s="1311"/>
      <c r="G101" s="1311"/>
      <c r="H101" s="11" t="s">
        <v>523</v>
      </c>
      <c r="K101" s="44" t="s">
        <v>268</v>
      </c>
      <c r="M101" s="1242" t="s">
        <v>524</v>
      </c>
      <c r="N101" s="1242"/>
      <c r="O101" s="1242"/>
      <c r="P101" s="1242"/>
      <c r="Q101" s="1303">
        <f>V15</f>
        <v>0</v>
      </c>
      <c r="R101" s="1303"/>
      <c r="S101" s="11" t="s">
        <v>449</v>
      </c>
      <c r="T101" s="192" t="s">
        <v>263</v>
      </c>
      <c r="U101" s="1297">
        <f>E101*Q101</f>
        <v>0</v>
      </c>
      <c r="V101" s="1297"/>
      <c r="W101" s="1297"/>
      <c r="X101" s="1297"/>
      <c r="Y101" s="193" t="s">
        <v>264</v>
      </c>
    </row>
    <row r="102" spans="2:33" ht="6" customHeight="1">
      <c r="B102" s="194"/>
      <c r="C102" s="195"/>
      <c r="D102" s="34"/>
      <c r="E102" s="593"/>
      <c r="F102" s="593"/>
      <c r="G102" s="593"/>
      <c r="K102" s="35"/>
      <c r="Q102" s="593"/>
      <c r="R102" s="593"/>
      <c r="T102" s="8"/>
      <c r="U102" s="592"/>
      <c r="V102" s="592"/>
      <c r="W102" s="592"/>
      <c r="X102" s="592"/>
      <c r="Y102" s="9"/>
    </row>
    <row r="103" spans="2:33" s="791" customFormat="1" ht="14.25" customHeight="1">
      <c r="B103" s="792"/>
      <c r="C103" s="609" t="s">
        <v>600</v>
      </c>
      <c r="D103" s="793"/>
      <c r="E103" s="794"/>
      <c r="F103" s="794"/>
      <c r="G103" s="794"/>
      <c r="H103" s="609"/>
      <c r="I103" s="609"/>
      <c r="J103" s="609"/>
      <c r="K103" s="683"/>
      <c r="L103" s="609"/>
      <c r="M103" s="609"/>
      <c r="N103" s="609"/>
      <c r="O103" s="609"/>
      <c r="P103" s="609"/>
      <c r="Q103" s="794"/>
      <c r="R103" s="794"/>
      <c r="S103" s="609"/>
      <c r="T103" s="795"/>
      <c r="U103" s="796"/>
      <c r="V103" s="796"/>
      <c r="W103" s="796"/>
      <c r="X103" s="796"/>
      <c r="Y103" s="797"/>
      <c r="Z103" s="609"/>
      <c r="AA103" s="609" t="s">
        <v>601</v>
      </c>
      <c r="AB103" s="609"/>
      <c r="AC103" s="609"/>
      <c r="AD103" s="609"/>
      <c r="AE103" s="609"/>
      <c r="AF103" s="609"/>
      <c r="AG103" s="609"/>
    </row>
    <row r="104" spans="2:33" s="791" customFormat="1" ht="14.25" customHeight="1">
      <c r="B104" s="792"/>
      <c r="C104" s="1308" t="s">
        <v>602</v>
      </c>
      <c r="D104" s="1308"/>
      <c r="E104" s="1308"/>
      <c r="F104" s="1308"/>
      <c r="G104" s="1308"/>
      <c r="H104" s="1308"/>
      <c r="I104" s="1308"/>
      <c r="J104" s="1308"/>
      <c r="K104" s="1308"/>
      <c r="L104" s="1308"/>
      <c r="M104" s="1308"/>
      <c r="N104" s="1308"/>
      <c r="O104" s="1308"/>
      <c r="P104" s="1308"/>
      <c r="Q104" s="1308"/>
      <c r="R104" s="1308"/>
      <c r="S104" s="1309"/>
      <c r="T104" s="795"/>
      <c r="U104" s="796"/>
      <c r="V104" s="796"/>
      <c r="W104" s="796"/>
      <c r="X104" s="796"/>
      <c r="Y104" s="797"/>
      <c r="Z104" s="609"/>
      <c r="AA104" s="609"/>
      <c r="AB104" s="609"/>
      <c r="AC104" s="609"/>
      <c r="AD104" s="609"/>
      <c r="AE104" s="609"/>
      <c r="AF104" s="609"/>
      <c r="AG104" s="609"/>
    </row>
    <row r="105" spans="2:33" s="791" customFormat="1" ht="14.25" customHeight="1">
      <c r="B105" s="792"/>
      <c r="C105" s="798"/>
      <c r="D105" s="799" t="s">
        <v>263</v>
      </c>
      <c r="E105" s="1304"/>
      <c r="F105" s="1304"/>
      <c r="G105" s="1304"/>
      <c r="H105" s="633" t="s">
        <v>523</v>
      </c>
      <c r="I105" s="633"/>
      <c r="J105" s="633"/>
      <c r="K105" s="800" t="s">
        <v>268</v>
      </c>
      <c r="L105" s="633"/>
      <c r="M105" s="1310" t="s">
        <v>603</v>
      </c>
      <c r="N105" s="1310"/>
      <c r="O105" s="1310"/>
      <c r="P105" s="1310"/>
      <c r="Q105" s="1306" t="e">
        <f>IF($U$42&gt;0.4999,K48,"0")</f>
        <v>#DIV/0!</v>
      </c>
      <c r="R105" s="1306"/>
      <c r="S105" s="633" t="s">
        <v>449</v>
      </c>
      <c r="T105" s="801" t="s">
        <v>517</v>
      </c>
      <c r="U105" s="1307" t="e">
        <f>IF(Q105&gt;0,E105*Q105,"")</f>
        <v>#DIV/0!</v>
      </c>
      <c r="V105" s="1307"/>
      <c r="W105" s="1307"/>
      <c r="X105" s="1307"/>
      <c r="Y105" s="802" t="s">
        <v>518</v>
      </c>
      <c r="Z105" s="609"/>
      <c r="AA105" s="609"/>
      <c r="AB105" s="609" t="e">
        <f>IF($U$42&gt;=0.5,"50％以上","50％未満")</f>
        <v>#DIV/0!</v>
      </c>
      <c r="AC105" s="609"/>
      <c r="AD105" s="609"/>
      <c r="AE105" s="609"/>
      <c r="AF105" s="609"/>
      <c r="AG105" s="609"/>
    </row>
    <row r="106" spans="2:33" ht="14.25" customHeight="1">
      <c r="B106" s="194"/>
      <c r="C106" s="798"/>
      <c r="D106" s="799"/>
      <c r="E106" s="1304"/>
      <c r="F106" s="1304"/>
      <c r="G106" s="1304"/>
      <c r="H106" s="633"/>
      <c r="I106" s="633"/>
      <c r="J106" s="633"/>
      <c r="K106" s="800"/>
      <c r="L106" s="633"/>
      <c r="M106" s="1305"/>
      <c r="N106" s="1305"/>
      <c r="O106" s="1305"/>
      <c r="P106" s="1305"/>
      <c r="Q106" s="1306"/>
      <c r="R106" s="1306"/>
      <c r="S106" s="633"/>
      <c r="T106" s="803"/>
      <c r="U106" s="1307"/>
      <c r="V106" s="1307"/>
      <c r="W106" s="1307"/>
      <c r="X106" s="1307"/>
      <c r="Y106" s="804"/>
      <c r="Z106" s="609"/>
      <c r="AA106" s="609"/>
      <c r="AB106" s="609"/>
      <c r="AC106" s="609"/>
      <c r="AD106" s="609"/>
      <c r="AE106" s="609"/>
      <c r="AF106" s="609"/>
      <c r="AG106" s="609"/>
    </row>
    <row r="107" spans="2:33" s="791" customFormat="1" ht="14.25" customHeight="1">
      <c r="B107" s="792"/>
      <c r="C107" s="609" t="s">
        <v>604</v>
      </c>
      <c r="D107" s="793"/>
      <c r="E107" s="794"/>
      <c r="F107" s="794"/>
      <c r="G107" s="794"/>
      <c r="H107" s="609"/>
      <c r="I107" s="609"/>
      <c r="J107" s="609"/>
      <c r="K107" s="683"/>
      <c r="L107" s="609"/>
      <c r="M107" s="609"/>
      <c r="N107" s="609"/>
      <c r="O107" s="609"/>
      <c r="P107" s="609"/>
      <c r="Q107" s="794"/>
      <c r="R107" s="794"/>
      <c r="S107" s="609"/>
      <c r="T107" s="795"/>
      <c r="U107" s="796"/>
      <c r="V107" s="796"/>
      <c r="W107" s="796"/>
      <c r="X107" s="796"/>
      <c r="Y107" s="797"/>
      <c r="Z107" s="609"/>
      <c r="AA107" s="609" t="s">
        <v>601</v>
      </c>
      <c r="AB107" s="609"/>
      <c r="AC107" s="609"/>
      <c r="AD107" s="609"/>
      <c r="AE107" s="609"/>
      <c r="AF107" s="609"/>
      <c r="AG107" s="609"/>
    </row>
    <row r="108" spans="2:33" s="791" customFormat="1" ht="14.25" customHeight="1">
      <c r="B108" s="792"/>
      <c r="C108" s="1308" t="s">
        <v>605</v>
      </c>
      <c r="D108" s="1308"/>
      <c r="E108" s="1308"/>
      <c r="F108" s="1308"/>
      <c r="G108" s="1308"/>
      <c r="H108" s="1308"/>
      <c r="I108" s="1308"/>
      <c r="J108" s="1308"/>
      <c r="K108" s="1308"/>
      <c r="L108" s="1308"/>
      <c r="M108" s="1308"/>
      <c r="N108" s="1308"/>
      <c r="O108" s="1308"/>
      <c r="P108" s="1308"/>
      <c r="Q108" s="1308"/>
      <c r="R108" s="1308"/>
      <c r="S108" s="1309"/>
      <c r="T108" s="795"/>
      <c r="U108" s="796"/>
      <c r="V108" s="796"/>
      <c r="W108" s="796"/>
      <c r="X108" s="796"/>
      <c r="Y108" s="797"/>
      <c r="Z108" s="609"/>
      <c r="AA108" s="609"/>
      <c r="AB108" s="609"/>
      <c r="AC108" s="609"/>
      <c r="AD108" s="609"/>
      <c r="AE108" s="609"/>
      <c r="AF108" s="609"/>
      <c r="AG108" s="609"/>
    </row>
    <row r="109" spans="2:33" s="791" customFormat="1" ht="14.25" customHeight="1">
      <c r="B109" s="792"/>
      <c r="C109" s="798"/>
      <c r="D109" s="799" t="s">
        <v>263</v>
      </c>
      <c r="E109" s="1304"/>
      <c r="F109" s="1304"/>
      <c r="G109" s="1304"/>
      <c r="H109" s="805" t="s">
        <v>533</v>
      </c>
      <c r="I109" s="633"/>
      <c r="J109" s="633"/>
      <c r="K109" s="800" t="s">
        <v>268</v>
      </c>
      <c r="L109" s="633"/>
      <c r="M109" s="1310" t="s">
        <v>606</v>
      </c>
      <c r="N109" s="1310"/>
      <c r="O109" s="1310"/>
      <c r="P109" s="1310"/>
      <c r="Q109" s="1306" t="e">
        <f>IF($U$42&lt;0.5,K48,"0")</f>
        <v>#DIV/0!</v>
      </c>
      <c r="R109" s="1306"/>
      <c r="S109" s="633" t="s">
        <v>449</v>
      </c>
      <c r="T109" s="801" t="s">
        <v>517</v>
      </c>
      <c r="U109" s="1307" t="e">
        <f>IF(Q109&gt;0,E109*Q109*0.5,"")</f>
        <v>#DIV/0!</v>
      </c>
      <c r="V109" s="1307"/>
      <c r="W109" s="1307"/>
      <c r="X109" s="1307"/>
      <c r="Y109" s="802" t="s">
        <v>518</v>
      </c>
      <c r="Z109" s="609"/>
      <c r="AA109" s="609"/>
      <c r="AB109" s="609" t="e">
        <f>IF($U$42&gt;=0.5,"50％以上","50％未満")</f>
        <v>#DIV/0!</v>
      </c>
      <c r="AC109" s="609"/>
      <c r="AD109" s="609"/>
      <c r="AE109" s="609"/>
      <c r="AF109" s="609"/>
      <c r="AG109" s="609"/>
    </row>
    <row r="110" spans="2:33" ht="14.25" customHeight="1">
      <c r="B110" s="194"/>
      <c r="C110" s="195"/>
      <c r="D110" s="43"/>
      <c r="E110" s="595"/>
      <c r="F110" s="595"/>
      <c r="G110" s="595"/>
      <c r="H110" s="11"/>
      <c r="I110" s="11"/>
      <c r="J110" s="11"/>
      <c r="K110" s="44"/>
      <c r="L110" s="11"/>
      <c r="M110" s="11"/>
      <c r="N110" s="11"/>
      <c r="O110" s="11"/>
      <c r="P110" s="11"/>
      <c r="Q110" s="594"/>
      <c r="R110" s="594"/>
      <c r="S110" s="11"/>
      <c r="T110" s="192"/>
      <c r="U110" s="591"/>
      <c r="V110" s="591"/>
      <c r="W110" s="591"/>
      <c r="X110" s="591"/>
      <c r="Y110" s="193"/>
    </row>
    <row r="111" spans="2:33" ht="15" customHeight="1" thickBot="1">
      <c r="B111" s="2"/>
      <c r="C111" s="609" t="s">
        <v>607</v>
      </c>
      <c r="H111" s="101" t="s">
        <v>537</v>
      </c>
      <c r="T111" s="192"/>
      <c r="U111" s="1255"/>
      <c r="V111" s="1255"/>
      <c r="W111" s="1255"/>
      <c r="X111" s="1255"/>
      <c r="Y111" s="193"/>
    </row>
    <row r="112" spans="2:33" ht="15" customHeight="1" thickBot="1">
      <c r="B112" s="2"/>
      <c r="C112" s="196"/>
      <c r="D112" s="1" t="s">
        <v>538</v>
      </c>
      <c r="K112" s="35" t="s">
        <v>539</v>
      </c>
      <c r="L112" s="101" t="s">
        <v>540</v>
      </c>
      <c r="Q112" s="1252">
        <f>U28</f>
        <v>0</v>
      </c>
      <c r="R112" s="1253"/>
      <c r="S112" s="1" t="s">
        <v>449</v>
      </c>
      <c r="T112" s="8"/>
      <c r="U112" s="1256"/>
      <c r="V112" s="1256"/>
      <c r="W112" s="1256"/>
      <c r="X112" s="1256"/>
      <c r="Y112" s="9"/>
      <c r="AB112" s="197"/>
      <c r="AC112" s="197"/>
      <c r="AF112" s="197"/>
    </row>
    <row r="113" spans="2:39" ht="15" customHeight="1" thickBot="1">
      <c r="B113" s="2"/>
      <c r="D113" s="34" t="s">
        <v>522</v>
      </c>
      <c r="E113" s="1302">
        <v>40000</v>
      </c>
      <c r="F113" s="1302"/>
      <c r="G113" s="1302"/>
      <c r="H113" s="1" t="s">
        <v>541</v>
      </c>
      <c r="K113" s="1260"/>
      <c r="L113" s="1260"/>
      <c r="M113" s="1260"/>
      <c r="N113" s="1260"/>
      <c r="O113" s="1260"/>
      <c r="P113" s="1260"/>
      <c r="Q113" s="1260"/>
      <c r="R113" s="1260"/>
      <c r="S113" s="1261"/>
      <c r="T113" s="2"/>
      <c r="U113" s="187"/>
      <c r="V113" s="187"/>
      <c r="W113" s="187"/>
      <c r="X113" s="187"/>
      <c r="Y113" s="9"/>
      <c r="AE113" s="197"/>
      <c r="AF113" s="197"/>
    </row>
    <row r="114" spans="2:39" ht="15" customHeight="1" thickBot="1">
      <c r="B114" s="2"/>
      <c r="C114" s="198"/>
      <c r="D114" s="1" t="s">
        <v>542</v>
      </c>
      <c r="K114" s="35" t="s">
        <v>268</v>
      </c>
      <c r="L114" s="101" t="s">
        <v>540</v>
      </c>
      <c r="M114" s="199"/>
      <c r="N114" s="199"/>
      <c r="O114" s="199"/>
      <c r="P114" s="199"/>
      <c r="Q114" s="1303">
        <f>U28</f>
        <v>0</v>
      </c>
      <c r="R114" s="1303"/>
      <c r="S114" s="1" t="s">
        <v>451</v>
      </c>
      <c r="T114" s="8" t="s">
        <v>543</v>
      </c>
      <c r="U114" s="1262">
        <f>IF(C114="○",AA115,IF(C112="○",AA114,0))</f>
        <v>0</v>
      </c>
      <c r="V114" s="1262"/>
      <c r="W114" s="1262"/>
      <c r="X114" s="1262"/>
      <c r="Y114" s="9" t="s">
        <v>544</v>
      </c>
      <c r="AA114" s="1251">
        <f>IF(Q114=0,0,ROUNDDOWN((40000*M115/Q115*Q114),0))</f>
        <v>0</v>
      </c>
      <c r="AB114" s="1251"/>
      <c r="AC114" s="1251"/>
      <c r="AD114" s="1251"/>
      <c r="AE114" s="1251"/>
    </row>
    <row r="115" spans="2:39" ht="15" customHeight="1">
      <c r="B115" s="2"/>
      <c r="D115" s="34" t="s">
        <v>522</v>
      </c>
      <c r="E115" s="1302">
        <v>97000</v>
      </c>
      <c r="F115" s="1302"/>
      <c r="G115" s="1302"/>
      <c r="H115" s="1" t="s">
        <v>541</v>
      </c>
      <c r="K115" s="34" t="s">
        <v>522</v>
      </c>
      <c r="L115" s="35" t="s">
        <v>545</v>
      </c>
      <c r="M115" s="1252">
        <f>+V15</f>
        <v>0</v>
      </c>
      <c r="N115" s="1253"/>
      <c r="O115" s="35" t="s">
        <v>546</v>
      </c>
      <c r="P115" s="35" t="s">
        <v>547</v>
      </c>
      <c r="Q115" s="1252">
        <f>+V17</f>
        <v>0</v>
      </c>
      <c r="R115" s="1253"/>
      <c r="S115" s="1" t="s">
        <v>548</v>
      </c>
      <c r="T115" s="8"/>
      <c r="U115" s="592"/>
      <c r="V115" s="592"/>
      <c r="W115" s="592"/>
      <c r="X115" s="592"/>
      <c r="Y115" s="9"/>
      <c r="AA115" s="1251" t="e">
        <f>IF(C112="○","",ROUNDDOWN((97000*M115/Q115*Q114),0))</f>
        <v>#DIV/0!</v>
      </c>
      <c r="AB115" s="1251"/>
      <c r="AC115" s="1251"/>
      <c r="AD115" s="1251"/>
      <c r="AE115" s="1251"/>
    </row>
    <row r="116" spans="2:39" ht="8.25" customHeight="1">
      <c r="B116" s="2"/>
      <c r="M116" s="34"/>
      <c r="P116" s="35"/>
      <c r="T116" s="2"/>
      <c r="U116" s="187"/>
      <c r="V116" s="187"/>
      <c r="W116" s="187"/>
      <c r="X116" s="187"/>
      <c r="Y116" s="9"/>
    </row>
    <row r="117" spans="2:39" ht="13.5" customHeight="1" thickBot="1">
      <c r="B117" s="2"/>
      <c r="C117" s="101"/>
      <c r="D117" s="786" t="s">
        <v>608</v>
      </c>
      <c r="M117" s="34"/>
      <c r="P117" s="35"/>
      <c r="T117" s="2"/>
      <c r="U117" s="187"/>
      <c r="V117" s="187"/>
      <c r="W117" s="187"/>
      <c r="X117" s="187"/>
      <c r="Y117" s="9"/>
    </row>
    <row r="118" spans="2:39" ht="15" customHeight="1" thickBot="1">
      <c r="B118" s="2"/>
      <c r="C118" s="47"/>
      <c r="D118" s="101" t="s">
        <v>550</v>
      </c>
      <c r="M118" s="34"/>
      <c r="P118" s="35"/>
      <c r="T118" s="2"/>
      <c r="U118" s="187"/>
      <c r="V118" s="187"/>
      <c r="W118" s="187"/>
      <c r="X118" s="187"/>
      <c r="Y118" s="9"/>
    </row>
    <row r="119" spans="2:39" ht="15" customHeight="1">
      <c r="B119" s="2"/>
      <c r="C119" s="609" t="s">
        <v>609</v>
      </c>
      <c r="L119" s="200"/>
      <c r="M119" s="200"/>
      <c r="N119" s="200"/>
      <c r="O119" s="200"/>
      <c r="P119" s="200"/>
      <c r="T119" s="2"/>
      <c r="U119" s="187"/>
      <c r="V119" s="187"/>
      <c r="W119" s="187"/>
      <c r="X119" s="187"/>
      <c r="Y119" s="9"/>
    </row>
    <row r="120" spans="2:39" ht="15" customHeight="1" thickBot="1">
      <c r="B120" s="2"/>
      <c r="D120" s="200"/>
      <c r="E120" s="1257"/>
      <c r="F120" s="1257"/>
      <c r="G120" s="1257"/>
      <c r="H120" s="1257"/>
      <c r="K120" s="937" t="s">
        <v>552</v>
      </c>
      <c r="L120" s="937"/>
      <c r="M120" s="937"/>
      <c r="N120" s="937"/>
      <c r="O120" s="937"/>
      <c r="P120" s="937"/>
      <c r="Q120" s="1303">
        <f>U28</f>
        <v>0</v>
      </c>
      <c r="R120" s="1303"/>
      <c r="S120" s="1" t="s">
        <v>451</v>
      </c>
      <c r="T120" s="8" t="s">
        <v>543</v>
      </c>
      <c r="U120" s="1298">
        <f>IF($C118=1,0,IF(C121="○",0,IF($U28&gt;19,538000,IF($U28&gt;1,269000,IF($U28=0,0,179000)))))</f>
        <v>0</v>
      </c>
      <c r="V120" s="1298"/>
      <c r="W120" s="1298"/>
      <c r="X120" s="1298"/>
      <c r="Y120" s="9" t="s">
        <v>544</v>
      </c>
    </row>
    <row r="121" spans="2:39" ht="15" customHeight="1" thickBot="1">
      <c r="B121" s="2"/>
      <c r="C121" s="201"/>
      <c r="D121" s="1258" t="s">
        <v>553</v>
      </c>
      <c r="E121" s="1258"/>
      <c r="F121" s="1258"/>
      <c r="G121" s="1258"/>
      <c r="H121" s="1258"/>
      <c r="I121" s="1258"/>
      <c r="J121" s="1258"/>
      <c r="K121" s="1258"/>
      <c r="L121" s="1258"/>
      <c r="M121" s="1258"/>
      <c r="N121" s="1258"/>
      <c r="O121" s="1258"/>
      <c r="P121" s="1258"/>
      <c r="Q121" s="1258"/>
      <c r="R121" s="1258"/>
      <c r="S121" s="1259"/>
      <c r="T121" s="8" t="s">
        <v>543</v>
      </c>
      <c r="U121" s="1298">
        <f>IF(C118=1,0,IF(C121="○",1076000,0))</f>
        <v>0</v>
      </c>
      <c r="V121" s="1298"/>
      <c r="W121" s="1298"/>
      <c r="X121" s="1298"/>
      <c r="Y121" s="9" t="s">
        <v>544</v>
      </c>
    </row>
    <row r="122" spans="2:39" ht="7.5" customHeight="1">
      <c r="B122" s="2"/>
      <c r="D122" s="1258"/>
      <c r="E122" s="1258"/>
      <c r="F122" s="1258"/>
      <c r="G122" s="1258"/>
      <c r="H122" s="1258"/>
      <c r="I122" s="1258"/>
      <c r="J122" s="1258"/>
      <c r="K122" s="1258"/>
      <c r="L122" s="1258"/>
      <c r="M122" s="1258"/>
      <c r="N122" s="1258"/>
      <c r="O122" s="1258"/>
      <c r="P122" s="1258"/>
      <c r="Q122" s="1258"/>
      <c r="R122" s="1258"/>
      <c r="S122" s="1259"/>
      <c r="T122" s="8"/>
      <c r="U122" s="592"/>
      <c r="V122" s="592"/>
      <c r="W122" s="592"/>
      <c r="X122" s="592"/>
      <c r="Y122" s="9"/>
    </row>
    <row r="123" spans="2:39" ht="15" customHeight="1">
      <c r="B123" s="2"/>
      <c r="D123" s="200"/>
      <c r="E123" s="200"/>
      <c r="T123" s="2"/>
      <c r="U123" s="187"/>
      <c r="V123" s="187"/>
      <c r="W123" s="187"/>
      <c r="X123" s="187"/>
      <c r="Y123" s="9"/>
    </row>
    <row r="124" spans="2:39" ht="15" customHeight="1">
      <c r="B124" s="2"/>
      <c r="C124" s="609" t="s">
        <v>610</v>
      </c>
      <c r="T124" s="8" t="s">
        <v>543</v>
      </c>
      <c r="U124" s="1298">
        <f>U125+U127</f>
        <v>0</v>
      </c>
      <c r="V124" s="1298"/>
      <c r="W124" s="1298"/>
      <c r="X124" s="1298"/>
      <c r="Y124" s="9" t="s">
        <v>544</v>
      </c>
    </row>
    <row r="125" spans="2:39" ht="15" customHeight="1">
      <c r="B125" s="2"/>
      <c r="D125" s="1" t="s">
        <v>555</v>
      </c>
      <c r="T125" s="8" t="s">
        <v>263</v>
      </c>
      <c r="U125" s="1298">
        <f>IF($I$7="",0,IF(C118=1,0,240000))</f>
        <v>0</v>
      </c>
      <c r="V125" s="1298"/>
      <c r="W125" s="1298"/>
      <c r="X125" s="1298"/>
      <c r="Y125" s="9" t="s">
        <v>264</v>
      </c>
      <c r="AJ125" s="1">
        <v>0</v>
      </c>
    </row>
    <row r="126" spans="2:39" ht="15" customHeight="1">
      <c r="B126" s="2"/>
      <c r="D126" s="1" t="s">
        <v>556</v>
      </c>
      <c r="T126" s="8"/>
      <c r="U126" s="592"/>
      <c r="V126" s="592"/>
      <c r="W126" s="592"/>
      <c r="X126" s="592"/>
      <c r="Y126" s="9"/>
    </row>
    <row r="127" spans="2:39" ht="15" customHeight="1">
      <c r="B127" s="2"/>
      <c r="E127" s="444"/>
      <c r="F127" s="444"/>
      <c r="G127" s="1299">
        <v>81000</v>
      </c>
      <c r="H127" s="1299"/>
      <c r="I127" s="1299"/>
      <c r="J127" s="1" t="s">
        <v>209</v>
      </c>
      <c r="K127" s="1" t="s">
        <v>539</v>
      </c>
      <c r="L127" s="1264" t="s">
        <v>557</v>
      </c>
      <c r="M127" s="1264"/>
      <c r="N127" s="1264"/>
      <c r="O127" s="1301">
        <v>0</v>
      </c>
      <c r="P127" s="1301"/>
      <c r="Q127" s="1" t="s">
        <v>558</v>
      </c>
      <c r="T127" s="8" t="s">
        <v>263</v>
      </c>
      <c r="U127" s="1298">
        <f>IF(C118=1,0,G127*O127)</f>
        <v>0</v>
      </c>
      <c r="V127" s="1298"/>
      <c r="W127" s="1298"/>
      <c r="X127" s="1298"/>
      <c r="Y127" s="9" t="s">
        <v>264</v>
      </c>
      <c r="AM127" s="180">
        <v>0</v>
      </c>
    </row>
    <row r="128" spans="2:39" ht="15" customHeight="1">
      <c r="B128" s="2"/>
      <c r="N128" s="18" t="s">
        <v>559</v>
      </c>
      <c r="T128" s="8"/>
      <c r="U128" s="592"/>
      <c r="V128" s="592"/>
      <c r="W128" s="592"/>
      <c r="X128" s="592"/>
      <c r="Y128" s="9"/>
      <c r="AM128" s="180">
        <v>1</v>
      </c>
    </row>
    <row r="129" spans="2:39" ht="15" customHeight="1">
      <c r="B129" s="2"/>
      <c r="C129" s="609" t="s">
        <v>611</v>
      </c>
      <c r="T129" s="2"/>
      <c r="U129" s="187"/>
      <c r="V129" s="187"/>
      <c r="W129" s="187"/>
      <c r="X129" s="187"/>
      <c r="Y129" s="9"/>
      <c r="AM129" s="180">
        <v>2</v>
      </c>
    </row>
    <row r="130" spans="2:39" ht="15.75" customHeight="1">
      <c r="B130" s="2"/>
      <c r="D130" s="34" t="s">
        <v>522</v>
      </c>
      <c r="E130" s="1299">
        <v>10000</v>
      </c>
      <c r="F130" s="1299"/>
      <c r="G130" s="1299"/>
      <c r="H130" s="1" t="s">
        <v>561</v>
      </c>
      <c r="K130" s="35" t="s">
        <v>268</v>
      </c>
      <c r="M130" s="1263" t="s">
        <v>562</v>
      </c>
      <c r="N130" s="1263"/>
      <c r="O130" s="1263"/>
      <c r="P130" s="1" t="s">
        <v>563</v>
      </c>
      <c r="Q130" s="1303">
        <f>U55</f>
        <v>0</v>
      </c>
      <c r="R130" s="1303"/>
      <c r="S130" s="1" t="s">
        <v>485</v>
      </c>
      <c r="T130" s="8" t="s">
        <v>543</v>
      </c>
      <c r="U130" s="1298">
        <f>+IF(C118=1,0,E130*Q130)</f>
        <v>0</v>
      </c>
      <c r="V130" s="1298"/>
      <c r="W130" s="1298"/>
      <c r="X130" s="1298"/>
      <c r="Y130" s="9" t="s">
        <v>544</v>
      </c>
    </row>
    <row r="131" spans="2:39" ht="15.75" customHeight="1">
      <c r="B131" s="2"/>
      <c r="D131" s="34"/>
      <c r="E131" s="593"/>
      <c r="F131" s="593"/>
      <c r="G131" s="593"/>
      <c r="K131" s="35"/>
      <c r="M131" s="36"/>
      <c r="N131" s="36"/>
      <c r="O131" s="36"/>
      <c r="Q131" s="593"/>
      <c r="R131" s="593"/>
      <c r="T131" s="8"/>
      <c r="U131" s="592"/>
      <c r="V131" s="592"/>
      <c r="W131" s="592"/>
      <c r="X131" s="592"/>
      <c r="Y131" s="9"/>
    </row>
    <row r="132" spans="2:39">
      <c r="B132" s="2"/>
      <c r="C132" s="1100" t="s">
        <v>612</v>
      </c>
      <c r="D132" s="1100"/>
      <c r="E132" s="1100"/>
      <c r="F132" s="1100"/>
      <c r="G132" s="1100"/>
      <c r="H132" s="1100"/>
      <c r="I132" s="1100"/>
      <c r="J132" s="1100"/>
      <c r="K132" s="1100"/>
      <c r="L132" s="1100"/>
      <c r="M132" s="1100"/>
      <c r="N132" s="1100"/>
      <c r="O132" s="1100"/>
      <c r="P132" s="203"/>
      <c r="Q132" s="44"/>
      <c r="R132" s="44"/>
      <c r="S132" s="193"/>
      <c r="T132" s="8"/>
      <c r="U132" s="1298"/>
      <c r="V132" s="1298"/>
      <c r="W132" s="1298"/>
      <c r="X132" s="1298"/>
      <c r="Y132" s="9"/>
    </row>
    <row r="133" spans="2:39" ht="16.5" customHeight="1">
      <c r="B133" s="2"/>
      <c r="C133" s="74"/>
      <c r="D133" s="1" t="s">
        <v>565</v>
      </c>
      <c r="F133" s="74"/>
      <c r="G133" s="74"/>
      <c r="H133" s="74"/>
      <c r="I133" s="74"/>
      <c r="J133" s="74"/>
      <c r="K133" s="74"/>
      <c r="L133" s="74"/>
      <c r="M133" s="74"/>
      <c r="N133" s="74"/>
      <c r="O133" s="74"/>
      <c r="P133" s="203"/>
      <c r="Q133" s="44"/>
      <c r="R133" s="44"/>
      <c r="S133" s="193"/>
      <c r="T133" s="8" t="s">
        <v>543</v>
      </c>
      <c r="U133" s="1298">
        <f>U134+U135</f>
        <v>0</v>
      </c>
      <c r="V133" s="1298"/>
      <c r="W133" s="1298"/>
      <c r="X133" s="1298"/>
      <c r="Y133" s="9" t="s">
        <v>544</v>
      </c>
    </row>
    <row r="134" spans="2:39" ht="25.5" customHeight="1">
      <c r="B134" s="2"/>
      <c r="E134" s="1263"/>
      <c r="F134" s="1263"/>
      <c r="G134" s="34" t="s">
        <v>522</v>
      </c>
      <c r="H134" s="1296">
        <v>120000</v>
      </c>
      <c r="I134" s="1296"/>
      <c r="J134" s="1" t="s">
        <v>566</v>
      </c>
      <c r="M134" s="44" t="s">
        <v>567</v>
      </c>
      <c r="N134" s="1177" t="s">
        <v>568</v>
      </c>
      <c r="O134" s="1267"/>
      <c r="P134" s="1267"/>
      <c r="Q134" s="1255">
        <f>U63</f>
        <v>0</v>
      </c>
      <c r="R134" s="1255"/>
      <c r="S134" s="193" t="s">
        <v>497</v>
      </c>
      <c r="T134" s="192" t="s">
        <v>263</v>
      </c>
      <c r="U134" s="1297">
        <f>H134*Q134</f>
        <v>0</v>
      </c>
      <c r="V134" s="1297"/>
      <c r="W134" s="1297"/>
      <c r="X134" s="1297"/>
      <c r="Y134" s="193" t="s">
        <v>264</v>
      </c>
    </row>
    <row r="135" spans="2:39" ht="25.5" customHeight="1">
      <c r="B135" s="2"/>
      <c r="E135" s="1263"/>
      <c r="F135" s="1263"/>
      <c r="G135" s="34" t="s">
        <v>522</v>
      </c>
      <c r="H135" s="1296">
        <v>30000</v>
      </c>
      <c r="I135" s="1296"/>
      <c r="J135" s="1" t="s">
        <v>561</v>
      </c>
      <c r="M135" s="44" t="s">
        <v>567</v>
      </c>
      <c r="N135" s="1177" t="s">
        <v>569</v>
      </c>
      <c r="O135" s="1267"/>
      <c r="P135" s="1267"/>
      <c r="Q135" s="1255">
        <f>U64</f>
        <v>0</v>
      </c>
      <c r="R135" s="1255"/>
      <c r="S135" s="193" t="s">
        <v>485</v>
      </c>
      <c r="T135" s="192" t="s">
        <v>263</v>
      </c>
      <c r="U135" s="1297">
        <f>H135*Q135</f>
        <v>0</v>
      </c>
      <c r="V135" s="1297"/>
      <c r="W135" s="1297"/>
      <c r="X135" s="1297"/>
      <c r="Y135" s="193" t="s">
        <v>264</v>
      </c>
    </row>
    <row r="136" spans="2:39" ht="12.75" customHeight="1">
      <c r="B136" s="2"/>
      <c r="E136" s="36"/>
      <c r="F136" s="36"/>
      <c r="G136" s="34"/>
      <c r="H136" s="590"/>
      <c r="I136" s="590"/>
      <c r="M136" s="44"/>
      <c r="N136" s="205"/>
      <c r="O136" s="203"/>
      <c r="P136" s="203"/>
      <c r="Q136" s="206"/>
      <c r="R136" s="206"/>
      <c r="S136" s="193"/>
      <c r="T136" s="192"/>
      <c r="U136" s="591"/>
      <c r="V136" s="591"/>
      <c r="W136" s="591"/>
      <c r="X136" s="591"/>
      <c r="Y136" s="193"/>
    </row>
    <row r="137" spans="2:39" ht="15" customHeight="1">
      <c r="B137" s="2"/>
      <c r="D137" s="1" t="s">
        <v>570</v>
      </c>
      <c r="F137" s="74"/>
      <c r="G137" s="74"/>
      <c r="H137" s="74"/>
      <c r="I137" s="74"/>
      <c r="J137" s="74"/>
      <c r="K137" s="74"/>
      <c r="L137" s="74"/>
      <c r="M137" s="74"/>
      <c r="N137" s="74"/>
      <c r="O137" s="74"/>
      <c r="P137" s="203"/>
      <c r="Q137" s="206"/>
      <c r="R137" s="206"/>
      <c r="S137" s="193"/>
      <c r="T137" s="8" t="s">
        <v>543</v>
      </c>
      <c r="U137" s="1298">
        <f>U138+U139</f>
        <v>0</v>
      </c>
      <c r="V137" s="1298"/>
      <c r="W137" s="1298"/>
      <c r="X137" s="1298"/>
      <c r="Y137" s="9" t="s">
        <v>544</v>
      </c>
    </row>
    <row r="138" spans="2:39" ht="27.75" customHeight="1">
      <c r="B138" s="2"/>
      <c r="E138" s="1263"/>
      <c r="F138" s="1263"/>
      <c r="G138" s="34" t="s">
        <v>522</v>
      </c>
      <c r="H138" s="1296">
        <v>20000</v>
      </c>
      <c r="I138" s="1296"/>
      <c r="J138" s="1" t="s">
        <v>566</v>
      </c>
      <c r="M138" s="44" t="s">
        <v>567</v>
      </c>
      <c r="N138" s="1177" t="s">
        <v>571</v>
      </c>
      <c r="O138" s="1267"/>
      <c r="P138" s="1267"/>
      <c r="Q138" s="1255">
        <f>U65</f>
        <v>0</v>
      </c>
      <c r="R138" s="1255"/>
      <c r="S138" s="193" t="s">
        <v>497</v>
      </c>
      <c r="T138" s="192" t="s">
        <v>263</v>
      </c>
      <c r="U138" s="1297">
        <f>H138*Q138</f>
        <v>0</v>
      </c>
      <c r="V138" s="1297"/>
      <c r="W138" s="1297"/>
      <c r="X138" s="1297"/>
      <c r="Y138" s="193" t="s">
        <v>264</v>
      </c>
    </row>
    <row r="139" spans="2:39" ht="27.75" customHeight="1">
      <c r="B139" s="2"/>
      <c r="E139" s="1263"/>
      <c r="F139" s="1263"/>
      <c r="G139" s="34" t="s">
        <v>522</v>
      </c>
      <c r="H139" s="1296">
        <v>5000</v>
      </c>
      <c r="I139" s="1296"/>
      <c r="J139" s="1" t="s">
        <v>561</v>
      </c>
      <c r="M139" s="44" t="s">
        <v>567</v>
      </c>
      <c r="N139" s="1177" t="s">
        <v>572</v>
      </c>
      <c r="O139" s="1267"/>
      <c r="P139" s="1267"/>
      <c r="Q139" s="1255">
        <f>U66</f>
        <v>0</v>
      </c>
      <c r="R139" s="1255"/>
      <c r="S139" s="193" t="s">
        <v>485</v>
      </c>
      <c r="T139" s="192" t="s">
        <v>263</v>
      </c>
      <c r="U139" s="1297">
        <f>H139*Q139</f>
        <v>0</v>
      </c>
      <c r="V139" s="1297"/>
      <c r="W139" s="1297"/>
      <c r="X139" s="1297"/>
      <c r="Y139" s="193" t="s">
        <v>264</v>
      </c>
    </row>
    <row r="140" spans="2:39" ht="13.5" customHeight="1">
      <c r="B140" s="2"/>
      <c r="E140" s="36"/>
      <c r="F140" s="36"/>
      <c r="G140" s="34"/>
      <c r="H140" s="590"/>
      <c r="I140" s="590"/>
      <c r="M140" s="44"/>
      <c r="N140" s="205"/>
      <c r="O140" s="203"/>
      <c r="P140" s="203"/>
      <c r="Q140" s="206"/>
      <c r="R140" s="206"/>
      <c r="S140" s="193"/>
      <c r="T140" s="192"/>
      <c r="U140" s="591"/>
      <c r="V140" s="591"/>
      <c r="W140" s="591"/>
      <c r="X140" s="591"/>
      <c r="Y140" s="193"/>
    </row>
    <row r="141" spans="2:39">
      <c r="B141" s="2"/>
      <c r="C141" s="1100" t="s">
        <v>613</v>
      </c>
      <c r="D141" s="1100"/>
      <c r="E141" s="1100"/>
      <c r="F141" s="1100"/>
      <c r="G141" s="1100"/>
      <c r="H141" s="1100"/>
      <c r="I141" s="1100"/>
      <c r="J141" s="1100"/>
      <c r="K141" s="1100"/>
      <c r="L141" s="1100"/>
      <c r="M141" s="1100"/>
      <c r="N141" s="1100"/>
      <c r="O141" s="1100"/>
      <c r="P141" s="203"/>
      <c r="Q141" s="206"/>
      <c r="R141" s="206"/>
      <c r="S141" s="193"/>
      <c r="T141" s="8"/>
      <c r="U141" s="1298"/>
      <c r="V141" s="1298"/>
      <c r="W141" s="1298"/>
      <c r="X141" s="1298"/>
      <c r="Y141" s="9"/>
    </row>
    <row r="142" spans="2:39" ht="14.25" customHeight="1">
      <c r="B142" s="2"/>
      <c r="C142" s="74"/>
      <c r="D142" s="1" t="s">
        <v>565</v>
      </c>
      <c r="F142" s="74"/>
      <c r="G142" s="74"/>
      <c r="H142" s="74"/>
      <c r="I142" s="74"/>
      <c r="J142" s="74"/>
      <c r="K142" s="74"/>
      <c r="L142" s="74"/>
      <c r="M142" s="74"/>
      <c r="N142" s="74"/>
      <c r="O142" s="74"/>
      <c r="P142" s="203"/>
      <c r="Q142" s="206"/>
      <c r="R142" s="206"/>
      <c r="S142" s="193"/>
      <c r="T142" s="8" t="s">
        <v>543</v>
      </c>
      <c r="U142" s="1298">
        <f>U143+U144</f>
        <v>0</v>
      </c>
      <c r="V142" s="1298"/>
      <c r="W142" s="1298"/>
      <c r="X142" s="1298"/>
      <c r="Y142" s="9" t="s">
        <v>544</v>
      </c>
    </row>
    <row r="143" spans="2:39" ht="25.5" customHeight="1">
      <c r="B143" s="2"/>
      <c r="E143" s="1263"/>
      <c r="F143" s="1263"/>
      <c r="G143" s="34" t="s">
        <v>522</v>
      </c>
      <c r="H143" s="1296">
        <v>120000</v>
      </c>
      <c r="I143" s="1296"/>
      <c r="J143" s="1" t="s">
        <v>566</v>
      </c>
      <c r="M143" s="44" t="s">
        <v>567</v>
      </c>
      <c r="N143" s="1177" t="s">
        <v>574</v>
      </c>
      <c r="O143" s="1267"/>
      <c r="P143" s="1267"/>
      <c r="Q143" s="1255">
        <f>U68</f>
        <v>0</v>
      </c>
      <c r="R143" s="1255"/>
      <c r="S143" s="193" t="s">
        <v>497</v>
      </c>
      <c r="T143" s="192" t="s">
        <v>263</v>
      </c>
      <c r="U143" s="1297">
        <f>H143*Q143</f>
        <v>0</v>
      </c>
      <c r="V143" s="1297"/>
      <c r="W143" s="1297"/>
      <c r="X143" s="1297"/>
      <c r="Y143" s="193" t="s">
        <v>264</v>
      </c>
    </row>
    <row r="144" spans="2:39" ht="25.5" customHeight="1">
      <c r="B144" s="2"/>
      <c r="E144" s="1263"/>
      <c r="F144" s="1263"/>
      <c r="G144" s="34" t="s">
        <v>522</v>
      </c>
      <c r="H144" s="1296">
        <v>30000</v>
      </c>
      <c r="I144" s="1296"/>
      <c r="J144" s="1" t="s">
        <v>561</v>
      </c>
      <c r="M144" s="44" t="s">
        <v>567</v>
      </c>
      <c r="N144" s="1177" t="s">
        <v>575</v>
      </c>
      <c r="O144" s="1267"/>
      <c r="P144" s="1267"/>
      <c r="Q144" s="1255">
        <f>U69</f>
        <v>0</v>
      </c>
      <c r="R144" s="1255"/>
      <c r="S144" s="193" t="s">
        <v>485</v>
      </c>
      <c r="T144" s="192" t="s">
        <v>263</v>
      </c>
      <c r="U144" s="1297">
        <f>H144*Q144</f>
        <v>0</v>
      </c>
      <c r="V144" s="1297"/>
      <c r="W144" s="1297"/>
      <c r="X144" s="1297"/>
      <c r="Y144" s="193" t="s">
        <v>264</v>
      </c>
    </row>
    <row r="145" spans="2:28" ht="14.25" customHeight="1">
      <c r="B145" s="2"/>
      <c r="E145" s="36"/>
      <c r="F145" s="36"/>
      <c r="G145" s="34"/>
      <c r="H145" s="590"/>
      <c r="I145" s="590"/>
      <c r="M145" s="44"/>
      <c r="N145" s="205"/>
      <c r="O145" s="203"/>
      <c r="P145" s="203"/>
      <c r="Q145" s="206"/>
      <c r="R145" s="206"/>
      <c r="S145" s="193"/>
      <c r="T145" s="192"/>
      <c r="U145" s="591"/>
      <c r="V145" s="591"/>
      <c r="W145" s="591"/>
      <c r="X145" s="591"/>
      <c r="Y145" s="193"/>
    </row>
    <row r="146" spans="2:28" ht="15" customHeight="1">
      <c r="B146" s="2"/>
      <c r="D146" s="1" t="s">
        <v>570</v>
      </c>
      <c r="F146" s="74"/>
      <c r="G146" s="74"/>
      <c r="H146" s="74"/>
      <c r="I146" s="74"/>
      <c r="J146" s="74"/>
      <c r="K146" s="74"/>
      <c r="L146" s="74"/>
      <c r="M146" s="74"/>
      <c r="N146" s="74"/>
      <c r="O146" s="74"/>
      <c r="P146" s="203"/>
      <c r="Q146" s="206"/>
      <c r="R146" s="206"/>
      <c r="S146" s="193"/>
      <c r="T146" s="8" t="s">
        <v>543</v>
      </c>
      <c r="U146" s="1298">
        <f>U147+U148</f>
        <v>0</v>
      </c>
      <c r="V146" s="1298"/>
      <c r="W146" s="1298"/>
      <c r="X146" s="1298"/>
      <c r="Y146" s="9" t="s">
        <v>544</v>
      </c>
    </row>
    <row r="147" spans="2:28" ht="27.75" customHeight="1">
      <c r="B147" s="2"/>
      <c r="E147" s="1263"/>
      <c r="F147" s="1263"/>
      <c r="G147" s="34" t="s">
        <v>522</v>
      </c>
      <c r="H147" s="1296">
        <v>20000</v>
      </c>
      <c r="I147" s="1296"/>
      <c r="J147" s="1" t="s">
        <v>566</v>
      </c>
      <c r="M147" s="44" t="s">
        <v>567</v>
      </c>
      <c r="N147" s="1177" t="s">
        <v>576</v>
      </c>
      <c r="O147" s="1267"/>
      <c r="P147" s="1267"/>
      <c r="Q147" s="1255">
        <f>U70</f>
        <v>0</v>
      </c>
      <c r="R147" s="1255"/>
      <c r="S147" s="193" t="s">
        <v>497</v>
      </c>
      <c r="T147" s="192" t="s">
        <v>263</v>
      </c>
      <c r="U147" s="1297">
        <f>H147*Q147</f>
        <v>0</v>
      </c>
      <c r="V147" s="1297"/>
      <c r="W147" s="1297"/>
      <c r="X147" s="1297"/>
      <c r="Y147" s="193" t="s">
        <v>264</v>
      </c>
    </row>
    <row r="148" spans="2:28" ht="27.75" customHeight="1">
      <c r="B148" s="2"/>
      <c r="E148" s="1263"/>
      <c r="F148" s="1263"/>
      <c r="G148" s="34" t="s">
        <v>522</v>
      </c>
      <c r="H148" s="1296">
        <v>5000</v>
      </c>
      <c r="I148" s="1296"/>
      <c r="J148" s="1" t="s">
        <v>561</v>
      </c>
      <c r="M148" s="44" t="s">
        <v>567</v>
      </c>
      <c r="N148" s="1177" t="s">
        <v>577</v>
      </c>
      <c r="O148" s="1267"/>
      <c r="P148" s="1267"/>
      <c r="Q148" s="1255">
        <f>U71</f>
        <v>0</v>
      </c>
      <c r="R148" s="1255"/>
      <c r="S148" s="193" t="s">
        <v>485</v>
      </c>
      <c r="T148" s="192" t="s">
        <v>263</v>
      </c>
      <c r="U148" s="1297">
        <f>H148*Q148</f>
        <v>0</v>
      </c>
      <c r="V148" s="1297"/>
      <c r="W148" s="1297"/>
      <c r="X148" s="1297"/>
      <c r="Y148" s="193" t="s">
        <v>264</v>
      </c>
    </row>
    <row r="149" spans="2:28" ht="8.25" customHeight="1">
      <c r="B149" s="2"/>
      <c r="C149" s="1207"/>
      <c r="D149" s="1207"/>
      <c r="E149" s="1207"/>
      <c r="F149" s="1207"/>
      <c r="G149" s="1207"/>
      <c r="H149" s="1207"/>
      <c r="I149" s="1207"/>
      <c r="J149" s="1207"/>
      <c r="K149" s="1207"/>
      <c r="L149" s="1207"/>
      <c r="M149" s="1207"/>
      <c r="N149" s="1207"/>
      <c r="O149" s="1207"/>
      <c r="P149" s="593"/>
      <c r="Q149" s="593"/>
      <c r="R149" s="593"/>
      <c r="S149" s="9"/>
      <c r="T149" s="8"/>
      <c r="U149" s="592"/>
      <c r="V149" s="592"/>
      <c r="W149" s="592"/>
      <c r="X149" s="592"/>
      <c r="Y149" s="9"/>
    </row>
    <row r="150" spans="2:28" ht="9" customHeight="1">
      <c r="B150" s="2"/>
      <c r="D150" s="35"/>
      <c r="E150" s="36"/>
      <c r="F150" s="36"/>
      <c r="G150" s="34"/>
      <c r="H150" s="590"/>
      <c r="I150" s="590"/>
      <c r="M150" s="132"/>
      <c r="N150" s="208"/>
      <c r="O150" s="84"/>
      <c r="P150" s="84"/>
      <c r="Q150" s="44"/>
      <c r="R150" s="44"/>
      <c r="T150" s="192"/>
      <c r="U150" s="591"/>
      <c r="V150" s="591"/>
      <c r="W150" s="591"/>
      <c r="X150" s="591"/>
      <c r="Y150" s="193"/>
    </row>
    <row r="151" spans="2:28" ht="15" customHeight="1">
      <c r="B151" s="2"/>
      <c r="K151" s="1" t="s">
        <v>578</v>
      </c>
      <c r="P151" s="155"/>
      <c r="Q151" s="35"/>
      <c r="R151" s="35"/>
      <c r="S151" s="121"/>
      <c r="T151" s="8" t="s">
        <v>543</v>
      </c>
      <c r="U151" s="1295" t="e">
        <f>U76+U105+U109+U114+U120+U121+U124+U130+U133+U137+U142+U146</f>
        <v>#VALUE!</v>
      </c>
      <c r="V151" s="1295"/>
      <c r="W151" s="1295"/>
      <c r="X151" s="1295"/>
      <c r="Y151" s="9" t="s">
        <v>544</v>
      </c>
      <c r="AB151" s="110" t="e">
        <f>U151</f>
        <v>#VALUE!</v>
      </c>
    </row>
    <row r="152" spans="2:28" ht="6" customHeight="1" thickBot="1">
      <c r="B152" s="209"/>
      <c r="C152" s="210"/>
      <c r="D152" s="210"/>
      <c r="E152" s="210"/>
      <c r="F152" s="210"/>
      <c r="G152" s="210"/>
      <c r="H152" s="210"/>
      <c r="I152" s="210"/>
      <c r="J152" s="210"/>
      <c r="K152" s="210"/>
      <c r="L152" s="210"/>
      <c r="M152" s="210"/>
      <c r="N152" s="210"/>
      <c r="O152" s="210"/>
      <c r="P152" s="210"/>
      <c r="Q152" s="210"/>
      <c r="R152" s="210"/>
      <c r="S152" s="211"/>
      <c r="T152" s="209"/>
      <c r="U152" s="210"/>
      <c r="V152" s="210"/>
      <c r="W152" s="210"/>
      <c r="X152" s="210"/>
      <c r="Y152" s="211"/>
    </row>
    <row r="153" spans="2:28" ht="30" customHeight="1" thickTop="1">
      <c r="B153" s="1269" t="s">
        <v>579</v>
      </c>
      <c r="C153" s="1270"/>
      <c r="D153" s="1270"/>
      <c r="E153" s="1270"/>
      <c r="F153" s="1270"/>
      <c r="G153" s="1270"/>
      <c r="H153" s="1270"/>
      <c r="I153" s="1273"/>
      <c r="J153" s="1273"/>
      <c r="K153" s="1273"/>
      <c r="L153" s="1273"/>
      <c r="M153" s="1273"/>
      <c r="N153" s="1469"/>
      <c r="O153" s="1469"/>
      <c r="P153" s="1469"/>
      <c r="Q153" s="1469"/>
      <c r="R153" s="1469"/>
      <c r="S153" s="48"/>
      <c r="T153" s="1274" t="s">
        <v>580</v>
      </c>
      <c r="U153" s="1275"/>
      <c r="V153" s="1275"/>
      <c r="W153" s="1275"/>
      <c r="X153" s="1275"/>
      <c r="Y153" s="1276"/>
    </row>
    <row r="154" spans="2:28" ht="30" customHeight="1" thickBot="1">
      <c r="B154" s="1271"/>
      <c r="C154" s="1272"/>
      <c r="D154" s="1272"/>
      <c r="E154" s="1272"/>
      <c r="F154" s="1272"/>
      <c r="G154" s="1272"/>
      <c r="H154" s="1280" t="s">
        <v>581</v>
      </c>
      <c r="I154" s="1281"/>
      <c r="J154" s="1281"/>
      <c r="K154" s="1281"/>
      <c r="L154" s="1281"/>
      <c r="M154" s="1281"/>
      <c r="N154" s="1470">
        <f>'第2号様式別紙2-3（臨床研修（医師）事業計画書）'!F10</f>
        <v>0</v>
      </c>
      <c r="O154" s="1470"/>
      <c r="P154" s="1470"/>
      <c r="Q154" s="1470"/>
      <c r="R154" s="1470"/>
      <c r="S154" s="9" t="s">
        <v>209</v>
      </c>
      <c r="T154" s="1277"/>
      <c r="U154" s="1278"/>
      <c r="V154" s="1278"/>
      <c r="W154" s="1278"/>
      <c r="X154" s="1278"/>
      <c r="Y154" s="1279"/>
      <c r="AB154" s="212" t="e">
        <f>U151</f>
        <v>#VALUE!</v>
      </c>
    </row>
    <row r="155" spans="2:28" ht="17.25" customHeight="1">
      <c r="B155" s="49"/>
      <c r="C155" s="50"/>
      <c r="D155" s="50"/>
      <c r="E155" s="50"/>
      <c r="F155" s="50"/>
      <c r="G155" s="50"/>
      <c r="H155" s="50"/>
      <c r="I155" s="50"/>
      <c r="J155" s="125" t="s">
        <v>614</v>
      </c>
      <c r="S155" s="9"/>
      <c r="T155" s="8" t="s">
        <v>543</v>
      </c>
      <c r="U155" s="1294">
        <f>ROUNDDOWN(IF(N154&gt;7200000,U151*0.8,0),0)</f>
        <v>0</v>
      </c>
      <c r="V155" s="1294"/>
      <c r="W155" s="1294"/>
      <c r="X155" s="1294"/>
      <c r="Y155" s="9" t="s">
        <v>544</v>
      </c>
      <c r="AB155" s="212">
        <f>U155</f>
        <v>0</v>
      </c>
    </row>
    <row r="156" spans="2:28" ht="28.5" customHeight="1">
      <c r="B156" s="16"/>
      <c r="C156" s="51"/>
      <c r="D156" s="51"/>
      <c r="E156" s="51"/>
      <c r="F156" s="51"/>
      <c r="G156" s="51"/>
      <c r="H156" s="1284" t="s">
        <v>615</v>
      </c>
      <c r="I156" s="1284"/>
      <c r="J156" s="1284"/>
      <c r="K156" s="1284"/>
      <c r="L156" s="1284"/>
      <c r="M156" s="1284"/>
      <c r="N156" s="1284"/>
      <c r="O156" s="1284"/>
      <c r="P156" s="1284"/>
      <c r="Q156" s="1284"/>
      <c r="R156" s="1284"/>
      <c r="S156" s="1285"/>
      <c r="T156" s="1277" t="s">
        <v>584</v>
      </c>
      <c r="U156" s="1278"/>
      <c r="V156" s="1278"/>
      <c r="W156" s="1278"/>
      <c r="X156" s="1278"/>
      <c r="Y156" s="1279"/>
      <c r="AB156" s="110">
        <f>U158</f>
        <v>0</v>
      </c>
    </row>
    <row r="157" spans="2:28" ht="30" customHeight="1">
      <c r="B157" s="1286" t="s">
        <v>585</v>
      </c>
      <c r="C157" s="1287"/>
      <c r="D157" s="1287"/>
      <c r="E157" s="1287"/>
      <c r="F157" s="1287"/>
      <c r="G157" s="1287"/>
      <c r="H157" s="1290"/>
      <c r="I157" s="1290"/>
      <c r="J157" s="1290"/>
      <c r="K157" s="52"/>
      <c r="L157" s="52"/>
      <c r="M157" s="52"/>
      <c r="N157" s="53"/>
      <c r="O157" s="53"/>
      <c r="P157" s="53"/>
      <c r="Q157" s="53"/>
      <c r="R157" s="53"/>
      <c r="S157" s="54"/>
      <c r="T157" s="1277"/>
      <c r="U157" s="1278"/>
      <c r="V157" s="1278"/>
      <c r="W157" s="1278"/>
      <c r="X157" s="1278"/>
      <c r="Y157" s="1279"/>
    </row>
    <row r="158" spans="2:28" ht="30" customHeight="1" thickBot="1">
      <c r="B158" s="1288"/>
      <c r="C158" s="1289"/>
      <c r="D158" s="1289"/>
      <c r="E158" s="1289"/>
      <c r="F158" s="1289"/>
      <c r="G158" s="1289"/>
      <c r="H158" s="1291"/>
      <c r="I158" s="1292"/>
      <c r="J158" s="1292"/>
      <c r="K158" s="1292"/>
      <c r="L158" s="1292"/>
      <c r="M158" s="1292"/>
      <c r="N158" s="1471"/>
      <c r="O158" s="1471"/>
      <c r="P158" s="1471"/>
      <c r="Q158" s="1471"/>
      <c r="R158" s="1471"/>
      <c r="S158" s="9" t="s">
        <v>449</v>
      </c>
      <c r="T158" s="8" t="s">
        <v>543</v>
      </c>
      <c r="U158" s="1294">
        <f>ROUNDDOWN(IF(AND(N154&gt;6300000,N154&lt;=7200000),U151*0.9,0),0)</f>
        <v>0</v>
      </c>
      <c r="V158" s="1294"/>
      <c r="W158" s="1294"/>
      <c r="X158" s="1294"/>
      <c r="Y158" s="9" t="s">
        <v>544</v>
      </c>
    </row>
    <row r="159" spans="2:28" ht="43.5" customHeight="1">
      <c r="B159" s="1282" t="s">
        <v>586</v>
      </c>
      <c r="C159" s="1177"/>
      <c r="D159" s="1177"/>
      <c r="E159" s="1177"/>
      <c r="F159" s="1177"/>
      <c r="G159" s="1177"/>
      <c r="H159" s="1177"/>
      <c r="I159" s="1177"/>
      <c r="J159" s="1177"/>
      <c r="K159" s="1177"/>
      <c r="L159" s="1177"/>
      <c r="M159" s="1177"/>
      <c r="N159" s="1177"/>
      <c r="O159" s="1177"/>
      <c r="P159" s="1177"/>
      <c r="Q159" s="1177"/>
      <c r="R159" s="1177"/>
      <c r="S159" s="1283"/>
      <c r="T159" s="8"/>
      <c r="U159" s="445"/>
      <c r="V159" s="445"/>
      <c r="W159" s="445"/>
      <c r="X159" s="445"/>
      <c r="Y159" s="9"/>
    </row>
    <row r="160" spans="2:28" ht="31.5" customHeight="1">
      <c r="B160" s="1208" t="s">
        <v>616</v>
      </c>
      <c r="C160" s="1209"/>
      <c r="D160" s="1209"/>
      <c r="E160" s="1209"/>
      <c r="F160" s="1209"/>
      <c r="G160" s="1209"/>
      <c r="H160" s="1209"/>
      <c r="I160" s="1209"/>
      <c r="J160" s="1209"/>
      <c r="K160" s="1209"/>
      <c r="L160" s="1209"/>
      <c r="M160" s="1209"/>
      <c r="N160" s="1209"/>
      <c r="O160" s="205"/>
      <c r="P160" s="1293"/>
      <c r="Q160" s="1293"/>
      <c r="R160" s="205"/>
      <c r="S160" s="806"/>
      <c r="T160" s="8"/>
      <c r="U160" s="445"/>
      <c r="V160" s="445"/>
      <c r="W160" s="445"/>
      <c r="X160" s="445"/>
      <c r="Y160" s="9"/>
    </row>
    <row r="161" spans="2:25" ht="6" customHeight="1">
      <c r="B161" s="56"/>
      <c r="C161" s="57"/>
      <c r="D161" s="57"/>
      <c r="E161" s="57"/>
      <c r="F161" s="57"/>
      <c r="G161" s="57"/>
      <c r="H161" s="57"/>
      <c r="I161" s="57"/>
      <c r="J161" s="57"/>
      <c r="K161" s="57"/>
      <c r="L161" s="57"/>
      <c r="M161" s="57"/>
      <c r="N161" s="57"/>
      <c r="O161" s="57"/>
      <c r="P161" s="57"/>
      <c r="Q161" s="57"/>
      <c r="R161" s="57"/>
      <c r="S161" s="58"/>
      <c r="T161" s="16"/>
      <c r="U161" s="51"/>
      <c r="V161" s="51"/>
      <c r="W161" s="51"/>
      <c r="X161" s="51"/>
      <c r="Y161" s="59"/>
    </row>
    <row r="162" spans="2:25" ht="15.75" customHeight="1">
      <c r="B162" s="213" t="s">
        <v>288</v>
      </c>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row>
    <row r="163" spans="2:25" ht="11.1" customHeight="1">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row>
    <row r="164" spans="2:25" ht="11.25" customHeight="1">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row>
  </sheetData>
  <mergeCells count="245">
    <mergeCell ref="B159:S159"/>
    <mergeCell ref="B160:N160"/>
    <mergeCell ref="P160:Q160"/>
    <mergeCell ref="U155:X155"/>
    <mergeCell ref="H156:S156"/>
    <mergeCell ref="T156:Y157"/>
    <mergeCell ref="B157:G158"/>
    <mergeCell ref="H157:J157"/>
    <mergeCell ref="H158:M158"/>
    <mergeCell ref="N158:R158"/>
    <mergeCell ref="U158:X158"/>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E138:F138"/>
    <mergeCell ref="H138:I138"/>
    <mergeCell ref="N138:P138"/>
    <mergeCell ref="Q138:R138"/>
    <mergeCell ref="U138:X138"/>
    <mergeCell ref="E139:F139"/>
    <mergeCell ref="H139:I139"/>
    <mergeCell ref="N139:P139"/>
    <mergeCell ref="Q139:R139"/>
    <mergeCell ref="U139:X139"/>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AA114:AE114"/>
    <mergeCell ref="E115:G115"/>
    <mergeCell ref="M115:N115"/>
    <mergeCell ref="Q115:R115"/>
    <mergeCell ref="AA115:AE115"/>
    <mergeCell ref="E120:H120"/>
    <mergeCell ref="K120:P120"/>
    <mergeCell ref="Q120:R120"/>
    <mergeCell ref="U120:X120"/>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B87:C87"/>
    <mergeCell ref="E87:G87"/>
    <mergeCell ref="M87:P87"/>
    <mergeCell ref="Q87:R87"/>
    <mergeCell ref="B90:S90"/>
    <mergeCell ref="B91:C91"/>
    <mergeCell ref="E91:G91"/>
    <mergeCell ref="M91:P91"/>
    <mergeCell ref="Q91:R91"/>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H75:Y75"/>
    <mergeCell ref="I76:J76"/>
    <mergeCell ref="U76:X76"/>
    <mergeCell ref="U77:X77"/>
    <mergeCell ref="B78:S78"/>
    <mergeCell ref="B79:C79"/>
    <mergeCell ref="E79:G79"/>
    <mergeCell ref="M79:P79"/>
    <mergeCell ref="Q79:R79"/>
    <mergeCell ref="A70:M71"/>
    <mergeCell ref="N70:O71"/>
    <mergeCell ref="P70:S70"/>
    <mergeCell ref="U70:X70"/>
    <mergeCell ref="P71:S71"/>
    <mergeCell ref="U71:X71"/>
    <mergeCell ref="A68:M69"/>
    <mergeCell ref="N68:O69"/>
    <mergeCell ref="P68:S68"/>
    <mergeCell ref="U68:X68"/>
    <mergeCell ref="P69:S69"/>
    <mergeCell ref="U69:X69"/>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V57:W58"/>
    <mergeCell ref="X57:Y58"/>
    <mergeCell ref="B59:B60"/>
    <mergeCell ref="C59:U60"/>
    <mergeCell ref="V59:W60"/>
    <mergeCell ref="X59:Y60"/>
    <mergeCell ref="B48:D48"/>
    <mergeCell ref="F48:H48"/>
    <mergeCell ref="K48:M48"/>
    <mergeCell ref="Q55:S55"/>
    <mergeCell ref="U55:X55"/>
    <mergeCell ref="D50:Y50"/>
    <mergeCell ref="D51:Y51"/>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J26:M26"/>
    <mergeCell ref="T26:X26"/>
    <mergeCell ref="U27:X27"/>
    <mergeCell ref="U28:X28"/>
    <mergeCell ref="J31:M31"/>
    <mergeCell ref="T31:X31"/>
    <mergeCell ref="M17:O17"/>
    <mergeCell ref="Q17:S17"/>
    <mergeCell ref="V17:X17"/>
    <mergeCell ref="J25:M25"/>
    <mergeCell ref="T25:X25"/>
    <mergeCell ref="D19:Y19"/>
    <mergeCell ref="D20:Y20"/>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s>
  <phoneticPr fontId="4"/>
  <conditionalFormatting sqref="B48 F48">
    <cfRule type="containsBlanks" dxfId="27" priority="1">
      <formula>LEN(TRIM(B48))=0</formula>
    </cfRule>
  </conditionalFormatting>
  <conditionalFormatting sqref="C112">
    <cfRule type="containsBlanks" dxfId="26" priority="6">
      <formula>LEN(TRIM(C112))=0</formula>
    </cfRule>
  </conditionalFormatting>
  <conditionalFormatting sqref="C114">
    <cfRule type="containsBlanks" dxfId="25" priority="5">
      <formula>LEN(TRIM(C114))=0</formula>
    </cfRule>
  </conditionalFormatting>
  <conditionalFormatting sqref="C118">
    <cfRule type="containsBlanks" dxfId="24" priority="4">
      <formula>LEN(TRIM(C118))=0</formula>
    </cfRule>
  </conditionalFormatting>
  <conditionalFormatting sqref="C121">
    <cfRule type="containsBlanks" dxfId="23" priority="3">
      <formula>LEN(TRIM(C121))=0</formula>
    </cfRule>
  </conditionalFormatting>
  <conditionalFormatting sqref="I7">
    <cfRule type="containsBlanks" dxfId="22" priority="9" stopIfTrue="1">
      <formula>LEN(TRIM(I7))=0</formula>
    </cfRule>
  </conditionalFormatting>
  <conditionalFormatting sqref="J39:M40 U39:X40">
    <cfRule type="containsBlanks" dxfId="21" priority="12">
      <formula>LEN(TRIM(J39))=0</formula>
    </cfRule>
  </conditionalFormatting>
  <conditionalFormatting sqref="K76 N76">
    <cfRule type="containsBlanks" dxfId="20" priority="7" stopIfTrue="1">
      <formula>LEN(TRIM(K76))=0</formula>
    </cfRule>
  </conditionalFormatting>
  <conditionalFormatting sqref="N158:R158">
    <cfRule type="containsBlanks" dxfId="19" priority="13">
      <formula>LEN(TRIM(N158))=0</formula>
    </cfRule>
  </conditionalFormatting>
  <conditionalFormatting sqref="N6:Y6">
    <cfRule type="containsBlanks" dxfId="18" priority="10" stopIfTrue="1">
      <formula>LEN(TRIM(N6))=0</formula>
    </cfRule>
  </conditionalFormatting>
  <conditionalFormatting sqref="O127:P127">
    <cfRule type="containsBlanks" dxfId="17" priority="2">
      <formula>LEN(TRIM(O127))=0</formula>
    </cfRule>
  </conditionalFormatting>
  <conditionalFormatting sqref="P160:Q160">
    <cfRule type="containsBlanks" dxfId="16" priority="14">
      <formula>LEN(TRIM(P160))=0</formula>
    </cfRule>
  </conditionalFormatting>
  <conditionalFormatting sqref="V59:Y62">
    <cfRule type="containsBlanks" dxfId="15" priority="8" stopIfTrue="1">
      <formula>LEN(TRIM(V59))=0</formula>
    </cfRule>
  </conditionalFormatting>
  <dataValidations count="6">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4:P65664 JK65664:JL65664 TG65664:TH65664 ADC65664:ADD65664 AMY65664:AMZ65664 AWU65664:AWV65664 BGQ65664:BGR65664 BQM65664:BQN65664 CAI65664:CAJ65664 CKE65664:CKF65664 CUA65664:CUB65664 DDW65664:DDX65664 DNS65664:DNT65664 DXO65664:DXP65664 EHK65664:EHL65664 ERG65664:ERH65664 FBC65664:FBD65664 FKY65664:FKZ65664 FUU65664:FUV65664 GEQ65664:GER65664 GOM65664:GON65664 GYI65664:GYJ65664 HIE65664:HIF65664 HSA65664:HSB65664 IBW65664:IBX65664 ILS65664:ILT65664 IVO65664:IVP65664 JFK65664:JFL65664 JPG65664:JPH65664 JZC65664:JZD65664 KIY65664:KIZ65664 KSU65664:KSV65664 LCQ65664:LCR65664 LMM65664:LMN65664 LWI65664:LWJ65664 MGE65664:MGF65664 MQA65664:MQB65664 MZW65664:MZX65664 NJS65664:NJT65664 NTO65664:NTP65664 ODK65664:ODL65664 ONG65664:ONH65664 OXC65664:OXD65664 PGY65664:PGZ65664 PQU65664:PQV65664 QAQ65664:QAR65664 QKM65664:QKN65664 QUI65664:QUJ65664 REE65664:REF65664 ROA65664:ROB65664 RXW65664:RXX65664 SHS65664:SHT65664 SRO65664:SRP65664 TBK65664:TBL65664 TLG65664:TLH65664 TVC65664:TVD65664 UEY65664:UEZ65664 UOU65664:UOV65664 UYQ65664:UYR65664 VIM65664:VIN65664 VSI65664:VSJ65664 WCE65664:WCF65664 WMA65664:WMB65664 WVW65664:WVX65664 O131200:P131200 JK131200:JL131200 TG131200:TH131200 ADC131200:ADD131200 AMY131200:AMZ131200 AWU131200:AWV131200 BGQ131200:BGR131200 BQM131200:BQN131200 CAI131200:CAJ131200 CKE131200:CKF131200 CUA131200:CUB131200 DDW131200:DDX131200 DNS131200:DNT131200 DXO131200:DXP131200 EHK131200:EHL131200 ERG131200:ERH131200 FBC131200:FBD131200 FKY131200:FKZ131200 FUU131200:FUV131200 GEQ131200:GER131200 GOM131200:GON131200 GYI131200:GYJ131200 HIE131200:HIF131200 HSA131200:HSB131200 IBW131200:IBX131200 ILS131200:ILT131200 IVO131200:IVP131200 JFK131200:JFL131200 JPG131200:JPH131200 JZC131200:JZD131200 KIY131200:KIZ131200 KSU131200:KSV131200 LCQ131200:LCR131200 LMM131200:LMN131200 LWI131200:LWJ131200 MGE131200:MGF131200 MQA131200:MQB131200 MZW131200:MZX131200 NJS131200:NJT131200 NTO131200:NTP131200 ODK131200:ODL131200 ONG131200:ONH131200 OXC131200:OXD131200 PGY131200:PGZ131200 PQU131200:PQV131200 QAQ131200:QAR131200 QKM131200:QKN131200 QUI131200:QUJ131200 REE131200:REF131200 ROA131200:ROB131200 RXW131200:RXX131200 SHS131200:SHT131200 SRO131200:SRP131200 TBK131200:TBL131200 TLG131200:TLH131200 TVC131200:TVD131200 UEY131200:UEZ131200 UOU131200:UOV131200 UYQ131200:UYR131200 VIM131200:VIN131200 VSI131200:VSJ131200 WCE131200:WCF131200 WMA131200:WMB131200 WVW131200:WVX131200 O196736:P196736 JK196736:JL196736 TG196736:TH196736 ADC196736:ADD196736 AMY196736:AMZ196736 AWU196736:AWV196736 BGQ196736:BGR196736 BQM196736:BQN196736 CAI196736:CAJ196736 CKE196736:CKF196736 CUA196736:CUB196736 DDW196736:DDX196736 DNS196736:DNT196736 DXO196736:DXP196736 EHK196736:EHL196736 ERG196736:ERH196736 FBC196736:FBD196736 FKY196736:FKZ196736 FUU196736:FUV196736 GEQ196736:GER196736 GOM196736:GON196736 GYI196736:GYJ196736 HIE196736:HIF196736 HSA196736:HSB196736 IBW196736:IBX196736 ILS196736:ILT196736 IVO196736:IVP196736 JFK196736:JFL196736 JPG196736:JPH196736 JZC196736:JZD196736 KIY196736:KIZ196736 KSU196736:KSV196736 LCQ196736:LCR196736 LMM196736:LMN196736 LWI196736:LWJ196736 MGE196736:MGF196736 MQA196736:MQB196736 MZW196736:MZX196736 NJS196736:NJT196736 NTO196736:NTP196736 ODK196736:ODL196736 ONG196736:ONH196736 OXC196736:OXD196736 PGY196736:PGZ196736 PQU196736:PQV196736 QAQ196736:QAR196736 QKM196736:QKN196736 QUI196736:QUJ196736 REE196736:REF196736 ROA196736:ROB196736 RXW196736:RXX196736 SHS196736:SHT196736 SRO196736:SRP196736 TBK196736:TBL196736 TLG196736:TLH196736 TVC196736:TVD196736 UEY196736:UEZ196736 UOU196736:UOV196736 UYQ196736:UYR196736 VIM196736:VIN196736 VSI196736:VSJ196736 WCE196736:WCF196736 WMA196736:WMB196736 WVW196736:WVX196736 O262272:P262272 JK262272:JL262272 TG262272:TH262272 ADC262272:ADD262272 AMY262272:AMZ262272 AWU262272:AWV262272 BGQ262272:BGR262272 BQM262272:BQN262272 CAI262272:CAJ262272 CKE262272:CKF262272 CUA262272:CUB262272 DDW262272:DDX262272 DNS262272:DNT262272 DXO262272:DXP262272 EHK262272:EHL262272 ERG262272:ERH262272 FBC262272:FBD262272 FKY262272:FKZ262272 FUU262272:FUV262272 GEQ262272:GER262272 GOM262272:GON262272 GYI262272:GYJ262272 HIE262272:HIF262272 HSA262272:HSB262272 IBW262272:IBX262272 ILS262272:ILT262272 IVO262272:IVP262272 JFK262272:JFL262272 JPG262272:JPH262272 JZC262272:JZD262272 KIY262272:KIZ262272 KSU262272:KSV262272 LCQ262272:LCR262272 LMM262272:LMN262272 LWI262272:LWJ262272 MGE262272:MGF262272 MQA262272:MQB262272 MZW262272:MZX262272 NJS262272:NJT262272 NTO262272:NTP262272 ODK262272:ODL262272 ONG262272:ONH262272 OXC262272:OXD262272 PGY262272:PGZ262272 PQU262272:PQV262272 QAQ262272:QAR262272 QKM262272:QKN262272 QUI262272:QUJ262272 REE262272:REF262272 ROA262272:ROB262272 RXW262272:RXX262272 SHS262272:SHT262272 SRO262272:SRP262272 TBK262272:TBL262272 TLG262272:TLH262272 TVC262272:TVD262272 UEY262272:UEZ262272 UOU262272:UOV262272 UYQ262272:UYR262272 VIM262272:VIN262272 VSI262272:VSJ262272 WCE262272:WCF262272 WMA262272:WMB262272 WVW262272:WVX262272 O327808:P327808 JK327808:JL327808 TG327808:TH327808 ADC327808:ADD327808 AMY327808:AMZ327808 AWU327808:AWV327808 BGQ327808:BGR327808 BQM327808:BQN327808 CAI327808:CAJ327808 CKE327808:CKF327808 CUA327808:CUB327808 DDW327808:DDX327808 DNS327808:DNT327808 DXO327808:DXP327808 EHK327808:EHL327808 ERG327808:ERH327808 FBC327808:FBD327808 FKY327808:FKZ327808 FUU327808:FUV327808 GEQ327808:GER327808 GOM327808:GON327808 GYI327808:GYJ327808 HIE327808:HIF327808 HSA327808:HSB327808 IBW327808:IBX327808 ILS327808:ILT327808 IVO327808:IVP327808 JFK327808:JFL327808 JPG327808:JPH327808 JZC327808:JZD327808 KIY327808:KIZ327808 KSU327808:KSV327808 LCQ327808:LCR327808 LMM327808:LMN327808 LWI327808:LWJ327808 MGE327808:MGF327808 MQA327808:MQB327808 MZW327808:MZX327808 NJS327808:NJT327808 NTO327808:NTP327808 ODK327808:ODL327808 ONG327808:ONH327808 OXC327808:OXD327808 PGY327808:PGZ327808 PQU327808:PQV327808 QAQ327808:QAR327808 QKM327808:QKN327808 QUI327808:QUJ327808 REE327808:REF327808 ROA327808:ROB327808 RXW327808:RXX327808 SHS327808:SHT327808 SRO327808:SRP327808 TBK327808:TBL327808 TLG327808:TLH327808 TVC327808:TVD327808 UEY327808:UEZ327808 UOU327808:UOV327808 UYQ327808:UYR327808 VIM327808:VIN327808 VSI327808:VSJ327808 WCE327808:WCF327808 WMA327808:WMB327808 WVW327808:WVX327808 O393344:P393344 JK393344:JL393344 TG393344:TH393344 ADC393344:ADD393344 AMY393344:AMZ393344 AWU393344:AWV393344 BGQ393344:BGR393344 BQM393344:BQN393344 CAI393344:CAJ393344 CKE393344:CKF393344 CUA393344:CUB393344 DDW393344:DDX393344 DNS393344:DNT393344 DXO393344:DXP393344 EHK393344:EHL393344 ERG393344:ERH393344 FBC393344:FBD393344 FKY393344:FKZ393344 FUU393344:FUV393344 GEQ393344:GER393344 GOM393344:GON393344 GYI393344:GYJ393344 HIE393344:HIF393344 HSA393344:HSB393344 IBW393344:IBX393344 ILS393344:ILT393344 IVO393344:IVP393344 JFK393344:JFL393344 JPG393344:JPH393344 JZC393344:JZD393344 KIY393344:KIZ393344 KSU393344:KSV393344 LCQ393344:LCR393344 LMM393344:LMN393344 LWI393344:LWJ393344 MGE393344:MGF393344 MQA393344:MQB393344 MZW393344:MZX393344 NJS393344:NJT393344 NTO393344:NTP393344 ODK393344:ODL393344 ONG393344:ONH393344 OXC393344:OXD393344 PGY393344:PGZ393344 PQU393344:PQV393344 QAQ393344:QAR393344 QKM393344:QKN393344 QUI393344:QUJ393344 REE393344:REF393344 ROA393344:ROB393344 RXW393344:RXX393344 SHS393344:SHT393344 SRO393344:SRP393344 TBK393344:TBL393344 TLG393344:TLH393344 TVC393344:TVD393344 UEY393344:UEZ393344 UOU393344:UOV393344 UYQ393344:UYR393344 VIM393344:VIN393344 VSI393344:VSJ393344 WCE393344:WCF393344 WMA393344:WMB393344 WVW393344:WVX393344 O458880:P458880 JK458880:JL458880 TG458880:TH458880 ADC458880:ADD458880 AMY458880:AMZ458880 AWU458880:AWV458880 BGQ458880:BGR458880 BQM458880:BQN458880 CAI458880:CAJ458880 CKE458880:CKF458880 CUA458880:CUB458880 DDW458880:DDX458880 DNS458880:DNT458880 DXO458880:DXP458880 EHK458880:EHL458880 ERG458880:ERH458880 FBC458880:FBD458880 FKY458880:FKZ458880 FUU458880:FUV458880 GEQ458880:GER458880 GOM458880:GON458880 GYI458880:GYJ458880 HIE458880:HIF458880 HSA458880:HSB458880 IBW458880:IBX458880 ILS458880:ILT458880 IVO458880:IVP458880 JFK458880:JFL458880 JPG458880:JPH458880 JZC458880:JZD458880 KIY458880:KIZ458880 KSU458880:KSV458880 LCQ458880:LCR458880 LMM458880:LMN458880 LWI458880:LWJ458880 MGE458880:MGF458880 MQA458880:MQB458880 MZW458880:MZX458880 NJS458880:NJT458880 NTO458880:NTP458880 ODK458880:ODL458880 ONG458880:ONH458880 OXC458880:OXD458880 PGY458880:PGZ458880 PQU458880:PQV458880 QAQ458880:QAR458880 QKM458880:QKN458880 QUI458880:QUJ458880 REE458880:REF458880 ROA458880:ROB458880 RXW458880:RXX458880 SHS458880:SHT458880 SRO458880:SRP458880 TBK458880:TBL458880 TLG458880:TLH458880 TVC458880:TVD458880 UEY458880:UEZ458880 UOU458880:UOV458880 UYQ458880:UYR458880 VIM458880:VIN458880 VSI458880:VSJ458880 WCE458880:WCF458880 WMA458880:WMB458880 WVW458880:WVX458880 O524416:P524416 JK524416:JL524416 TG524416:TH524416 ADC524416:ADD524416 AMY524416:AMZ524416 AWU524416:AWV524416 BGQ524416:BGR524416 BQM524416:BQN524416 CAI524416:CAJ524416 CKE524416:CKF524416 CUA524416:CUB524416 DDW524416:DDX524416 DNS524416:DNT524416 DXO524416:DXP524416 EHK524416:EHL524416 ERG524416:ERH524416 FBC524416:FBD524416 FKY524416:FKZ524416 FUU524416:FUV524416 GEQ524416:GER524416 GOM524416:GON524416 GYI524416:GYJ524416 HIE524416:HIF524416 HSA524416:HSB524416 IBW524416:IBX524416 ILS524416:ILT524416 IVO524416:IVP524416 JFK524416:JFL524416 JPG524416:JPH524416 JZC524416:JZD524416 KIY524416:KIZ524416 KSU524416:KSV524416 LCQ524416:LCR524416 LMM524416:LMN524416 LWI524416:LWJ524416 MGE524416:MGF524416 MQA524416:MQB524416 MZW524416:MZX524416 NJS524416:NJT524416 NTO524416:NTP524416 ODK524416:ODL524416 ONG524416:ONH524416 OXC524416:OXD524416 PGY524416:PGZ524416 PQU524416:PQV524416 QAQ524416:QAR524416 QKM524416:QKN524416 QUI524416:QUJ524416 REE524416:REF524416 ROA524416:ROB524416 RXW524416:RXX524416 SHS524416:SHT524416 SRO524416:SRP524416 TBK524416:TBL524416 TLG524416:TLH524416 TVC524416:TVD524416 UEY524416:UEZ524416 UOU524416:UOV524416 UYQ524416:UYR524416 VIM524416:VIN524416 VSI524416:VSJ524416 WCE524416:WCF524416 WMA524416:WMB524416 WVW524416:WVX524416 O589952:P589952 JK589952:JL589952 TG589952:TH589952 ADC589952:ADD589952 AMY589952:AMZ589952 AWU589952:AWV589952 BGQ589952:BGR589952 BQM589952:BQN589952 CAI589952:CAJ589952 CKE589952:CKF589952 CUA589952:CUB589952 DDW589952:DDX589952 DNS589952:DNT589952 DXO589952:DXP589952 EHK589952:EHL589952 ERG589952:ERH589952 FBC589952:FBD589952 FKY589952:FKZ589952 FUU589952:FUV589952 GEQ589952:GER589952 GOM589952:GON589952 GYI589952:GYJ589952 HIE589952:HIF589952 HSA589952:HSB589952 IBW589952:IBX589952 ILS589952:ILT589952 IVO589952:IVP589952 JFK589952:JFL589952 JPG589952:JPH589952 JZC589952:JZD589952 KIY589952:KIZ589952 KSU589952:KSV589952 LCQ589952:LCR589952 LMM589952:LMN589952 LWI589952:LWJ589952 MGE589952:MGF589952 MQA589952:MQB589952 MZW589952:MZX589952 NJS589952:NJT589952 NTO589952:NTP589952 ODK589952:ODL589952 ONG589952:ONH589952 OXC589952:OXD589952 PGY589952:PGZ589952 PQU589952:PQV589952 QAQ589952:QAR589952 QKM589952:QKN589952 QUI589952:QUJ589952 REE589952:REF589952 ROA589952:ROB589952 RXW589952:RXX589952 SHS589952:SHT589952 SRO589952:SRP589952 TBK589952:TBL589952 TLG589952:TLH589952 TVC589952:TVD589952 UEY589952:UEZ589952 UOU589952:UOV589952 UYQ589952:UYR589952 VIM589952:VIN589952 VSI589952:VSJ589952 WCE589952:WCF589952 WMA589952:WMB589952 WVW589952:WVX589952 O655488:P655488 JK655488:JL655488 TG655488:TH655488 ADC655488:ADD655488 AMY655488:AMZ655488 AWU655488:AWV655488 BGQ655488:BGR655488 BQM655488:BQN655488 CAI655488:CAJ655488 CKE655488:CKF655488 CUA655488:CUB655488 DDW655488:DDX655488 DNS655488:DNT655488 DXO655488:DXP655488 EHK655488:EHL655488 ERG655488:ERH655488 FBC655488:FBD655488 FKY655488:FKZ655488 FUU655488:FUV655488 GEQ655488:GER655488 GOM655488:GON655488 GYI655488:GYJ655488 HIE655488:HIF655488 HSA655488:HSB655488 IBW655488:IBX655488 ILS655488:ILT655488 IVO655488:IVP655488 JFK655488:JFL655488 JPG655488:JPH655488 JZC655488:JZD655488 KIY655488:KIZ655488 KSU655488:KSV655488 LCQ655488:LCR655488 LMM655488:LMN655488 LWI655488:LWJ655488 MGE655488:MGF655488 MQA655488:MQB655488 MZW655488:MZX655488 NJS655488:NJT655488 NTO655488:NTP655488 ODK655488:ODL655488 ONG655488:ONH655488 OXC655488:OXD655488 PGY655488:PGZ655488 PQU655488:PQV655488 QAQ655488:QAR655488 QKM655488:QKN655488 QUI655488:QUJ655488 REE655488:REF655488 ROA655488:ROB655488 RXW655488:RXX655488 SHS655488:SHT655488 SRO655488:SRP655488 TBK655488:TBL655488 TLG655488:TLH655488 TVC655488:TVD655488 UEY655488:UEZ655488 UOU655488:UOV655488 UYQ655488:UYR655488 VIM655488:VIN655488 VSI655488:VSJ655488 WCE655488:WCF655488 WMA655488:WMB655488 WVW655488:WVX655488 O721024:P721024 JK721024:JL721024 TG721024:TH721024 ADC721024:ADD721024 AMY721024:AMZ721024 AWU721024:AWV721024 BGQ721024:BGR721024 BQM721024:BQN721024 CAI721024:CAJ721024 CKE721024:CKF721024 CUA721024:CUB721024 DDW721024:DDX721024 DNS721024:DNT721024 DXO721024:DXP721024 EHK721024:EHL721024 ERG721024:ERH721024 FBC721024:FBD721024 FKY721024:FKZ721024 FUU721024:FUV721024 GEQ721024:GER721024 GOM721024:GON721024 GYI721024:GYJ721024 HIE721024:HIF721024 HSA721024:HSB721024 IBW721024:IBX721024 ILS721024:ILT721024 IVO721024:IVP721024 JFK721024:JFL721024 JPG721024:JPH721024 JZC721024:JZD721024 KIY721024:KIZ721024 KSU721024:KSV721024 LCQ721024:LCR721024 LMM721024:LMN721024 LWI721024:LWJ721024 MGE721024:MGF721024 MQA721024:MQB721024 MZW721024:MZX721024 NJS721024:NJT721024 NTO721024:NTP721024 ODK721024:ODL721024 ONG721024:ONH721024 OXC721024:OXD721024 PGY721024:PGZ721024 PQU721024:PQV721024 QAQ721024:QAR721024 QKM721024:QKN721024 QUI721024:QUJ721024 REE721024:REF721024 ROA721024:ROB721024 RXW721024:RXX721024 SHS721024:SHT721024 SRO721024:SRP721024 TBK721024:TBL721024 TLG721024:TLH721024 TVC721024:TVD721024 UEY721024:UEZ721024 UOU721024:UOV721024 UYQ721024:UYR721024 VIM721024:VIN721024 VSI721024:VSJ721024 WCE721024:WCF721024 WMA721024:WMB721024 WVW721024:WVX721024 O786560:P786560 JK786560:JL786560 TG786560:TH786560 ADC786560:ADD786560 AMY786560:AMZ786560 AWU786560:AWV786560 BGQ786560:BGR786560 BQM786560:BQN786560 CAI786560:CAJ786560 CKE786560:CKF786560 CUA786560:CUB786560 DDW786560:DDX786560 DNS786560:DNT786560 DXO786560:DXP786560 EHK786560:EHL786560 ERG786560:ERH786560 FBC786560:FBD786560 FKY786560:FKZ786560 FUU786560:FUV786560 GEQ786560:GER786560 GOM786560:GON786560 GYI786560:GYJ786560 HIE786560:HIF786560 HSA786560:HSB786560 IBW786560:IBX786560 ILS786560:ILT786560 IVO786560:IVP786560 JFK786560:JFL786560 JPG786560:JPH786560 JZC786560:JZD786560 KIY786560:KIZ786560 KSU786560:KSV786560 LCQ786560:LCR786560 LMM786560:LMN786560 LWI786560:LWJ786560 MGE786560:MGF786560 MQA786560:MQB786560 MZW786560:MZX786560 NJS786560:NJT786560 NTO786560:NTP786560 ODK786560:ODL786560 ONG786560:ONH786560 OXC786560:OXD786560 PGY786560:PGZ786560 PQU786560:PQV786560 QAQ786560:QAR786560 QKM786560:QKN786560 QUI786560:QUJ786560 REE786560:REF786560 ROA786560:ROB786560 RXW786560:RXX786560 SHS786560:SHT786560 SRO786560:SRP786560 TBK786560:TBL786560 TLG786560:TLH786560 TVC786560:TVD786560 UEY786560:UEZ786560 UOU786560:UOV786560 UYQ786560:UYR786560 VIM786560:VIN786560 VSI786560:VSJ786560 WCE786560:WCF786560 WMA786560:WMB786560 WVW786560:WVX786560 O852096:P852096 JK852096:JL852096 TG852096:TH852096 ADC852096:ADD852096 AMY852096:AMZ852096 AWU852096:AWV852096 BGQ852096:BGR852096 BQM852096:BQN852096 CAI852096:CAJ852096 CKE852096:CKF852096 CUA852096:CUB852096 DDW852096:DDX852096 DNS852096:DNT852096 DXO852096:DXP852096 EHK852096:EHL852096 ERG852096:ERH852096 FBC852096:FBD852096 FKY852096:FKZ852096 FUU852096:FUV852096 GEQ852096:GER852096 GOM852096:GON852096 GYI852096:GYJ852096 HIE852096:HIF852096 HSA852096:HSB852096 IBW852096:IBX852096 ILS852096:ILT852096 IVO852096:IVP852096 JFK852096:JFL852096 JPG852096:JPH852096 JZC852096:JZD852096 KIY852096:KIZ852096 KSU852096:KSV852096 LCQ852096:LCR852096 LMM852096:LMN852096 LWI852096:LWJ852096 MGE852096:MGF852096 MQA852096:MQB852096 MZW852096:MZX852096 NJS852096:NJT852096 NTO852096:NTP852096 ODK852096:ODL852096 ONG852096:ONH852096 OXC852096:OXD852096 PGY852096:PGZ852096 PQU852096:PQV852096 QAQ852096:QAR852096 QKM852096:QKN852096 QUI852096:QUJ852096 REE852096:REF852096 ROA852096:ROB852096 RXW852096:RXX852096 SHS852096:SHT852096 SRO852096:SRP852096 TBK852096:TBL852096 TLG852096:TLH852096 TVC852096:TVD852096 UEY852096:UEZ852096 UOU852096:UOV852096 UYQ852096:UYR852096 VIM852096:VIN852096 VSI852096:VSJ852096 WCE852096:WCF852096 WMA852096:WMB852096 WVW852096:WVX852096 O917632:P917632 JK917632:JL917632 TG917632:TH917632 ADC917632:ADD917632 AMY917632:AMZ917632 AWU917632:AWV917632 BGQ917632:BGR917632 BQM917632:BQN917632 CAI917632:CAJ917632 CKE917632:CKF917632 CUA917632:CUB917632 DDW917632:DDX917632 DNS917632:DNT917632 DXO917632:DXP917632 EHK917632:EHL917632 ERG917632:ERH917632 FBC917632:FBD917632 FKY917632:FKZ917632 FUU917632:FUV917632 GEQ917632:GER917632 GOM917632:GON917632 GYI917632:GYJ917632 HIE917632:HIF917632 HSA917632:HSB917632 IBW917632:IBX917632 ILS917632:ILT917632 IVO917632:IVP917632 JFK917632:JFL917632 JPG917632:JPH917632 JZC917632:JZD917632 KIY917632:KIZ917632 KSU917632:KSV917632 LCQ917632:LCR917632 LMM917632:LMN917632 LWI917632:LWJ917632 MGE917632:MGF917632 MQA917632:MQB917632 MZW917632:MZX917632 NJS917632:NJT917632 NTO917632:NTP917632 ODK917632:ODL917632 ONG917632:ONH917632 OXC917632:OXD917632 PGY917632:PGZ917632 PQU917632:PQV917632 QAQ917632:QAR917632 QKM917632:QKN917632 QUI917632:QUJ917632 REE917632:REF917632 ROA917632:ROB917632 RXW917632:RXX917632 SHS917632:SHT917632 SRO917632:SRP917632 TBK917632:TBL917632 TLG917632:TLH917632 TVC917632:TVD917632 UEY917632:UEZ917632 UOU917632:UOV917632 UYQ917632:UYR917632 VIM917632:VIN917632 VSI917632:VSJ917632 WCE917632:WCF917632 WMA917632:WMB917632 WVW917632:WVX917632 O983168:P983168 JK983168:JL983168 TG983168:TH983168 ADC983168:ADD983168 AMY983168:AMZ983168 AWU983168:AWV983168 BGQ983168:BGR983168 BQM983168:BQN983168 CAI983168:CAJ983168 CKE983168:CKF983168 CUA983168:CUB983168 DDW983168:DDX983168 DNS983168:DNT983168 DXO983168:DXP983168 EHK983168:EHL983168 ERG983168:ERH983168 FBC983168:FBD983168 FKY983168:FKZ983168 FUU983168:FUV983168 GEQ983168:GER983168 GOM983168:GON983168 GYI983168:GYJ983168 HIE983168:HIF983168 HSA983168:HSB983168 IBW983168:IBX983168 ILS983168:ILT983168 IVO983168:IVP983168 JFK983168:JFL983168 JPG983168:JPH983168 JZC983168:JZD983168 KIY983168:KIZ983168 KSU983168:KSV983168 LCQ983168:LCR983168 LMM983168:LMN983168 LWI983168:LWJ983168 MGE983168:MGF983168 MQA983168:MQB983168 MZW983168:MZX983168 NJS983168:NJT983168 NTO983168:NTP983168 ODK983168:ODL983168 ONG983168:ONH983168 OXC983168:OXD983168 PGY983168:PGZ983168 PQU983168:PQV983168 QAQ983168:QAR983168 QKM983168:QKN983168 QUI983168:QUJ983168 REE983168:REF983168 ROA983168:ROB983168 RXW983168:RXX983168 SHS983168:SHT983168 SRO983168:SRP983168 TBK983168:TBL983168 TLG983168:TLH983168 TVC983168:TVD983168 UEY983168:UEZ983168 UOU983168:UOV983168 UYQ983168:UYR983168 VIM983168:VIN983168 VSI983168:VSJ983168 WCE983168:WCF983168 WMA983168:WMB983168 WVW983168:WVX983168" xr:uid="{78B35950-1038-4354-8B4A-2BF31EF8A1DA}">
      <formula1>$AM$127:$AM$129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xr:uid="{5E781C96-4500-495F-AA50-2B293313CB95}">
      <formula1>$AN$64:$AN$66</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xr:uid="{D3BE8AF1-DFB2-4ED2-9B7F-DB56B3C69333}">
      <formula1>$AM$64:$AM$69</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9 IY65649 SU65649 ACQ65649 AMM65649 AWI65649 BGE65649 BQA65649 BZW65649 CJS65649 CTO65649 DDK65649 DNG65649 DXC65649 EGY65649 EQU65649 FAQ65649 FKM65649 FUI65649 GEE65649 GOA65649 GXW65649 HHS65649 HRO65649 IBK65649 ILG65649 IVC65649 JEY65649 JOU65649 JYQ65649 KIM65649 KSI65649 LCE65649 LMA65649 LVW65649 MFS65649 MPO65649 MZK65649 NJG65649 NTC65649 OCY65649 OMU65649 OWQ65649 PGM65649 PQI65649 QAE65649 QKA65649 QTW65649 RDS65649 RNO65649 RXK65649 SHG65649 SRC65649 TAY65649 TKU65649 TUQ65649 UEM65649 UOI65649 UYE65649 VIA65649 VRW65649 WBS65649 WLO65649 WVK65649 C131185 IY131185 SU131185 ACQ131185 AMM131185 AWI131185 BGE131185 BQA131185 BZW131185 CJS131185 CTO131185 DDK131185 DNG131185 DXC131185 EGY131185 EQU131185 FAQ131185 FKM131185 FUI131185 GEE131185 GOA131185 GXW131185 HHS131185 HRO131185 IBK131185 ILG131185 IVC131185 JEY131185 JOU131185 JYQ131185 KIM131185 KSI131185 LCE131185 LMA131185 LVW131185 MFS131185 MPO131185 MZK131185 NJG131185 NTC131185 OCY131185 OMU131185 OWQ131185 PGM131185 PQI131185 QAE131185 QKA131185 QTW131185 RDS131185 RNO131185 RXK131185 SHG131185 SRC131185 TAY131185 TKU131185 TUQ131185 UEM131185 UOI131185 UYE131185 VIA131185 VRW131185 WBS131185 WLO131185 WVK131185 C196721 IY196721 SU196721 ACQ196721 AMM196721 AWI196721 BGE196721 BQA196721 BZW196721 CJS196721 CTO196721 DDK196721 DNG196721 DXC196721 EGY196721 EQU196721 FAQ196721 FKM196721 FUI196721 GEE196721 GOA196721 GXW196721 HHS196721 HRO196721 IBK196721 ILG196721 IVC196721 JEY196721 JOU196721 JYQ196721 KIM196721 KSI196721 LCE196721 LMA196721 LVW196721 MFS196721 MPO196721 MZK196721 NJG196721 NTC196721 OCY196721 OMU196721 OWQ196721 PGM196721 PQI196721 QAE196721 QKA196721 QTW196721 RDS196721 RNO196721 RXK196721 SHG196721 SRC196721 TAY196721 TKU196721 TUQ196721 UEM196721 UOI196721 UYE196721 VIA196721 VRW196721 WBS196721 WLO196721 WVK196721 C262257 IY262257 SU262257 ACQ262257 AMM262257 AWI262257 BGE262257 BQA262257 BZW262257 CJS262257 CTO262257 DDK262257 DNG262257 DXC262257 EGY262257 EQU262257 FAQ262257 FKM262257 FUI262257 GEE262257 GOA262257 GXW262257 HHS262257 HRO262257 IBK262257 ILG262257 IVC262257 JEY262257 JOU262257 JYQ262257 KIM262257 KSI262257 LCE262257 LMA262257 LVW262257 MFS262257 MPO262257 MZK262257 NJG262257 NTC262257 OCY262257 OMU262257 OWQ262257 PGM262257 PQI262257 QAE262257 QKA262257 QTW262257 RDS262257 RNO262257 RXK262257 SHG262257 SRC262257 TAY262257 TKU262257 TUQ262257 UEM262257 UOI262257 UYE262257 VIA262257 VRW262257 WBS262257 WLO262257 WVK262257 C327793 IY327793 SU327793 ACQ327793 AMM327793 AWI327793 BGE327793 BQA327793 BZW327793 CJS327793 CTO327793 DDK327793 DNG327793 DXC327793 EGY327793 EQU327793 FAQ327793 FKM327793 FUI327793 GEE327793 GOA327793 GXW327793 HHS327793 HRO327793 IBK327793 ILG327793 IVC327793 JEY327793 JOU327793 JYQ327793 KIM327793 KSI327793 LCE327793 LMA327793 LVW327793 MFS327793 MPO327793 MZK327793 NJG327793 NTC327793 OCY327793 OMU327793 OWQ327793 PGM327793 PQI327793 QAE327793 QKA327793 QTW327793 RDS327793 RNO327793 RXK327793 SHG327793 SRC327793 TAY327793 TKU327793 TUQ327793 UEM327793 UOI327793 UYE327793 VIA327793 VRW327793 WBS327793 WLO327793 WVK327793 C393329 IY393329 SU393329 ACQ393329 AMM393329 AWI393329 BGE393329 BQA393329 BZW393329 CJS393329 CTO393329 DDK393329 DNG393329 DXC393329 EGY393329 EQU393329 FAQ393329 FKM393329 FUI393329 GEE393329 GOA393329 GXW393329 HHS393329 HRO393329 IBK393329 ILG393329 IVC393329 JEY393329 JOU393329 JYQ393329 KIM393329 KSI393329 LCE393329 LMA393329 LVW393329 MFS393329 MPO393329 MZK393329 NJG393329 NTC393329 OCY393329 OMU393329 OWQ393329 PGM393329 PQI393329 QAE393329 QKA393329 QTW393329 RDS393329 RNO393329 RXK393329 SHG393329 SRC393329 TAY393329 TKU393329 TUQ393329 UEM393329 UOI393329 UYE393329 VIA393329 VRW393329 WBS393329 WLO393329 WVK393329 C458865 IY458865 SU458865 ACQ458865 AMM458865 AWI458865 BGE458865 BQA458865 BZW458865 CJS458865 CTO458865 DDK458865 DNG458865 DXC458865 EGY458865 EQU458865 FAQ458865 FKM458865 FUI458865 GEE458865 GOA458865 GXW458865 HHS458865 HRO458865 IBK458865 ILG458865 IVC458865 JEY458865 JOU458865 JYQ458865 KIM458865 KSI458865 LCE458865 LMA458865 LVW458865 MFS458865 MPO458865 MZK458865 NJG458865 NTC458865 OCY458865 OMU458865 OWQ458865 PGM458865 PQI458865 QAE458865 QKA458865 QTW458865 RDS458865 RNO458865 RXK458865 SHG458865 SRC458865 TAY458865 TKU458865 TUQ458865 UEM458865 UOI458865 UYE458865 VIA458865 VRW458865 WBS458865 WLO458865 WVK458865 C524401 IY524401 SU524401 ACQ524401 AMM524401 AWI524401 BGE524401 BQA524401 BZW524401 CJS524401 CTO524401 DDK524401 DNG524401 DXC524401 EGY524401 EQU524401 FAQ524401 FKM524401 FUI524401 GEE524401 GOA524401 GXW524401 HHS524401 HRO524401 IBK524401 ILG524401 IVC524401 JEY524401 JOU524401 JYQ524401 KIM524401 KSI524401 LCE524401 LMA524401 LVW524401 MFS524401 MPO524401 MZK524401 NJG524401 NTC524401 OCY524401 OMU524401 OWQ524401 PGM524401 PQI524401 QAE524401 QKA524401 QTW524401 RDS524401 RNO524401 RXK524401 SHG524401 SRC524401 TAY524401 TKU524401 TUQ524401 UEM524401 UOI524401 UYE524401 VIA524401 VRW524401 WBS524401 WLO524401 WVK524401 C589937 IY589937 SU589937 ACQ589937 AMM589937 AWI589937 BGE589937 BQA589937 BZW589937 CJS589937 CTO589937 DDK589937 DNG589937 DXC589937 EGY589937 EQU589937 FAQ589937 FKM589937 FUI589937 GEE589937 GOA589937 GXW589937 HHS589937 HRO589937 IBK589937 ILG589937 IVC589937 JEY589937 JOU589937 JYQ589937 KIM589937 KSI589937 LCE589937 LMA589937 LVW589937 MFS589937 MPO589937 MZK589937 NJG589937 NTC589937 OCY589937 OMU589937 OWQ589937 PGM589937 PQI589937 QAE589937 QKA589937 QTW589937 RDS589937 RNO589937 RXK589937 SHG589937 SRC589937 TAY589937 TKU589937 TUQ589937 UEM589937 UOI589937 UYE589937 VIA589937 VRW589937 WBS589937 WLO589937 WVK589937 C655473 IY655473 SU655473 ACQ655473 AMM655473 AWI655473 BGE655473 BQA655473 BZW655473 CJS655473 CTO655473 DDK655473 DNG655473 DXC655473 EGY655473 EQU655473 FAQ655473 FKM655473 FUI655473 GEE655473 GOA655473 GXW655473 HHS655473 HRO655473 IBK655473 ILG655473 IVC655473 JEY655473 JOU655473 JYQ655473 KIM655473 KSI655473 LCE655473 LMA655473 LVW655473 MFS655473 MPO655473 MZK655473 NJG655473 NTC655473 OCY655473 OMU655473 OWQ655473 PGM655473 PQI655473 QAE655473 QKA655473 QTW655473 RDS655473 RNO655473 RXK655473 SHG655473 SRC655473 TAY655473 TKU655473 TUQ655473 UEM655473 UOI655473 UYE655473 VIA655473 VRW655473 WBS655473 WLO655473 WVK655473 C721009 IY721009 SU721009 ACQ721009 AMM721009 AWI721009 BGE721009 BQA721009 BZW721009 CJS721009 CTO721009 DDK721009 DNG721009 DXC721009 EGY721009 EQU721009 FAQ721009 FKM721009 FUI721009 GEE721009 GOA721009 GXW721009 HHS721009 HRO721009 IBK721009 ILG721009 IVC721009 JEY721009 JOU721009 JYQ721009 KIM721009 KSI721009 LCE721009 LMA721009 LVW721009 MFS721009 MPO721009 MZK721009 NJG721009 NTC721009 OCY721009 OMU721009 OWQ721009 PGM721009 PQI721009 QAE721009 QKA721009 QTW721009 RDS721009 RNO721009 RXK721009 SHG721009 SRC721009 TAY721009 TKU721009 TUQ721009 UEM721009 UOI721009 UYE721009 VIA721009 VRW721009 WBS721009 WLO721009 WVK721009 C786545 IY786545 SU786545 ACQ786545 AMM786545 AWI786545 BGE786545 BQA786545 BZW786545 CJS786545 CTO786545 DDK786545 DNG786545 DXC786545 EGY786545 EQU786545 FAQ786545 FKM786545 FUI786545 GEE786545 GOA786545 GXW786545 HHS786545 HRO786545 IBK786545 ILG786545 IVC786545 JEY786545 JOU786545 JYQ786545 KIM786545 KSI786545 LCE786545 LMA786545 LVW786545 MFS786545 MPO786545 MZK786545 NJG786545 NTC786545 OCY786545 OMU786545 OWQ786545 PGM786545 PQI786545 QAE786545 QKA786545 QTW786545 RDS786545 RNO786545 RXK786545 SHG786545 SRC786545 TAY786545 TKU786545 TUQ786545 UEM786545 UOI786545 UYE786545 VIA786545 VRW786545 WBS786545 WLO786545 WVK786545 C852081 IY852081 SU852081 ACQ852081 AMM852081 AWI852081 BGE852081 BQA852081 BZW852081 CJS852081 CTO852081 DDK852081 DNG852081 DXC852081 EGY852081 EQU852081 FAQ852081 FKM852081 FUI852081 GEE852081 GOA852081 GXW852081 HHS852081 HRO852081 IBK852081 ILG852081 IVC852081 JEY852081 JOU852081 JYQ852081 KIM852081 KSI852081 LCE852081 LMA852081 LVW852081 MFS852081 MPO852081 MZK852081 NJG852081 NTC852081 OCY852081 OMU852081 OWQ852081 PGM852081 PQI852081 QAE852081 QKA852081 QTW852081 RDS852081 RNO852081 RXK852081 SHG852081 SRC852081 TAY852081 TKU852081 TUQ852081 UEM852081 UOI852081 UYE852081 VIA852081 VRW852081 WBS852081 WLO852081 WVK852081 C917617 IY917617 SU917617 ACQ917617 AMM917617 AWI917617 BGE917617 BQA917617 BZW917617 CJS917617 CTO917617 DDK917617 DNG917617 DXC917617 EGY917617 EQU917617 FAQ917617 FKM917617 FUI917617 GEE917617 GOA917617 GXW917617 HHS917617 HRO917617 IBK917617 ILG917617 IVC917617 JEY917617 JOU917617 JYQ917617 KIM917617 KSI917617 LCE917617 LMA917617 LVW917617 MFS917617 MPO917617 MZK917617 NJG917617 NTC917617 OCY917617 OMU917617 OWQ917617 PGM917617 PQI917617 QAE917617 QKA917617 QTW917617 RDS917617 RNO917617 RXK917617 SHG917617 SRC917617 TAY917617 TKU917617 TUQ917617 UEM917617 UOI917617 UYE917617 VIA917617 VRW917617 WBS917617 WLO917617 WVK917617 C983153 IY983153 SU983153 ACQ983153 AMM983153 AWI983153 BGE983153 BQA983153 BZW983153 CJS983153 CTO983153 DDK983153 DNG983153 DXC983153 EGY983153 EQU983153 FAQ983153 FKM983153 FUI983153 GEE983153 GOA983153 GXW983153 HHS983153 HRO983153 IBK983153 ILG983153 IVC983153 JEY983153 JOU983153 JYQ983153 KIM983153 KSI983153 LCE983153 LMA983153 LVW983153 MFS983153 MPO983153 MZK983153 NJG983153 NTC983153 OCY983153 OMU983153 OWQ983153 PGM983153 PQI983153 QAE983153 QKA983153 QTW983153 RDS983153 RNO983153 RXK983153 SHG983153 SRC983153 TAY983153 TKU983153 TUQ983153 UEM983153 UOI983153 UYE983153 VIA983153 VRW983153 WBS983153 WLO983153 WVK983153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1 IY65651 SU65651 ACQ65651 AMM65651 AWI65651 BGE65651 BQA65651 BZW65651 CJS65651 CTO65651 DDK65651 DNG65651 DXC65651 EGY65651 EQU65651 FAQ65651 FKM65651 FUI65651 GEE65651 GOA65651 GXW65651 HHS65651 HRO65651 IBK65651 ILG65651 IVC65651 JEY65651 JOU65651 JYQ65651 KIM65651 KSI65651 LCE65651 LMA65651 LVW65651 MFS65651 MPO65651 MZK65651 NJG65651 NTC65651 OCY65651 OMU65651 OWQ65651 PGM65651 PQI65651 QAE65651 QKA65651 QTW65651 RDS65651 RNO65651 RXK65651 SHG65651 SRC65651 TAY65651 TKU65651 TUQ65651 UEM65651 UOI65651 UYE65651 VIA65651 VRW65651 WBS65651 WLO65651 WVK65651 C131187 IY131187 SU131187 ACQ131187 AMM131187 AWI131187 BGE131187 BQA131187 BZW131187 CJS131187 CTO131187 DDK131187 DNG131187 DXC131187 EGY131187 EQU131187 FAQ131187 FKM131187 FUI131187 GEE131187 GOA131187 GXW131187 HHS131187 HRO131187 IBK131187 ILG131187 IVC131187 JEY131187 JOU131187 JYQ131187 KIM131187 KSI131187 LCE131187 LMA131187 LVW131187 MFS131187 MPO131187 MZK131187 NJG131187 NTC131187 OCY131187 OMU131187 OWQ131187 PGM131187 PQI131187 QAE131187 QKA131187 QTW131187 RDS131187 RNO131187 RXK131187 SHG131187 SRC131187 TAY131187 TKU131187 TUQ131187 UEM131187 UOI131187 UYE131187 VIA131187 VRW131187 WBS131187 WLO131187 WVK131187 C196723 IY196723 SU196723 ACQ196723 AMM196723 AWI196723 BGE196723 BQA196723 BZW196723 CJS196723 CTO196723 DDK196723 DNG196723 DXC196723 EGY196723 EQU196723 FAQ196723 FKM196723 FUI196723 GEE196723 GOA196723 GXW196723 HHS196723 HRO196723 IBK196723 ILG196723 IVC196723 JEY196723 JOU196723 JYQ196723 KIM196723 KSI196723 LCE196723 LMA196723 LVW196723 MFS196723 MPO196723 MZK196723 NJG196723 NTC196723 OCY196723 OMU196723 OWQ196723 PGM196723 PQI196723 QAE196723 QKA196723 QTW196723 RDS196723 RNO196723 RXK196723 SHG196723 SRC196723 TAY196723 TKU196723 TUQ196723 UEM196723 UOI196723 UYE196723 VIA196723 VRW196723 WBS196723 WLO196723 WVK196723 C262259 IY262259 SU262259 ACQ262259 AMM262259 AWI262259 BGE262259 BQA262259 BZW262259 CJS262259 CTO262259 DDK262259 DNG262259 DXC262259 EGY262259 EQU262259 FAQ262259 FKM262259 FUI262259 GEE262259 GOA262259 GXW262259 HHS262259 HRO262259 IBK262259 ILG262259 IVC262259 JEY262259 JOU262259 JYQ262259 KIM262259 KSI262259 LCE262259 LMA262259 LVW262259 MFS262259 MPO262259 MZK262259 NJG262259 NTC262259 OCY262259 OMU262259 OWQ262259 PGM262259 PQI262259 QAE262259 QKA262259 QTW262259 RDS262259 RNO262259 RXK262259 SHG262259 SRC262259 TAY262259 TKU262259 TUQ262259 UEM262259 UOI262259 UYE262259 VIA262259 VRW262259 WBS262259 WLO262259 WVK262259 C327795 IY327795 SU327795 ACQ327795 AMM327795 AWI327795 BGE327795 BQA327795 BZW327795 CJS327795 CTO327795 DDK327795 DNG327795 DXC327795 EGY327795 EQU327795 FAQ327795 FKM327795 FUI327795 GEE327795 GOA327795 GXW327795 HHS327795 HRO327795 IBK327795 ILG327795 IVC327795 JEY327795 JOU327795 JYQ327795 KIM327795 KSI327795 LCE327795 LMA327795 LVW327795 MFS327795 MPO327795 MZK327795 NJG327795 NTC327795 OCY327795 OMU327795 OWQ327795 PGM327795 PQI327795 QAE327795 QKA327795 QTW327795 RDS327795 RNO327795 RXK327795 SHG327795 SRC327795 TAY327795 TKU327795 TUQ327795 UEM327795 UOI327795 UYE327795 VIA327795 VRW327795 WBS327795 WLO327795 WVK327795 C393331 IY393331 SU393331 ACQ393331 AMM393331 AWI393331 BGE393331 BQA393331 BZW393331 CJS393331 CTO393331 DDK393331 DNG393331 DXC393331 EGY393331 EQU393331 FAQ393331 FKM393331 FUI393331 GEE393331 GOA393331 GXW393331 HHS393331 HRO393331 IBK393331 ILG393331 IVC393331 JEY393331 JOU393331 JYQ393331 KIM393331 KSI393331 LCE393331 LMA393331 LVW393331 MFS393331 MPO393331 MZK393331 NJG393331 NTC393331 OCY393331 OMU393331 OWQ393331 PGM393331 PQI393331 QAE393331 QKA393331 QTW393331 RDS393331 RNO393331 RXK393331 SHG393331 SRC393331 TAY393331 TKU393331 TUQ393331 UEM393331 UOI393331 UYE393331 VIA393331 VRW393331 WBS393331 WLO393331 WVK393331 C458867 IY458867 SU458867 ACQ458867 AMM458867 AWI458867 BGE458867 BQA458867 BZW458867 CJS458867 CTO458867 DDK458867 DNG458867 DXC458867 EGY458867 EQU458867 FAQ458867 FKM458867 FUI458867 GEE458867 GOA458867 GXW458867 HHS458867 HRO458867 IBK458867 ILG458867 IVC458867 JEY458867 JOU458867 JYQ458867 KIM458867 KSI458867 LCE458867 LMA458867 LVW458867 MFS458867 MPO458867 MZK458867 NJG458867 NTC458867 OCY458867 OMU458867 OWQ458867 PGM458867 PQI458867 QAE458867 QKA458867 QTW458867 RDS458867 RNO458867 RXK458867 SHG458867 SRC458867 TAY458867 TKU458867 TUQ458867 UEM458867 UOI458867 UYE458867 VIA458867 VRW458867 WBS458867 WLO458867 WVK458867 C524403 IY524403 SU524403 ACQ524403 AMM524403 AWI524403 BGE524403 BQA524403 BZW524403 CJS524403 CTO524403 DDK524403 DNG524403 DXC524403 EGY524403 EQU524403 FAQ524403 FKM524403 FUI524403 GEE524403 GOA524403 GXW524403 HHS524403 HRO524403 IBK524403 ILG524403 IVC524403 JEY524403 JOU524403 JYQ524403 KIM524403 KSI524403 LCE524403 LMA524403 LVW524403 MFS524403 MPO524403 MZK524403 NJG524403 NTC524403 OCY524403 OMU524403 OWQ524403 PGM524403 PQI524403 QAE524403 QKA524403 QTW524403 RDS524403 RNO524403 RXK524403 SHG524403 SRC524403 TAY524403 TKU524403 TUQ524403 UEM524403 UOI524403 UYE524403 VIA524403 VRW524403 WBS524403 WLO524403 WVK524403 C589939 IY589939 SU589939 ACQ589939 AMM589939 AWI589939 BGE589939 BQA589939 BZW589939 CJS589939 CTO589939 DDK589939 DNG589939 DXC589939 EGY589939 EQU589939 FAQ589939 FKM589939 FUI589939 GEE589939 GOA589939 GXW589939 HHS589939 HRO589939 IBK589939 ILG589939 IVC589939 JEY589939 JOU589939 JYQ589939 KIM589939 KSI589939 LCE589939 LMA589939 LVW589939 MFS589939 MPO589939 MZK589939 NJG589939 NTC589939 OCY589939 OMU589939 OWQ589939 PGM589939 PQI589939 QAE589939 QKA589939 QTW589939 RDS589939 RNO589939 RXK589939 SHG589939 SRC589939 TAY589939 TKU589939 TUQ589939 UEM589939 UOI589939 UYE589939 VIA589939 VRW589939 WBS589939 WLO589939 WVK589939 C655475 IY655475 SU655475 ACQ655475 AMM655475 AWI655475 BGE655475 BQA655475 BZW655475 CJS655475 CTO655475 DDK655475 DNG655475 DXC655475 EGY655475 EQU655475 FAQ655475 FKM655475 FUI655475 GEE655475 GOA655475 GXW655475 HHS655475 HRO655475 IBK655475 ILG655475 IVC655475 JEY655475 JOU655475 JYQ655475 KIM655475 KSI655475 LCE655475 LMA655475 LVW655475 MFS655475 MPO655475 MZK655475 NJG655475 NTC655475 OCY655475 OMU655475 OWQ655475 PGM655475 PQI655475 QAE655475 QKA655475 QTW655475 RDS655475 RNO655475 RXK655475 SHG655475 SRC655475 TAY655475 TKU655475 TUQ655475 UEM655475 UOI655475 UYE655475 VIA655475 VRW655475 WBS655475 WLO655475 WVK655475 C721011 IY721011 SU721011 ACQ721011 AMM721011 AWI721011 BGE721011 BQA721011 BZW721011 CJS721011 CTO721011 DDK721011 DNG721011 DXC721011 EGY721011 EQU721011 FAQ721011 FKM721011 FUI721011 GEE721011 GOA721011 GXW721011 HHS721011 HRO721011 IBK721011 ILG721011 IVC721011 JEY721011 JOU721011 JYQ721011 KIM721011 KSI721011 LCE721011 LMA721011 LVW721011 MFS721011 MPO721011 MZK721011 NJG721011 NTC721011 OCY721011 OMU721011 OWQ721011 PGM721011 PQI721011 QAE721011 QKA721011 QTW721011 RDS721011 RNO721011 RXK721011 SHG721011 SRC721011 TAY721011 TKU721011 TUQ721011 UEM721011 UOI721011 UYE721011 VIA721011 VRW721011 WBS721011 WLO721011 WVK721011 C786547 IY786547 SU786547 ACQ786547 AMM786547 AWI786547 BGE786547 BQA786547 BZW786547 CJS786547 CTO786547 DDK786547 DNG786547 DXC786547 EGY786547 EQU786547 FAQ786547 FKM786547 FUI786547 GEE786547 GOA786547 GXW786547 HHS786547 HRO786547 IBK786547 ILG786547 IVC786547 JEY786547 JOU786547 JYQ786547 KIM786547 KSI786547 LCE786547 LMA786547 LVW786547 MFS786547 MPO786547 MZK786547 NJG786547 NTC786547 OCY786547 OMU786547 OWQ786547 PGM786547 PQI786547 QAE786547 QKA786547 QTW786547 RDS786547 RNO786547 RXK786547 SHG786547 SRC786547 TAY786547 TKU786547 TUQ786547 UEM786547 UOI786547 UYE786547 VIA786547 VRW786547 WBS786547 WLO786547 WVK786547 C852083 IY852083 SU852083 ACQ852083 AMM852083 AWI852083 BGE852083 BQA852083 BZW852083 CJS852083 CTO852083 DDK852083 DNG852083 DXC852083 EGY852083 EQU852083 FAQ852083 FKM852083 FUI852083 GEE852083 GOA852083 GXW852083 HHS852083 HRO852083 IBK852083 ILG852083 IVC852083 JEY852083 JOU852083 JYQ852083 KIM852083 KSI852083 LCE852083 LMA852083 LVW852083 MFS852083 MPO852083 MZK852083 NJG852083 NTC852083 OCY852083 OMU852083 OWQ852083 PGM852083 PQI852083 QAE852083 QKA852083 QTW852083 RDS852083 RNO852083 RXK852083 SHG852083 SRC852083 TAY852083 TKU852083 TUQ852083 UEM852083 UOI852083 UYE852083 VIA852083 VRW852083 WBS852083 WLO852083 WVK852083 C917619 IY917619 SU917619 ACQ917619 AMM917619 AWI917619 BGE917619 BQA917619 BZW917619 CJS917619 CTO917619 DDK917619 DNG917619 DXC917619 EGY917619 EQU917619 FAQ917619 FKM917619 FUI917619 GEE917619 GOA917619 GXW917619 HHS917619 HRO917619 IBK917619 ILG917619 IVC917619 JEY917619 JOU917619 JYQ917619 KIM917619 KSI917619 LCE917619 LMA917619 LVW917619 MFS917619 MPO917619 MZK917619 NJG917619 NTC917619 OCY917619 OMU917619 OWQ917619 PGM917619 PQI917619 QAE917619 QKA917619 QTW917619 RDS917619 RNO917619 RXK917619 SHG917619 SRC917619 TAY917619 TKU917619 TUQ917619 UEM917619 UOI917619 UYE917619 VIA917619 VRW917619 WBS917619 WLO917619 WVK917619 C983155 IY983155 SU983155 ACQ983155 AMM983155 AWI983155 BGE983155 BQA983155 BZW983155 CJS983155 CTO983155 DDK983155 DNG983155 DXC983155 EGY983155 EQU983155 FAQ983155 FKM983155 FUI983155 GEE983155 GOA983155 GXW983155 HHS983155 HRO983155 IBK983155 ILG983155 IVC983155 JEY983155 JOU983155 JYQ983155 KIM983155 KSI983155 LCE983155 LMA983155 LVW983155 MFS983155 MPO983155 MZK983155 NJG983155 NTC983155 OCY983155 OMU983155 OWQ983155 PGM983155 PQI983155 QAE983155 QKA983155 QTW983155 RDS983155 RNO983155 RXK983155 SHG983155 SRC983155 TAY983155 TKU983155 TUQ983155 UEM983155 UOI983155 UYE983155 VIA983155 VRW983155 WBS983155 WLO983155 WVK983155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8 IY65658 SU65658 ACQ65658 AMM65658 AWI65658 BGE65658 BQA65658 BZW65658 CJS65658 CTO65658 DDK65658 DNG65658 DXC65658 EGY65658 EQU65658 FAQ65658 FKM65658 FUI65658 GEE65658 GOA65658 GXW65658 HHS65658 HRO65658 IBK65658 ILG65658 IVC65658 JEY65658 JOU65658 JYQ65658 KIM65658 KSI65658 LCE65658 LMA65658 LVW65658 MFS65658 MPO65658 MZK65658 NJG65658 NTC65658 OCY65658 OMU65658 OWQ65658 PGM65658 PQI65658 QAE65658 QKA65658 QTW65658 RDS65658 RNO65658 RXK65658 SHG65658 SRC65658 TAY65658 TKU65658 TUQ65658 UEM65658 UOI65658 UYE65658 VIA65658 VRW65658 WBS65658 WLO65658 WVK65658 C131194 IY131194 SU131194 ACQ131194 AMM131194 AWI131194 BGE131194 BQA131194 BZW131194 CJS131194 CTO131194 DDK131194 DNG131194 DXC131194 EGY131194 EQU131194 FAQ131194 FKM131194 FUI131194 GEE131194 GOA131194 GXW131194 HHS131194 HRO131194 IBK131194 ILG131194 IVC131194 JEY131194 JOU131194 JYQ131194 KIM131194 KSI131194 LCE131194 LMA131194 LVW131194 MFS131194 MPO131194 MZK131194 NJG131194 NTC131194 OCY131194 OMU131194 OWQ131194 PGM131194 PQI131194 QAE131194 QKA131194 QTW131194 RDS131194 RNO131194 RXK131194 SHG131194 SRC131194 TAY131194 TKU131194 TUQ131194 UEM131194 UOI131194 UYE131194 VIA131194 VRW131194 WBS131194 WLO131194 WVK131194 C196730 IY196730 SU196730 ACQ196730 AMM196730 AWI196730 BGE196730 BQA196730 BZW196730 CJS196730 CTO196730 DDK196730 DNG196730 DXC196730 EGY196730 EQU196730 FAQ196730 FKM196730 FUI196730 GEE196730 GOA196730 GXW196730 HHS196730 HRO196730 IBK196730 ILG196730 IVC196730 JEY196730 JOU196730 JYQ196730 KIM196730 KSI196730 LCE196730 LMA196730 LVW196730 MFS196730 MPO196730 MZK196730 NJG196730 NTC196730 OCY196730 OMU196730 OWQ196730 PGM196730 PQI196730 QAE196730 QKA196730 QTW196730 RDS196730 RNO196730 RXK196730 SHG196730 SRC196730 TAY196730 TKU196730 TUQ196730 UEM196730 UOI196730 UYE196730 VIA196730 VRW196730 WBS196730 WLO196730 WVK196730 C262266 IY262266 SU262266 ACQ262266 AMM262266 AWI262266 BGE262266 BQA262266 BZW262266 CJS262266 CTO262266 DDK262266 DNG262266 DXC262266 EGY262266 EQU262266 FAQ262266 FKM262266 FUI262266 GEE262266 GOA262266 GXW262266 HHS262266 HRO262266 IBK262266 ILG262266 IVC262266 JEY262266 JOU262266 JYQ262266 KIM262266 KSI262266 LCE262266 LMA262266 LVW262266 MFS262266 MPO262266 MZK262266 NJG262266 NTC262266 OCY262266 OMU262266 OWQ262266 PGM262266 PQI262266 QAE262266 QKA262266 QTW262266 RDS262266 RNO262266 RXK262266 SHG262266 SRC262266 TAY262266 TKU262266 TUQ262266 UEM262266 UOI262266 UYE262266 VIA262266 VRW262266 WBS262266 WLO262266 WVK262266 C327802 IY327802 SU327802 ACQ327802 AMM327802 AWI327802 BGE327802 BQA327802 BZW327802 CJS327802 CTO327802 DDK327802 DNG327802 DXC327802 EGY327802 EQU327802 FAQ327802 FKM327802 FUI327802 GEE327802 GOA327802 GXW327802 HHS327802 HRO327802 IBK327802 ILG327802 IVC327802 JEY327802 JOU327802 JYQ327802 KIM327802 KSI327802 LCE327802 LMA327802 LVW327802 MFS327802 MPO327802 MZK327802 NJG327802 NTC327802 OCY327802 OMU327802 OWQ327802 PGM327802 PQI327802 QAE327802 QKA327802 QTW327802 RDS327802 RNO327802 RXK327802 SHG327802 SRC327802 TAY327802 TKU327802 TUQ327802 UEM327802 UOI327802 UYE327802 VIA327802 VRW327802 WBS327802 WLO327802 WVK327802 C393338 IY393338 SU393338 ACQ393338 AMM393338 AWI393338 BGE393338 BQA393338 BZW393338 CJS393338 CTO393338 DDK393338 DNG393338 DXC393338 EGY393338 EQU393338 FAQ393338 FKM393338 FUI393338 GEE393338 GOA393338 GXW393338 HHS393338 HRO393338 IBK393338 ILG393338 IVC393338 JEY393338 JOU393338 JYQ393338 KIM393338 KSI393338 LCE393338 LMA393338 LVW393338 MFS393338 MPO393338 MZK393338 NJG393338 NTC393338 OCY393338 OMU393338 OWQ393338 PGM393338 PQI393338 QAE393338 QKA393338 QTW393338 RDS393338 RNO393338 RXK393338 SHG393338 SRC393338 TAY393338 TKU393338 TUQ393338 UEM393338 UOI393338 UYE393338 VIA393338 VRW393338 WBS393338 WLO393338 WVK393338 C458874 IY458874 SU458874 ACQ458874 AMM458874 AWI458874 BGE458874 BQA458874 BZW458874 CJS458874 CTO458874 DDK458874 DNG458874 DXC458874 EGY458874 EQU458874 FAQ458874 FKM458874 FUI458874 GEE458874 GOA458874 GXW458874 HHS458874 HRO458874 IBK458874 ILG458874 IVC458874 JEY458874 JOU458874 JYQ458874 KIM458874 KSI458874 LCE458874 LMA458874 LVW458874 MFS458874 MPO458874 MZK458874 NJG458874 NTC458874 OCY458874 OMU458874 OWQ458874 PGM458874 PQI458874 QAE458874 QKA458874 QTW458874 RDS458874 RNO458874 RXK458874 SHG458874 SRC458874 TAY458874 TKU458874 TUQ458874 UEM458874 UOI458874 UYE458874 VIA458874 VRW458874 WBS458874 WLO458874 WVK458874 C524410 IY524410 SU524410 ACQ524410 AMM524410 AWI524410 BGE524410 BQA524410 BZW524410 CJS524410 CTO524410 DDK524410 DNG524410 DXC524410 EGY524410 EQU524410 FAQ524410 FKM524410 FUI524410 GEE524410 GOA524410 GXW524410 HHS524410 HRO524410 IBK524410 ILG524410 IVC524410 JEY524410 JOU524410 JYQ524410 KIM524410 KSI524410 LCE524410 LMA524410 LVW524410 MFS524410 MPO524410 MZK524410 NJG524410 NTC524410 OCY524410 OMU524410 OWQ524410 PGM524410 PQI524410 QAE524410 QKA524410 QTW524410 RDS524410 RNO524410 RXK524410 SHG524410 SRC524410 TAY524410 TKU524410 TUQ524410 UEM524410 UOI524410 UYE524410 VIA524410 VRW524410 WBS524410 WLO524410 WVK524410 C589946 IY589946 SU589946 ACQ589946 AMM589946 AWI589946 BGE589946 BQA589946 BZW589946 CJS589946 CTO589946 DDK589946 DNG589946 DXC589946 EGY589946 EQU589946 FAQ589946 FKM589946 FUI589946 GEE589946 GOA589946 GXW589946 HHS589946 HRO589946 IBK589946 ILG589946 IVC589946 JEY589946 JOU589946 JYQ589946 KIM589946 KSI589946 LCE589946 LMA589946 LVW589946 MFS589946 MPO589946 MZK589946 NJG589946 NTC589946 OCY589946 OMU589946 OWQ589946 PGM589946 PQI589946 QAE589946 QKA589946 QTW589946 RDS589946 RNO589946 RXK589946 SHG589946 SRC589946 TAY589946 TKU589946 TUQ589946 UEM589946 UOI589946 UYE589946 VIA589946 VRW589946 WBS589946 WLO589946 WVK589946 C655482 IY655482 SU655482 ACQ655482 AMM655482 AWI655482 BGE655482 BQA655482 BZW655482 CJS655482 CTO655482 DDK655482 DNG655482 DXC655482 EGY655482 EQU655482 FAQ655482 FKM655482 FUI655482 GEE655482 GOA655482 GXW655482 HHS655482 HRO655482 IBK655482 ILG655482 IVC655482 JEY655482 JOU655482 JYQ655482 KIM655482 KSI655482 LCE655482 LMA655482 LVW655482 MFS655482 MPO655482 MZK655482 NJG655482 NTC655482 OCY655482 OMU655482 OWQ655482 PGM655482 PQI655482 QAE655482 QKA655482 QTW655482 RDS655482 RNO655482 RXK655482 SHG655482 SRC655482 TAY655482 TKU655482 TUQ655482 UEM655482 UOI655482 UYE655482 VIA655482 VRW655482 WBS655482 WLO655482 WVK655482 C721018 IY721018 SU721018 ACQ721018 AMM721018 AWI721018 BGE721018 BQA721018 BZW721018 CJS721018 CTO721018 DDK721018 DNG721018 DXC721018 EGY721018 EQU721018 FAQ721018 FKM721018 FUI721018 GEE721018 GOA721018 GXW721018 HHS721018 HRO721018 IBK721018 ILG721018 IVC721018 JEY721018 JOU721018 JYQ721018 KIM721018 KSI721018 LCE721018 LMA721018 LVW721018 MFS721018 MPO721018 MZK721018 NJG721018 NTC721018 OCY721018 OMU721018 OWQ721018 PGM721018 PQI721018 QAE721018 QKA721018 QTW721018 RDS721018 RNO721018 RXK721018 SHG721018 SRC721018 TAY721018 TKU721018 TUQ721018 UEM721018 UOI721018 UYE721018 VIA721018 VRW721018 WBS721018 WLO721018 WVK721018 C786554 IY786554 SU786554 ACQ786554 AMM786554 AWI786554 BGE786554 BQA786554 BZW786554 CJS786554 CTO786554 DDK786554 DNG786554 DXC786554 EGY786554 EQU786554 FAQ786554 FKM786554 FUI786554 GEE786554 GOA786554 GXW786554 HHS786554 HRO786554 IBK786554 ILG786554 IVC786554 JEY786554 JOU786554 JYQ786554 KIM786554 KSI786554 LCE786554 LMA786554 LVW786554 MFS786554 MPO786554 MZK786554 NJG786554 NTC786554 OCY786554 OMU786554 OWQ786554 PGM786554 PQI786554 QAE786554 QKA786554 QTW786554 RDS786554 RNO786554 RXK786554 SHG786554 SRC786554 TAY786554 TKU786554 TUQ786554 UEM786554 UOI786554 UYE786554 VIA786554 VRW786554 WBS786554 WLO786554 WVK786554 C852090 IY852090 SU852090 ACQ852090 AMM852090 AWI852090 BGE852090 BQA852090 BZW852090 CJS852090 CTO852090 DDK852090 DNG852090 DXC852090 EGY852090 EQU852090 FAQ852090 FKM852090 FUI852090 GEE852090 GOA852090 GXW852090 HHS852090 HRO852090 IBK852090 ILG852090 IVC852090 JEY852090 JOU852090 JYQ852090 KIM852090 KSI852090 LCE852090 LMA852090 LVW852090 MFS852090 MPO852090 MZK852090 NJG852090 NTC852090 OCY852090 OMU852090 OWQ852090 PGM852090 PQI852090 QAE852090 QKA852090 QTW852090 RDS852090 RNO852090 RXK852090 SHG852090 SRC852090 TAY852090 TKU852090 TUQ852090 UEM852090 UOI852090 UYE852090 VIA852090 VRW852090 WBS852090 WLO852090 WVK852090 C917626 IY917626 SU917626 ACQ917626 AMM917626 AWI917626 BGE917626 BQA917626 BZW917626 CJS917626 CTO917626 DDK917626 DNG917626 DXC917626 EGY917626 EQU917626 FAQ917626 FKM917626 FUI917626 GEE917626 GOA917626 GXW917626 HHS917626 HRO917626 IBK917626 ILG917626 IVC917626 JEY917626 JOU917626 JYQ917626 KIM917626 KSI917626 LCE917626 LMA917626 LVW917626 MFS917626 MPO917626 MZK917626 NJG917626 NTC917626 OCY917626 OMU917626 OWQ917626 PGM917626 PQI917626 QAE917626 QKA917626 QTW917626 RDS917626 RNO917626 RXK917626 SHG917626 SRC917626 TAY917626 TKU917626 TUQ917626 UEM917626 UOI917626 UYE917626 VIA917626 VRW917626 WBS917626 WLO917626 WVK917626 C983162 IY983162 SU983162 ACQ983162 AMM983162 AWI983162 BGE983162 BQA983162 BZW983162 CJS983162 CTO983162 DDK983162 DNG983162 DXC983162 EGY983162 EQU983162 FAQ983162 FKM983162 FUI983162 GEE983162 GOA983162 GXW983162 HHS983162 HRO983162 IBK983162 ILG983162 IVC983162 JEY983162 JOU983162 JYQ983162 KIM983162 KSI983162 LCE983162 LMA983162 LVW983162 MFS983162 MPO983162 MZK983162 NJG983162 NTC983162 OCY983162 OMU983162 OWQ983162 PGM983162 PQI983162 QAE983162 QKA983162 QTW983162 RDS983162 RNO983162 RXK983162 SHG983162 SRC983162 TAY983162 TKU983162 TUQ983162 UEM983162 UOI983162 UYE983162 VIA983162 VRW983162 WBS983162 WLO983162 WVK983162" xr:uid="{6DBD3640-9416-40F0-9DBF-34BE735AFB81}">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1:Y65594 JR65591:JU65594 TN65591:TQ65594 ADJ65591:ADM65594 ANF65591:ANI65594 AXB65591:AXE65594 BGX65591:BHA65594 BQT65591:BQW65594 CAP65591:CAS65594 CKL65591:CKO65594 CUH65591:CUK65594 DED65591:DEG65594 DNZ65591:DOC65594 DXV65591:DXY65594 EHR65591:EHU65594 ERN65591:ERQ65594 FBJ65591:FBM65594 FLF65591:FLI65594 FVB65591:FVE65594 GEX65591:GFA65594 GOT65591:GOW65594 GYP65591:GYS65594 HIL65591:HIO65594 HSH65591:HSK65594 ICD65591:ICG65594 ILZ65591:IMC65594 IVV65591:IVY65594 JFR65591:JFU65594 JPN65591:JPQ65594 JZJ65591:JZM65594 KJF65591:KJI65594 KTB65591:KTE65594 LCX65591:LDA65594 LMT65591:LMW65594 LWP65591:LWS65594 MGL65591:MGO65594 MQH65591:MQK65594 NAD65591:NAG65594 NJZ65591:NKC65594 NTV65591:NTY65594 ODR65591:ODU65594 ONN65591:ONQ65594 OXJ65591:OXM65594 PHF65591:PHI65594 PRB65591:PRE65594 QAX65591:QBA65594 QKT65591:QKW65594 QUP65591:QUS65594 REL65591:REO65594 ROH65591:ROK65594 RYD65591:RYG65594 SHZ65591:SIC65594 SRV65591:SRY65594 TBR65591:TBU65594 TLN65591:TLQ65594 TVJ65591:TVM65594 UFF65591:UFI65594 UPB65591:UPE65594 UYX65591:UZA65594 VIT65591:VIW65594 VSP65591:VSS65594 WCL65591:WCO65594 WMH65591:WMK65594 WWD65591:WWG65594 V131127:Y131130 JR131127:JU131130 TN131127:TQ131130 ADJ131127:ADM131130 ANF131127:ANI131130 AXB131127:AXE131130 BGX131127:BHA131130 BQT131127:BQW131130 CAP131127:CAS131130 CKL131127:CKO131130 CUH131127:CUK131130 DED131127:DEG131130 DNZ131127:DOC131130 DXV131127:DXY131130 EHR131127:EHU131130 ERN131127:ERQ131130 FBJ131127:FBM131130 FLF131127:FLI131130 FVB131127:FVE131130 GEX131127:GFA131130 GOT131127:GOW131130 GYP131127:GYS131130 HIL131127:HIO131130 HSH131127:HSK131130 ICD131127:ICG131130 ILZ131127:IMC131130 IVV131127:IVY131130 JFR131127:JFU131130 JPN131127:JPQ131130 JZJ131127:JZM131130 KJF131127:KJI131130 KTB131127:KTE131130 LCX131127:LDA131130 LMT131127:LMW131130 LWP131127:LWS131130 MGL131127:MGO131130 MQH131127:MQK131130 NAD131127:NAG131130 NJZ131127:NKC131130 NTV131127:NTY131130 ODR131127:ODU131130 ONN131127:ONQ131130 OXJ131127:OXM131130 PHF131127:PHI131130 PRB131127:PRE131130 QAX131127:QBA131130 QKT131127:QKW131130 QUP131127:QUS131130 REL131127:REO131130 ROH131127:ROK131130 RYD131127:RYG131130 SHZ131127:SIC131130 SRV131127:SRY131130 TBR131127:TBU131130 TLN131127:TLQ131130 TVJ131127:TVM131130 UFF131127:UFI131130 UPB131127:UPE131130 UYX131127:UZA131130 VIT131127:VIW131130 VSP131127:VSS131130 WCL131127:WCO131130 WMH131127:WMK131130 WWD131127:WWG131130 V196663:Y196666 JR196663:JU196666 TN196663:TQ196666 ADJ196663:ADM196666 ANF196663:ANI196666 AXB196663:AXE196666 BGX196663:BHA196666 BQT196663:BQW196666 CAP196663:CAS196666 CKL196663:CKO196666 CUH196663:CUK196666 DED196663:DEG196666 DNZ196663:DOC196666 DXV196663:DXY196666 EHR196663:EHU196666 ERN196663:ERQ196666 FBJ196663:FBM196666 FLF196663:FLI196666 FVB196663:FVE196666 GEX196663:GFA196666 GOT196663:GOW196666 GYP196663:GYS196666 HIL196663:HIO196666 HSH196663:HSK196666 ICD196663:ICG196666 ILZ196663:IMC196666 IVV196663:IVY196666 JFR196663:JFU196666 JPN196663:JPQ196666 JZJ196663:JZM196666 KJF196663:KJI196666 KTB196663:KTE196666 LCX196663:LDA196666 LMT196663:LMW196666 LWP196663:LWS196666 MGL196663:MGO196666 MQH196663:MQK196666 NAD196663:NAG196666 NJZ196663:NKC196666 NTV196663:NTY196666 ODR196663:ODU196666 ONN196663:ONQ196666 OXJ196663:OXM196666 PHF196663:PHI196666 PRB196663:PRE196666 QAX196663:QBA196666 QKT196663:QKW196666 QUP196663:QUS196666 REL196663:REO196666 ROH196663:ROK196666 RYD196663:RYG196666 SHZ196663:SIC196666 SRV196663:SRY196666 TBR196663:TBU196666 TLN196663:TLQ196666 TVJ196663:TVM196666 UFF196663:UFI196666 UPB196663:UPE196666 UYX196663:UZA196666 VIT196663:VIW196666 VSP196663:VSS196666 WCL196663:WCO196666 WMH196663:WMK196666 WWD196663:WWG196666 V262199:Y262202 JR262199:JU262202 TN262199:TQ262202 ADJ262199:ADM262202 ANF262199:ANI262202 AXB262199:AXE262202 BGX262199:BHA262202 BQT262199:BQW262202 CAP262199:CAS262202 CKL262199:CKO262202 CUH262199:CUK262202 DED262199:DEG262202 DNZ262199:DOC262202 DXV262199:DXY262202 EHR262199:EHU262202 ERN262199:ERQ262202 FBJ262199:FBM262202 FLF262199:FLI262202 FVB262199:FVE262202 GEX262199:GFA262202 GOT262199:GOW262202 GYP262199:GYS262202 HIL262199:HIO262202 HSH262199:HSK262202 ICD262199:ICG262202 ILZ262199:IMC262202 IVV262199:IVY262202 JFR262199:JFU262202 JPN262199:JPQ262202 JZJ262199:JZM262202 KJF262199:KJI262202 KTB262199:KTE262202 LCX262199:LDA262202 LMT262199:LMW262202 LWP262199:LWS262202 MGL262199:MGO262202 MQH262199:MQK262202 NAD262199:NAG262202 NJZ262199:NKC262202 NTV262199:NTY262202 ODR262199:ODU262202 ONN262199:ONQ262202 OXJ262199:OXM262202 PHF262199:PHI262202 PRB262199:PRE262202 QAX262199:QBA262202 QKT262199:QKW262202 QUP262199:QUS262202 REL262199:REO262202 ROH262199:ROK262202 RYD262199:RYG262202 SHZ262199:SIC262202 SRV262199:SRY262202 TBR262199:TBU262202 TLN262199:TLQ262202 TVJ262199:TVM262202 UFF262199:UFI262202 UPB262199:UPE262202 UYX262199:UZA262202 VIT262199:VIW262202 VSP262199:VSS262202 WCL262199:WCO262202 WMH262199:WMK262202 WWD262199:WWG262202 V327735:Y327738 JR327735:JU327738 TN327735:TQ327738 ADJ327735:ADM327738 ANF327735:ANI327738 AXB327735:AXE327738 BGX327735:BHA327738 BQT327735:BQW327738 CAP327735:CAS327738 CKL327735:CKO327738 CUH327735:CUK327738 DED327735:DEG327738 DNZ327735:DOC327738 DXV327735:DXY327738 EHR327735:EHU327738 ERN327735:ERQ327738 FBJ327735:FBM327738 FLF327735:FLI327738 FVB327735:FVE327738 GEX327735:GFA327738 GOT327735:GOW327738 GYP327735:GYS327738 HIL327735:HIO327738 HSH327735:HSK327738 ICD327735:ICG327738 ILZ327735:IMC327738 IVV327735:IVY327738 JFR327735:JFU327738 JPN327735:JPQ327738 JZJ327735:JZM327738 KJF327735:KJI327738 KTB327735:KTE327738 LCX327735:LDA327738 LMT327735:LMW327738 LWP327735:LWS327738 MGL327735:MGO327738 MQH327735:MQK327738 NAD327735:NAG327738 NJZ327735:NKC327738 NTV327735:NTY327738 ODR327735:ODU327738 ONN327735:ONQ327738 OXJ327735:OXM327738 PHF327735:PHI327738 PRB327735:PRE327738 QAX327735:QBA327738 QKT327735:QKW327738 QUP327735:QUS327738 REL327735:REO327738 ROH327735:ROK327738 RYD327735:RYG327738 SHZ327735:SIC327738 SRV327735:SRY327738 TBR327735:TBU327738 TLN327735:TLQ327738 TVJ327735:TVM327738 UFF327735:UFI327738 UPB327735:UPE327738 UYX327735:UZA327738 VIT327735:VIW327738 VSP327735:VSS327738 WCL327735:WCO327738 WMH327735:WMK327738 WWD327735:WWG327738 V393271:Y393274 JR393271:JU393274 TN393271:TQ393274 ADJ393271:ADM393274 ANF393271:ANI393274 AXB393271:AXE393274 BGX393271:BHA393274 BQT393271:BQW393274 CAP393271:CAS393274 CKL393271:CKO393274 CUH393271:CUK393274 DED393271:DEG393274 DNZ393271:DOC393274 DXV393271:DXY393274 EHR393271:EHU393274 ERN393271:ERQ393274 FBJ393271:FBM393274 FLF393271:FLI393274 FVB393271:FVE393274 GEX393271:GFA393274 GOT393271:GOW393274 GYP393271:GYS393274 HIL393271:HIO393274 HSH393271:HSK393274 ICD393271:ICG393274 ILZ393271:IMC393274 IVV393271:IVY393274 JFR393271:JFU393274 JPN393271:JPQ393274 JZJ393271:JZM393274 KJF393271:KJI393274 KTB393271:KTE393274 LCX393271:LDA393274 LMT393271:LMW393274 LWP393271:LWS393274 MGL393271:MGO393274 MQH393271:MQK393274 NAD393271:NAG393274 NJZ393271:NKC393274 NTV393271:NTY393274 ODR393271:ODU393274 ONN393271:ONQ393274 OXJ393271:OXM393274 PHF393271:PHI393274 PRB393271:PRE393274 QAX393271:QBA393274 QKT393271:QKW393274 QUP393271:QUS393274 REL393271:REO393274 ROH393271:ROK393274 RYD393271:RYG393274 SHZ393271:SIC393274 SRV393271:SRY393274 TBR393271:TBU393274 TLN393271:TLQ393274 TVJ393271:TVM393274 UFF393271:UFI393274 UPB393271:UPE393274 UYX393271:UZA393274 VIT393271:VIW393274 VSP393271:VSS393274 WCL393271:WCO393274 WMH393271:WMK393274 WWD393271:WWG393274 V458807:Y458810 JR458807:JU458810 TN458807:TQ458810 ADJ458807:ADM458810 ANF458807:ANI458810 AXB458807:AXE458810 BGX458807:BHA458810 BQT458807:BQW458810 CAP458807:CAS458810 CKL458807:CKO458810 CUH458807:CUK458810 DED458807:DEG458810 DNZ458807:DOC458810 DXV458807:DXY458810 EHR458807:EHU458810 ERN458807:ERQ458810 FBJ458807:FBM458810 FLF458807:FLI458810 FVB458807:FVE458810 GEX458807:GFA458810 GOT458807:GOW458810 GYP458807:GYS458810 HIL458807:HIO458810 HSH458807:HSK458810 ICD458807:ICG458810 ILZ458807:IMC458810 IVV458807:IVY458810 JFR458807:JFU458810 JPN458807:JPQ458810 JZJ458807:JZM458810 KJF458807:KJI458810 KTB458807:KTE458810 LCX458807:LDA458810 LMT458807:LMW458810 LWP458807:LWS458810 MGL458807:MGO458810 MQH458807:MQK458810 NAD458807:NAG458810 NJZ458807:NKC458810 NTV458807:NTY458810 ODR458807:ODU458810 ONN458807:ONQ458810 OXJ458807:OXM458810 PHF458807:PHI458810 PRB458807:PRE458810 QAX458807:QBA458810 QKT458807:QKW458810 QUP458807:QUS458810 REL458807:REO458810 ROH458807:ROK458810 RYD458807:RYG458810 SHZ458807:SIC458810 SRV458807:SRY458810 TBR458807:TBU458810 TLN458807:TLQ458810 TVJ458807:TVM458810 UFF458807:UFI458810 UPB458807:UPE458810 UYX458807:UZA458810 VIT458807:VIW458810 VSP458807:VSS458810 WCL458807:WCO458810 WMH458807:WMK458810 WWD458807:WWG458810 V524343:Y524346 JR524343:JU524346 TN524343:TQ524346 ADJ524343:ADM524346 ANF524343:ANI524346 AXB524343:AXE524346 BGX524343:BHA524346 BQT524343:BQW524346 CAP524343:CAS524346 CKL524343:CKO524346 CUH524343:CUK524346 DED524343:DEG524346 DNZ524343:DOC524346 DXV524343:DXY524346 EHR524343:EHU524346 ERN524343:ERQ524346 FBJ524343:FBM524346 FLF524343:FLI524346 FVB524343:FVE524346 GEX524343:GFA524346 GOT524343:GOW524346 GYP524343:GYS524346 HIL524343:HIO524346 HSH524343:HSK524346 ICD524343:ICG524346 ILZ524343:IMC524346 IVV524343:IVY524346 JFR524343:JFU524346 JPN524343:JPQ524346 JZJ524343:JZM524346 KJF524343:KJI524346 KTB524343:KTE524346 LCX524343:LDA524346 LMT524343:LMW524346 LWP524343:LWS524346 MGL524343:MGO524346 MQH524343:MQK524346 NAD524343:NAG524346 NJZ524343:NKC524346 NTV524343:NTY524346 ODR524343:ODU524346 ONN524343:ONQ524346 OXJ524343:OXM524346 PHF524343:PHI524346 PRB524343:PRE524346 QAX524343:QBA524346 QKT524343:QKW524346 QUP524343:QUS524346 REL524343:REO524346 ROH524343:ROK524346 RYD524343:RYG524346 SHZ524343:SIC524346 SRV524343:SRY524346 TBR524343:TBU524346 TLN524343:TLQ524346 TVJ524343:TVM524346 UFF524343:UFI524346 UPB524343:UPE524346 UYX524343:UZA524346 VIT524343:VIW524346 VSP524343:VSS524346 WCL524343:WCO524346 WMH524343:WMK524346 WWD524343:WWG524346 V589879:Y589882 JR589879:JU589882 TN589879:TQ589882 ADJ589879:ADM589882 ANF589879:ANI589882 AXB589879:AXE589882 BGX589879:BHA589882 BQT589879:BQW589882 CAP589879:CAS589882 CKL589879:CKO589882 CUH589879:CUK589882 DED589879:DEG589882 DNZ589879:DOC589882 DXV589879:DXY589882 EHR589879:EHU589882 ERN589879:ERQ589882 FBJ589879:FBM589882 FLF589879:FLI589882 FVB589879:FVE589882 GEX589879:GFA589882 GOT589879:GOW589882 GYP589879:GYS589882 HIL589879:HIO589882 HSH589879:HSK589882 ICD589879:ICG589882 ILZ589879:IMC589882 IVV589879:IVY589882 JFR589879:JFU589882 JPN589879:JPQ589882 JZJ589879:JZM589882 KJF589879:KJI589882 KTB589879:KTE589882 LCX589879:LDA589882 LMT589879:LMW589882 LWP589879:LWS589882 MGL589879:MGO589882 MQH589879:MQK589882 NAD589879:NAG589882 NJZ589879:NKC589882 NTV589879:NTY589882 ODR589879:ODU589882 ONN589879:ONQ589882 OXJ589879:OXM589882 PHF589879:PHI589882 PRB589879:PRE589882 QAX589879:QBA589882 QKT589879:QKW589882 QUP589879:QUS589882 REL589879:REO589882 ROH589879:ROK589882 RYD589879:RYG589882 SHZ589879:SIC589882 SRV589879:SRY589882 TBR589879:TBU589882 TLN589879:TLQ589882 TVJ589879:TVM589882 UFF589879:UFI589882 UPB589879:UPE589882 UYX589879:UZA589882 VIT589879:VIW589882 VSP589879:VSS589882 WCL589879:WCO589882 WMH589879:WMK589882 WWD589879:WWG589882 V655415:Y655418 JR655415:JU655418 TN655415:TQ655418 ADJ655415:ADM655418 ANF655415:ANI655418 AXB655415:AXE655418 BGX655415:BHA655418 BQT655415:BQW655418 CAP655415:CAS655418 CKL655415:CKO655418 CUH655415:CUK655418 DED655415:DEG655418 DNZ655415:DOC655418 DXV655415:DXY655418 EHR655415:EHU655418 ERN655415:ERQ655418 FBJ655415:FBM655418 FLF655415:FLI655418 FVB655415:FVE655418 GEX655415:GFA655418 GOT655415:GOW655418 GYP655415:GYS655418 HIL655415:HIO655418 HSH655415:HSK655418 ICD655415:ICG655418 ILZ655415:IMC655418 IVV655415:IVY655418 JFR655415:JFU655418 JPN655415:JPQ655418 JZJ655415:JZM655418 KJF655415:KJI655418 KTB655415:KTE655418 LCX655415:LDA655418 LMT655415:LMW655418 LWP655415:LWS655418 MGL655415:MGO655418 MQH655415:MQK655418 NAD655415:NAG655418 NJZ655415:NKC655418 NTV655415:NTY655418 ODR655415:ODU655418 ONN655415:ONQ655418 OXJ655415:OXM655418 PHF655415:PHI655418 PRB655415:PRE655418 QAX655415:QBA655418 QKT655415:QKW655418 QUP655415:QUS655418 REL655415:REO655418 ROH655415:ROK655418 RYD655415:RYG655418 SHZ655415:SIC655418 SRV655415:SRY655418 TBR655415:TBU655418 TLN655415:TLQ655418 TVJ655415:TVM655418 UFF655415:UFI655418 UPB655415:UPE655418 UYX655415:UZA655418 VIT655415:VIW655418 VSP655415:VSS655418 WCL655415:WCO655418 WMH655415:WMK655418 WWD655415:WWG655418 V720951:Y720954 JR720951:JU720954 TN720951:TQ720954 ADJ720951:ADM720954 ANF720951:ANI720954 AXB720951:AXE720954 BGX720951:BHA720954 BQT720951:BQW720954 CAP720951:CAS720954 CKL720951:CKO720954 CUH720951:CUK720954 DED720951:DEG720954 DNZ720951:DOC720954 DXV720951:DXY720954 EHR720951:EHU720954 ERN720951:ERQ720954 FBJ720951:FBM720954 FLF720951:FLI720954 FVB720951:FVE720954 GEX720951:GFA720954 GOT720951:GOW720954 GYP720951:GYS720954 HIL720951:HIO720954 HSH720951:HSK720954 ICD720951:ICG720954 ILZ720951:IMC720954 IVV720951:IVY720954 JFR720951:JFU720954 JPN720951:JPQ720954 JZJ720951:JZM720954 KJF720951:KJI720954 KTB720951:KTE720954 LCX720951:LDA720954 LMT720951:LMW720954 LWP720951:LWS720954 MGL720951:MGO720954 MQH720951:MQK720954 NAD720951:NAG720954 NJZ720951:NKC720954 NTV720951:NTY720954 ODR720951:ODU720954 ONN720951:ONQ720954 OXJ720951:OXM720954 PHF720951:PHI720954 PRB720951:PRE720954 QAX720951:QBA720954 QKT720951:QKW720954 QUP720951:QUS720954 REL720951:REO720954 ROH720951:ROK720954 RYD720951:RYG720954 SHZ720951:SIC720954 SRV720951:SRY720954 TBR720951:TBU720954 TLN720951:TLQ720954 TVJ720951:TVM720954 UFF720951:UFI720954 UPB720951:UPE720954 UYX720951:UZA720954 VIT720951:VIW720954 VSP720951:VSS720954 WCL720951:WCO720954 WMH720951:WMK720954 WWD720951:WWG720954 V786487:Y786490 JR786487:JU786490 TN786487:TQ786490 ADJ786487:ADM786490 ANF786487:ANI786490 AXB786487:AXE786490 BGX786487:BHA786490 BQT786487:BQW786490 CAP786487:CAS786490 CKL786487:CKO786490 CUH786487:CUK786490 DED786487:DEG786490 DNZ786487:DOC786490 DXV786487:DXY786490 EHR786487:EHU786490 ERN786487:ERQ786490 FBJ786487:FBM786490 FLF786487:FLI786490 FVB786487:FVE786490 GEX786487:GFA786490 GOT786487:GOW786490 GYP786487:GYS786490 HIL786487:HIO786490 HSH786487:HSK786490 ICD786487:ICG786490 ILZ786487:IMC786490 IVV786487:IVY786490 JFR786487:JFU786490 JPN786487:JPQ786490 JZJ786487:JZM786490 KJF786487:KJI786490 KTB786487:KTE786490 LCX786487:LDA786490 LMT786487:LMW786490 LWP786487:LWS786490 MGL786487:MGO786490 MQH786487:MQK786490 NAD786487:NAG786490 NJZ786487:NKC786490 NTV786487:NTY786490 ODR786487:ODU786490 ONN786487:ONQ786490 OXJ786487:OXM786490 PHF786487:PHI786490 PRB786487:PRE786490 QAX786487:QBA786490 QKT786487:QKW786490 QUP786487:QUS786490 REL786487:REO786490 ROH786487:ROK786490 RYD786487:RYG786490 SHZ786487:SIC786490 SRV786487:SRY786490 TBR786487:TBU786490 TLN786487:TLQ786490 TVJ786487:TVM786490 UFF786487:UFI786490 UPB786487:UPE786490 UYX786487:UZA786490 VIT786487:VIW786490 VSP786487:VSS786490 WCL786487:WCO786490 WMH786487:WMK786490 WWD786487:WWG786490 V852023:Y852026 JR852023:JU852026 TN852023:TQ852026 ADJ852023:ADM852026 ANF852023:ANI852026 AXB852023:AXE852026 BGX852023:BHA852026 BQT852023:BQW852026 CAP852023:CAS852026 CKL852023:CKO852026 CUH852023:CUK852026 DED852023:DEG852026 DNZ852023:DOC852026 DXV852023:DXY852026 EHR852023:EHU852026 ERN852023:ERQ852026 FBJ852023:FBM852026 FLF852023:FLI852026 FVB852023:FVE852026 GEX852023:GFA852026 GOT852023:GOW852026 GYP852023:GYS852026 HIL852023:HIO852026 HSH852023:HSK852026 ICD852023:ICG852026 ILZ852023:IMC852026 IVV852023:IVY852026 JFR852023:JFU852026 JPN852023:JPQ852026 JZJ852023:JZM852026 KJF852023:KJI852026 KTB852023:KTE852026 LCX852023:LDA852026 LMT852023:LMW852026 LWP852023:LWS852026 MGL852023:MGO852026 MQH852023:MQK852026 NAD852023:NAG852026 NJZ852023:NKC852026 NTV852023:NTY852026 ODR852023:ODU852026 ONN852023:ONQ852026 OXJ852023:OXM852026 PHF852023:PHI852026 PRB852023:PRE852026 QAX852023:QBA852026 QKT852023:QKW852026 QUP852023:QUS852026 REL852023:REO852026 ROH852023:ROK852026 RYD852023:RYG852026 SHZ852023:SIC852026 SRV852023:SRY852026 TBR852023:TBU852026 TLN852023:TLQ852026 TVJ852023:TVM852026 UFF852023:UFI852026 UPB852023:UPE852026 UYX852023:UZA852026 VIT852023:VIW852026 VSP852023:VSS852026 WCL852023:WCO852026 WMH852023:WMK852026 WWD852023:WWG852026 V917559:Y917562 JR917559:JU917562 TN917559:TQ917562 ADJ917559:ADM917562 ANF917559:ANI917562 AXB917559:AXE917562 BGX917559:BHA917562 BQT917559:BQW917562 CAP917559:CAS917562 CKL917559:CKO917562 CUH917559:CUK917562 DED917559:DEG917562 DNZ917559:DOC917562 DXV917559:DXY917562 EHR917559:EHU917562 ERN917559:ERQ917562 FBJ917559:FBM917562 FLF917559:FLI917562 FVB917559:FVE917562 GEX917559:GFA917562 GOT917559:GOW917562 GYP917559:GYS917562 HIL917559:HIO917562 HSH917559:HSK917562 ICD917559:ICG917562 ILZ917559:IMC917562 IVV917559:IVY917562 JFR917559:JFU917562 JPN917559:JPQ917562 JZJ917559:JZM917562 KJF917559:KJI917562 KTB917559:KTE917562 LCX917559:LDA917562 LMT917559:LMW917562 LWP917559:LWS917562 MGL917559:MGO917562 MQH917559:MQK917562 NAD917559:NAG917562 NJZ917559:NKC917562 NTV917559:NTY917562 ODR917559:ODU917562 ONN917559:ONQ917562 OXJ917559:OXM917562 PHF917559:PHI917562 PRB917559:PRE917562 QAX917559:QBA917562 QKT917559:QKW917562 QUP917559:QUS917562 REL917559:REO917562 ROH917559:ROK917562 RYD917559:RYG917562 SHZ917559:SIC917562 SRV917559:SRY917562 TBR917559:TBU917562 TLN917559:TLQ917562 TVJ917559:TVM917562 UFF917559:UFI917562 UPB917559:UPE917562 UYX917559:UZA917562 VIT917559:VIW917562 VSP917559:VSS917562 WCL917559:WCO917562 WMH917559:WMK917562 WWD917559:WWG917562 V983095:Y983098 JR983095:JU983098 TN983095:TQ983098 ADJ983095:ADM983098 ANF983095:ANI983098 AXB983095:AXE983098 BGX983095:BHA983098 BQT983095:BQW983098 CAP983095:CAS983098 CKL983095:CKO983098 CUH983095:CUK983098 DED983095:DEG983098 DNZ983095:DOC983098 DXV983095:DXY983098 EHR983095:EHU983098 ERN983095:ERQ983098 FBJ983095:FBM983098 FLF983095:FLI983098 FVB983095:FVE983098 GEX983095:GFA983098 GOT983095:GOW983098 GYP983095:GYS983098 HIL983095:HIO983098 HSH983095:HSK983098 ICD983095:ICG983098 ILZ983095:IMC983098 IVV983095:IVY983098 JFR983095:JFU983098 JPN983095:JPQ983098 JZJ983095:JZM983098 KJF983095:KJI983098 KTB983095:KTE983098 LCX983095:LDA983098 LMT983095:LMW983098 LWP983095:LWS983098 MGL983095:MGO983098 MQH983095:MQK983098 NAD983095:NAG983098 NJZ983095:NKC983098 NTV983095:NTY983098 ODR983095:ODU983098 ONN983095:ONQ983098 OXJ983095:OXM983098 PHF983095:PHI983098 PRB983095:PRE983098 QAX983095:QBA983098 QKT983095:QKW983098 QUP983095:QUS983098 REL983095:REO983098 ROH983095:ROK983098 RYD983095:RYG983098 SHZ983095:SIC983098 SRV983095:SRY983098 TBR983095:TBU983098 TLN983095:TLQ983098 TVJ983095:TVM983098 UFF983095:UFI983098 UPB983095:UPE983098 UYX983095:UZA983098 VIT983095:VIW983098 VSP983095:VSS983098 WCL983095:WCO983098 WMH983095:WMK983098 WWD983095:WWG983098" xr:uid="{7875EA04-703B-41B7-84A2-E0DB8E0F437B}">
      <formula1>$AA$1</formula1>
    </dataValidation>
    <dataValidation type="list" allowBlank="1" showInputMessage="1" showErrorMessage="1" sqref="P160:Q160" xr:uid="{E2C8A82E-431E-4B03-9731-991BE3435879}">
      <formula1>"○,×"</formula1>
    </dataValidation>
  </dataValidations>
  <printOptions horizontalCentered="1"/>
  <pageMargins left="0.23622047244094491" right="0.23622047244094491" top="0.74803149606299213" bottom="0.74803149606299213" header="0.31496062992125984" footer="0.31496062992125984"/>
  <pageSetup paperSize="9" scale="17" orientation="landscape" blackAndWhite="1" errors="blank" r:id="rId1"/>
  <headerFooter alignWithMargins="0"/>
  <rowBreaks count="3" manualBreakCount="3">
    <brk id="56" max="24" man="1"/>
    <brk id="71" max="24" man="1"/>
    <brk id="123" max="24"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07D6-A82D-46CC-875D-039BC93D46CA}">
  <sheetPr>
    <tabColor rgb="FFFFC000"/>
    <pageSetUpPr fitToPage="1"/>
  </sheetPr>
  <dimension ref="A1:AN164"/>
  <sheetViews>
    <sheetView view="pageBreakPreview" zoomScaleNormal="100" zoomScaleSheetLayoutView="100" workbookViewId="0"/>
  </sheetViews>
  <sheetFormatPr defaultColWidth="3.625" defaultRowHeight="13.15"/>
  <cols>
    <col min="1" max="1" width="4.375" style="1" customWidth="1"/>
    <col min="2" max="22" width="3.625" style="1" customWidth="1"/>
    <col min="23" max="23" width="4.625" style="1" customWidth="1"/>
    <col min="24" max="24" width="3.625" style="1" customWidth="1"/>
    <col min="25" max="25" width="4.625" style="1" customWidth="1"/>
    <col min="26" max="27" width="3.625" style="1" customWidth="1"/>
    <col min="28" max="28" width="10" style="1" customWidth="1"/>
    <col min="29" max="33" width="3.625" style="1"/>
    <col min="34" max="34" width="6.5" style="1" bestFit="1" customWidth="1"/>
    <col min="35" max="38" width="3.625" style="1"/>
    <col min="39" max="40" width="0" style="1" hidden="1" customWidth="1"/>
    <col min="41" max="256" width="3.625" style="1"/>
    <col min="257" max="257" width="4.375" style="1" customWidth="1"/>
    <col min="258" max="278" width="3.625" style="1" customWidth="1"/>
    <col min="279" max="279" width="4.625" style="1" customWidth="1"/>
    <col min="280" max="280" width="3.625" style="1" customWidth="1"/>
    <col min="281" max="281" width="4.625" style="1" customWidth="1"/>
    <col min="282" max="283" width="3.625" style="1" customWidth="1"/>
    <col min="284" max="284" width="8.625" style="1" customWidth="1"/>
    <col min="285" max="294" width="3.625" style="1"/>
    <col min="295" max="296" width="0" style="1" hidden="1" customWidth="1"/>
    <col min="297" max="512" width="3.625" style="1"/>
    <col min="513" max="513" width="4.375" style="1" customWidth="1"/>
    <col min="514" max="534" width="3.625" style="1" customWidth="1"/>
    <col min="535" max="535" width="4.625" style="1" customWidth="1"/>
    <col min="536" max="536" width="3.625" style="1" customWidth="1"/>
    <col min="537" max="537" width="4.625" style="1" customWidth="1"/>
    <col min="538" max="539" width="3.625" style="1" customWidth="1"/>
    <col min="540" max="540" width="8.625" style="1" customWidth="1"/>
    <col min="541" max="550" width="3.625" style="1"/>
    <col min="551" max="552" width="0" style="1" hidden="1" customWidth="1"/>
    <col min="553" max="768" width="3.625" style="1"/>
    <col min="769" max="769" width="4.375" style="1" customWidth="1"/>
    <col min="770" max="790" width="3.625" style="1" customWidth="1"/>
    <col min="791" max="791" width="4.625" style="1" customWidth="1"/>
    <col min="792" max="792" width="3.625" style="1" customWidth="1"/>
    <col min="793" max="793" width="4.625" style="1" customWidth="1"/>
    <col min="794" max="795" width="3.625" style="1" customWidth="1"/>
    <col min="796" max="796" width="8.625" style="1" customWidth="1"/>
    <col min="797" max="806" width="3.625" style="1"/>
    <col min="807" max="808" width="0" style="1" hidden="1" customWidth="1"/>
    <col min="809" max="1024" width="3.625" style="1"/>
    <col min="1025" max="1025" width="4.375" style="1" customWidth="1"/>
    <col min="1026" max="1046" width="3.625" style="1" customWidth="1"/>
    <col min="1047" max="1047" width="4.625" style="1" customWidth="1"/>
    <col min="1048" max="1048" width="3.625" style="1" customWidth="1"/>
    <col min="1049" max="1049" width="4.625" style="1" customWidth="1"/>
    <col min="1050" max="1051" width="3.625" style="1" customWidth="1"/>
    <col min="1052" max="1052" width="8.625" style="1" customWidth="1"/>
    <col min="1053" max="1062" width="3.625" style="1"/>
    <col min="1063" max="1064" width="0" style="1" hidden="1" customWidth="1"/>
    <col min="1065" max="1280" width="3.625" style="1"/>
    <col min="1281" max="1281" width="4.375" style="1" customWidth="1"/>
    <col min="1282" max="1302" width="3.625" style="1" customWidth="1"/>
    <col min="1303" max="1303" width="4.625" style="1" customWidth="1"/>
    <col min="1304" max="1304" width="3.625" style="1" customWidth="1"/>
    <col min="1305" max="1305" width="4.625" style="1" customWidth="1"/>
    <col min="1306" max="1307" width="3.625" style="1" customWidth="1"/>
    <col min="1308" max="1308" width="8.625" style="1" customWidth="1"/>
    <col min="1309" max="1318" width="3.625" style="1"/>
    <col min="1319" max="1320" width="0" style="1" hidden="1" customWidth="1"/>
    <col min="1321" max="1536" width="3.625" style="1"/>
    <col min="1537" max="1537" width="4.375" style="1" customWidth="1"/>
    <col min="1538" max="1558" width="3.625" style="1" customWidth="1"/>
    <col min="1559" max="1559" width="4.625" style="1" customWidth="1"/>
    <col min="1560" max="1560" width="3.625" style="1" customWidth="1"/>
    <col min="1561" max="1561" width="4.625" style="1" customWidth="1"/>
    <col min="1562" max="1563" width="3.625" style="1" customWidth="1"/>
    <col min="1564" max="1564" width="8.625" style="1" customWidth="1"/>
    <col min="1565" max="1574" width="3.625" style="1"/>
    <col min="1575" max="1576" width="0" style="1" hidden="1" customWidth="1"/>
    <col min="1577" max="1792" width="3.625" style="1"/>
    <col min="1793" max="1793" width="4.375" style="1" customWidth="1"/>
    <col min="1794" max="1814" width="3.625" style="1" customWidth="1"/>
    <col min="1815" max="1815" width="4.625" style="1" customWidth="1"/>
    <col min="1816" max="1816" width="3.625" style="1" customWidth="1"/>
    <col min="1817" max="1817" width="4.625" style="1" customWidth="1"/>
    <col min="1818" max="1819" width="3.625" style="1" customWidth="1"/>
    <col min="1820" max="1820" width="8.625" style="1" customWidth="1"/>
    <col min="1821" max="1830" width="3.625" style="1"/>
    <col min="1831" max="1832" width="0" style="1" hidden="1" customWidth="1"/>
    <col min="1833" max="2048" width="3.625" style="1"/>
    <col min="2049" max="2049" width="4.375" style="1" customWidth="1"/>
    <col min="2050" max="2070" width="3.625" style="1" customWidth="1"/>
    <col min="2071" max="2071" width="4.625" style="1" customWidth="1"/>
    <col min="2072" max="2072" width="3.625" style="1" customWidth="1"/>
    <col min="2073" max="2073" width="4.625" style="1" customWidth="1"/>
    <col min="2074" max="2075" width="3.625" style="1" customWidth="1"/>
    <col min="2076" max="2076" width="8.625" style="1" customWidth="1"/>
    <col min="2077" max="2086" width="3.625" style="1"/>
    <col min="2087" max="2088" width="0" style="1" hidden="1" customWidth="1"/>
    <col min="2089" max="2304" width="3.625" style="1"/>
    <col min="2305" max="2305" width="4.375" style="1" customWidth="1"/>
    <col min="2306" max="2326" width="3.625" style="1" customWidth="1"/>
    <col min="2327" max="2327" width="4.625" style="1" customWidth="1"/>
    <col min="2328" max="2328" width="3.625" style="1" customWidth="1"/>
    <col min="2329" max="2329" width="4.625" style="1" customWidth="1"/>
    <col min="2330" max="2331" width="3.625" style="1" customWidth="1"/>
    <col min="2332" max="2332" width="8.625" style="1" customWidth="1"/>
    <col min="2333" max="2342" width="3.625" style="1"/>
    <col min="2343" max="2344" width="0" style="1" hidden="1" customWidth="1"/>
    <col min="2345" max="2560" width="3.625" style="1"/>
    <col min="2561" max="2561" width="4.375" style="1" customWidth="1"/>
    <col min="2562" max="2582" width="3.625" style="1" customWidth="1"/>
    <col min="2583" max="2583" width="4.625" style="1" customWidth="1"/>
    <col min="2584" max="2584" width="3.625" style="1" customWidth="1"/>
    <col min="2585" max="2585" width="4.625" style="1" customWidth="1"/>
    <col min="2586" max="2587" width="3.625" style="1" customWidth="1"/>
    <col min="2588" max="2588" width="8.625" style="1" customWidth="1"/>
    <col min="2589" max="2598" width="3.625" style="1"/>
    <col min="2599" max="2600" width="0" style="1" hidden="1" customWidth="1"/>
    <col min="2601" max="2816" width="3.625" style="1"/>
    <col min="2817" max="2817" width="4.375" style="1" customWidth="1"/>
    <col min="2818" max="2838" width="3.625" style="1" customWidth="1"/>
    <col min="2839" max="2839" width="4.625" style="1" customWidth="1"/>
    <col min="2840" max="2840" width="3.625" style="1" customWidth="1"/>
    <col min="2841" max="2841" width="4.625" style="1" customWidth="1"/>
    <col min="2842" max="2843" width="3.625" style="1" customWidth="1"/>
    <col min="2844" max="2844" width="8.625" style="1" customWidth="1"/>
    <col min="2845" max="2854" width="3.625" style="1"/>
    <col min="2855" max="2856" width="0" style="1" hidden="1" customWidth="1"/>
    <col min="2857" max="3072" width="3.625" style="1"/>
    <col min="3073" max="3073" width="4.375" style="1" customWidth="1"/>
    <col min="3074" max="3094" width="3.625" style="1" customWidth="1"/>
    <col min="3095" max="3095" width="4.625" style="1" customWidth="1"/>
    <col min="3096" max="3096" width="3.625" style="1" customWidth="1"/>
    <col min="3097" max="3097" width="4.625" style="1" customWidth="1"/>
    <col min="3098" max="3099" width="3.625" style="1" customWidth="1"/>
    <col min="3100" max="3100" width="8.625" style="1" customWidth="1"/>
    <col min="3101" max="3110" width="3.625" style="1"/>
    <col min="3111" max="3112" width="0" style="1" hidden="1" customWidth="1"/>
    <col min="3113" max="3328" width="3.625" style="1"/>
    <col min="3329" max="3329" width="4.375" style="1" customWidth="1"/>
    <col min="3330" max="3350" width="3.625" style="1" customWidth="1"/>
    <col min="3351" max="3351" width="4.625" style="1" customWidth="1"/>
    <col min="3352" max="3352" width="3.625" style="1" customWidth="1"/>
    <col min="3353" max="3353" width="4.625" style="1" customWidth="1"/>
    <col min="3354" max="3355" width="3.625" style="1" customWidth="1"/>
    <col min="3356" max="3356" width="8.625" style="1" customWidth="1"/>
    <col min="3357" max="3366" width="3.625" style="1"/>
    <col min="3367" max="3368" width="0" style="1" hidden="1" customWidth="1"/>
    <col min="3369" max="3584" width="3.625" style="1"/>
    <col min="3585" max="3585" width="4.375" style="1" customWidth="1"/>
    <col min="3586" max="3606" width="3.625" style="1" customWidth="1"/>
    <col min="3607" max="3607" width="4.625" style="1" customWidth="1"/>
    <col min="3608" max="3608" width="3.625" style="1" customWidth="1"/>
    <col min="3609" max="3609" width="4.625" style="1" customWidth="1"/>
    <col min="3610" max="3611" width="3.625" style="1" customWidth="1"/>
    <col min="3612" max="3612" width="8.625" style="1" customWidth="1"/>
    <col min="3613" max="3622" width="3.625" style="1"/>
    <col min="3623" max="3624" width="0" style="1" hidden="1" customWidth="1"/>
    <col min="3625" max="3840" width="3.625" style="1"/>
    <col min="3841" max="3841" width="4.375" style="1" customWidth="1"/>
    <col min="3842" max="3862" width="3.625" style="1" customWidth="1"/>
    <col min="3863" max="3863" width="4.625" style="1" customWidth="1"/>
    <col min="3864" max="3864" width="3.625" style="1" customWidth="1"/>
    <col min="3865" max="3865" width="4.625" style="1" customWidth="1"/>
    <col min="3866" max="3867" width="3.625" style="1" customWidth="1"/>
    <col min="3868" max="3868" width="8.625" style="1" customWidth="1"/>
    <col min="3869" max="3878" width="3.625" style="1"/>
    <col min="3879" max="3880" width="0" style="1" hidden="1" customWidth="1"/>
    <col min="3881" max="4096" width="3.625" style="1"/>
    <col min="4097" max="4097" width="4.375" style="1" customWidth="1"/>
    <col min="4098" max="4118" width="3.625" style="1" customWidth="1"/>
    <col min="4119" max="4119" width="4.625" style="1" customWidth="1"/>
    <col min="4120" max="4120" width="3.625" style="1" customWidth="1"/>
    <col min="4121" max="4121" width="4.625" style="1" customWidth="1"/>
    <col min="4122" max="4123" width="3.625" style="1" customWidth="1"/>
    <col min="4124" max="4124" width="8.625" style="1" customWidth="1"/>
    <col min="4125" max="4134" width="3.625" style="1"/>
    <col min="4135" max="4136" width="0" style="1" hidden="1" customWidth="1"/>
    <col min="4137" max="4352" width="3.625" style="1"/>
    <col min="4353" max="4353" width="4.375" style="1" customWidth="1"/>
    <col min="4354" max="4374" width="3.625" style="1" customWidth="1"/>
    <col min="4375" max="4375" width="4.625" style="1" customWidth="1"/>
    <col min="4376" max="4376" width="3.625" style="1" customWidth="1"/>
    <col min="4377" max="4377" width="4.625" style="1" customWidth="1"/>
    <col min="4378" max="4379" width="3.625" style="1" customWidth="1"/>
    <col min="4380" max="4380" width="8.625" style="1" customWidth="1"/>
    <col min="4381" max="4390" width="3.625" style="1"/>
    <col min="4391" max="4392" width="0" style="1" hidden="1" customWidth="1"/>
    <col min="4393" max="4608" width="3.625" style="1"/>
    <col min="4609" max="4609" width="4.375" style="1" customWidth="1"/>
    <col min="4610" max="4630" width="3.625" style="1" customWidth="1"/>
    <col min="4631" max="4631" width="4.625" style="1" customWidth="1"/>
    <col min="4632" max="4632" width="3.625" style="1" customWidth="1"/>
    <col min="4633" max="4633" width="4.625" style="1" customWidth="1"/>
    <col min="4634" max="4635" width="3.625" style="1" customWidth="1"/>
    <col min="4636" max="4636" width="8.625" style="1" customWidth="1"/>
    <col min="4637" max="4646" width="3.625" style="1"/>
    <col min="4647" max="4648" width="0" style="1" hidden="1" customWidth="1"/>
    <col min="4649" max="4864" width="3.625" style="1"/>
    <col min="4865" max="4865" width="4.375" style="1" customWidth="1"/>
    <col min="4866" max="4886" width="3.625" style="1" customWidth="1"/>
    <col min="4887" max="4887" width="4.625" style="1" customWidth="1"/>
    <col min="4888" max="4888" width="3.625" style="1" customWidth="1"/>
    <col min="4889" max="4889" width="4.625" style="1" customWidth="1"/>
    <col min="4890" max="4891" width="3.625" style="1" customWidth="1"/>
    <col min="4892" max="4892" width="8.625" style="1" customWidth="1"/>
    <col min="4893" max="4902" width="3.625" style="1"/>
    <col min="4903" max="4904" width="0" style="1" hidden="1" customWidth="1"/>
    <col min="4905" max="5120" width="3.625" style="1"/>
    <col min="5121" max="5121" width="4.375" style="1" customWidth="1"/>
    <col min="5122" max="5142" width="3.625" style="1" customWidth="1"/>
    <col min="5143" max="5143" width="4.625" style="1" customWidth="1"/>
    <col min="5144" max="5144" width="3.625" style="1" customWidth="1"/>
    <col min="5145" max="5145" width="4.625" style="1" customWidth="1"/>
    <col min="5146" max="5147" width="3.625" style="1" customWidth="1"/>
    <col min="5148" max="5148" width="8.625" style="1" customWidth="1"/>
    <col min="5149" max="5158" width="3.625" style="1"/>
    <col min="5159" max="5160" width="0" style="1" hidden="1" customWidth="1"/>
    <col min="5161" max="5376" width="3.625" style="1"/>
    <col min="5377" max="5377" width="4.375" style="1" customWidth="1"/>
    <col min="5378" max="5398" width="3.625" style="1" customWidth="1"/>
    <col min="5399" max="5399" width="4.625" style="1" customWidth="1"/>
    <col min="5400" max="5400" width="3.625" style="1" customWidth="1"/>
    <col min="5401" max="5401" width="4.625" style="1" customWidth="1"/>
    <col min="5402" max="5403" width="3.625" style="1" customWidth="1"/>
    <col min="5404" max="5404" width="8.625" style="1" customWidth="1"/>
    <col min="5405" max="5414" width="3.625" style="1"/>
    <col min="5415" max="5416" width="0" style="1" hidden="1" customWidth="1"/>
    <col min="5417" max="5632" width="3.625" style="1"/>
    <col min="5633" max="5633" width="4.375" style="1" customWidth="1"/>
    <col min="5634" max="5654" width="3.625" style="1" customWidth="1"/>
    <col min="5655" max="5655" width="4.625" style="1" customWidth="1"/>
    <col min="5656" max="5656" width="3.625" style="1" customWidth="1"/>
    <col min="5657" max="5657" width="4.625" style="1" customWidth="1"/>
    <col min="5658" max="5659" width="3.625" style="1" customWidth="1"/>
    <col min="5660" max="5660" width="8.625" style="1" customWidth="1"/>
    <col min="5661" max="5670" width="3.625" style="1"/>
    <col min="5671" max="5672" width="0" style="1" hidden="1" customWidth="1"/>
    <col min="5673" max="5888" width="3.625" style="1"/>
    <col min="5889" max="5889" width="4.375" style="1" customWidth="1"/>
    <col min="5890" max="5910" width="3.625" style="1" customWidth="1"/>
    <col min="5911" max="5911" width="4.625" style="1" customWidth="1"/>
    <col min="5912" max="5912" width="3.625" style="1" customWidth="1"/>
    <col min="5913" max="5913" width="4.625" style="1" customWidth="1"/>
    <col min="5914" max="5915" width="3.625" style="1" customWidth="1"/>
    <col min="5916" max="5916" width="8.625" style="1" customWidth="1"/>
    <col min="5917" max="5926" width="3.625" style="1"/>
    <col min="5927" max="5928" width="0" style="1" hidden="1" customWidth="1"/>
    <col min="5929" max="6144" width="3.625" style="1"/>
    <col min="6145" max="6145" width="4.375" style="1" customWidth="1"/>
    <col min="6146" max="6166" width="3.625" style="1" customWidth="1"/>
    <col min="6167" max="6167" width="4.625" style="1" customWidth="1"/>
    <col min="6168" max="6168" width="3.625" style="1" customWidth="1"/>
    <col min="6169" max="6169" width="4.625" style="1" customWidth="1"/>
    <col min="6170" max="6171" width="3.625" style="1" customWidth="1"/>
    <col min="6172" max="6172" width="8.625" style="1" customWidth="1"/>
    <col min="6173" max="6182" width="3.625" style="1"/>
    <col min="6183" max="6184" width="0" style="1" hidden="1" customWidth="1"/>
    <col min="6185" max="6400" width="3.625" style="1"/>
    <col min="6401" max="6401" width="4.375" style="1" customWidth="1"/>
    <col min="6402" max="6422" width="3.625" style="1" customWidth="1"/>
    <col min="6423" max="6423" width="4.625" style="1" customWidth="1"/>
    <col min="6424" max="6424" width="3.625" style="1" customWidth="1"/>
    <col min="6425" max="6425" width="4.625" style="1" customWidth="1"/>
    <col min="6426" max="6427" width="3.625" style="1" customWidth="1"/>
    <col min="6428" max="6428" width="8.625" style="1" customWidth="1"/>
    <col min="6429" max="6438" width="3.625" style="1"/>
    <col min="6439" max="6440" width="0" style="1" hidden="1" customWidth="1"/>
    <col min="6441" max="6656" width="3.625" style="1"/>
    <col min="6657" max="6657" width="4.375" style="1" customWidth="1"/>
    <col min="6658" max="6678" width="3.625" style="1" customWidth="1"/>
    <col min="6679" max="6679" width="4.625" style="1" customWidth="1"/>
    <col min="6680" max="6680" width="3.625" style="1" customWidth="1"/>
    <col min="6681" max="6681" width="4.625" style="1" customWidth="1"/>
    <col min="6682" max="6683" width="3.625" style="1" customWidth="1"/>
    <col min="6684" max="6684" width="8.625" style="1" customWidth="1"/>
    <col min="6685" max="6694" width="3.625" style="1"/>
    <col min="6695" max="6696" width="0" style="1" hidden="1" customWidth="1"/>
    <col min="6697" max="6912" width="3.625" style="1"/>
    <col min="6913" max="6913" width="4.375" style="1" customWidth="1"/>
    <col min="6914" max="6934" width="3.625" style="1" customWidth="1"/>
    <col min="6935" max="6935" width="4.625" style="1" customWidth="1"/>
    <col min="6936" max="6936" width="3.625" style="1" customWidth="1"/>
    <col min="6937" max="6937" width="4.625" style="1" customWidth="1"/>
    <col min="6938" max="6939" width="3.625" style="1" customWidth="1"/>
    <col min="6940" max="6940" width="8.625" style="1" customWidth="1"/>
    <col min="6941" max="6950" width="3.625" style="1"/>
    <col min="6951" max="6952" width="0" style="1" hidden="1" customWidth="1"/>
    <col min="6953" max="7168" width="3.625" style="1"/>
    <col min="7169" max="7169" width="4.375" style="1" customWidth="1"/>
    <col min="7170" max="7190" width="3.625" style="1" customWidth="1"/>
    <col min="7191" max="7191" width="4.625" style="1" customWidth="1"/>
    <col min="7192" max="7192" width="3.625" style="1" customWidth="1"/>
    <col min="7193" max="7193" width="4.625" style="1" customWidth="1"/>
    <col min="7194" max="7195" width="3.625" style="1" customWidth="1"/>
    <col min="7196" max="7196" width="8.625" style="1" customWidth="1"/>
    <col min="7197" max="7206" width="3.625" style="1"/>
    <col min="7207" max="7208" width="0" style="1" hidden="1" customWidth="1"/>
    <col min="7209" max="7424" width="3.625" style="1"/>
    <col min="7425" max="7425" width="4.375" style="1" customWidth="1"/>
    <col min="7426" max="7446" width="3.625" style="1" customWidth="1"/>
    <col min="7447" max="7447" width="4.625" style="1" customWidth="1"/>
    <col min="7448" max="7448" width="3.625" style="1" customWidth="1"/>
    <col min="7449" max="7449" width="4.625" style="1" customWidth="1"/>
    <col min="7450" max="7451" width="3.625" style="1" customWidth="1"/>
    <col min="7452" max="7452" width="8.625" style="1" customWidth="1"/>
    <col min="7453" max="7462" width="3.625" style="1"/>
    <col min="7463" max="7464" width="0" style="1" hidden="1" customWidth="1"/>
    <col min="7465" max="7680" width="3.625" style="1"/>
    <col min="7681" max="7681" width="4.375" style="1" customWidth="1"/>
    <col min="7682" max="7702" width="3.625" style="1" customWidth="1"/>
    <col min="7703" max="7703" width="4.625" style="1" customWidth="1"/>
    <col min="7704" max="7704" width="3.625" style="1" customWidth="1"/>
    <col min="7705" max="7705" width="4.625" style="1" customWidth="1"/>
    <col min="7706" max="7707" width="3.625" style="1" customWidth="1"/>
    <col min="7708" max="7708" width="8.625" style="1" customWidth="1"/>
    <col min="7709" max="7718" width="3.625" style="1"/>
    <col min="7719" max="7720" width="0" style="1" hidden="1" customWidth="1"/>
    <col min="7721" max="7936" width="3.625" style="1"/>
    <col min="7937" max="7937" width="4.375" style="1" customWidth="1"/>
    <col min="7938" max="7958" width="3.625" style="1" customWidth="1"/>
    <col min="7959" max="7959" width="4.625" style="1" customWidth="1"/>
    <col min="7960" max="7960" width="3.625" style="1" customWidth="1"/>
    <col min="7961" max="7961" width="4.625" style="1" customWidth="1"/>
    <col min="7962" max="7963" width="3.625" style="1" customWidth="1"/>
    <col min="7964" max="7964" width="8.625" style="1" customWidth="1"/>
    <col min="7965" max="7974" width="3.625" style="1"/>
    <col min="7975" max="7976" width="0" style="1" hidden="1" customWidth="1"/>
    <col min="7977" max="8192" width="3.625" style="1"/>
    <col min="8193" max="8193" width="4.375" style="1" customWidth="1"/>
    <col min="8194" max="8214" width="3.625" style="1" customWidth="1"/>
    <col min="8215" max="8215" width="4.625" style="1" customWidth="1"/>
    <col min="8216" max="8216" width="3.625" style="1" customWidth="1"/>
    <col min="8217" max="8217" width="4.625" style="1" customWidth="1"/>
    <col min="8218" max="8219" width="3.625" style="1" customWidth="1"/>
    <col min="8220" max="8220" width="8.625" style="1" customWidth="1"/>
    <col min="8221" max="8230" width="3.625" style="1"/>
    <col min="8231" max="8232" width="0" style="1" hidden="1" customWidth="1"/>
    <col min="8233" max="8448" width="3.625" style="1"/>
    <col min="8449" max="8449" width="4.375" style="1" customWidth="1"/>
    <col min="8450" max="8470" width="3.625" style="1" customWidth="1"/>
    <col min="8471" max="8471" width="4.625" style="1" customWidth="1"/>
    <col min="8472" max="8472" width="3.625" style="1" customWidth="1"/>
    <col min="8473" max="8473" width="4.625" style="1" customWidth="1"/>
    <col min="8474" max="8475" width="3.625" style="1" customWidth="1"/>
    <col min="8476" max="8476" width="8.625" style="1" customWidth="1"/>
    <col min="8477" max="8486" width="3.625" style="1"/>
    <col min="8487" max="8488" width="0" style="1" hidden="1" customWidth="1"/>
    <col min="8489" max="8704" width="3.625" style="1"/>
    <col min="8705" max="8705" width="4.375" style="1" customWidth="1"/>
    <col min="8706" max="8726" width="3.625" style="1" customWidth="1"/>
    <col min="8727" max="8727" width="4.625" style="1" customWidth="1"/>
    <col min="8728" max="8728" width="3.625" style="1" customWidth="1"/>
    <col min="8729" max="8729" width="4.625" style="1" customWidth="1"/>
    <col min="8730" max="8731" width="3.625" style="1" customWidth="1"/>
    <col min="8732" max="8732" width="8.625" style="1" customWidth="1"/>
    <col min="8733" max="8742" width="3.625" style="1"/>
    <col min="8743" max="8744" width="0" style="1" hidden="1" customWidth="1"/>
    <col min="8745" max="8960" width="3.625" style="1"/>
    <col min="8961" max="8961" width="4.375" style="1" customWidth="1"/>
    <col min="8962" max="8982" width="3.625" style="1" customWidth="1"/>
    <col min="8983" max="8983" width="4.625" style="1" customWidth="1"/>
    <col min="8984" max="8984" width="3.625" style="1" customWidth="1"/>
    <col min="8985" max="8985" width="4.625" style="1" customWidth="1"/>
    <col min="8986" max="8987" width="3.625" style="1" customWidth="1"/>
    <col min="8988" max="8988" width="8.625" style="1" customWidth="1"/>
    <col min="8989" max="8998" width="3.625" style="1"/>
    <col min="8999" max="9000" width="0" style="1" hidden="1" customWidth="1"/>
    <col min="9001" max="9216" width="3.625" style="1"/>
    <col min="9217" max="9217" width="4.375" style="1" customWidth="1"/>
    <col min="9218" max="9238" width="3.625" style="1" customWidth="1"/>
    <col min="9239" max="9239" width="4.625" style="1" customWidth="1"/>
    <col min="9240" max="9240" width="3.625" style="1" customWidth="1"/>
    <col min="9241" max="9241" width="4.625" style="1" customWidth="1"/>
    <col min="9242" max="9243" width="3.625" style="1" customWidth="1"/>
    <col min="9244" max="9244" width="8.625" style="1" customWidth="1"/>
    <col min="9245" max="9254" width="3.625" style="1"/>
    <col min="9255" max="9256" width="0" style="1" hidden="1" customWidth="1"/>
    <col min="9257" max="9472" width="3.625" style="1"/>
    <col min="9473" max="9473" width="4.375" style="1" customWidth="1"/>
    <col min="9474" max="9494" width="3.625" style="1" customWidth="1"/>
    <col min="9495" max="9495" width="4.625" style="1" customWidth="1"/>
    <col min="9496" max="9496" width="3.625" style="1" customWidth="1"/>
    <col min="9497" max="9497" width="4.625" style="1" customWidth="1"/>
    <col min="9498" max="9499" width="3.625" style="1" customWidth="1"/>
    <col min="9500" max="9500" width="8.625" style="1" customWidth="1"/>
    <col min="9501" max="9510" width="3.625" style="1"/>
    <col min="9511" max="9512" width="0" style="1" hidden="1" customWidth="1"/>
    <col min="9513" max="9728" width="3.625" style="1"/>
    <col min="9729" max="9729" width="4.375" style="1" customWidth="1"/>
    <col min="9730" max="9750" width="3.625" style="1" customWidth="1"/>
    <col min="9751" max="9751" width="4.625" style="1" customWidth="1"/>
    <col min="9752" max="9752" width="3.625" style="1" customWidth="1"/>
    <col min="9753" max="9753" width="4.625" style="1" customWidth="1"/>
    <col min="9754" max="9755" width="3.625" style="1" customWidth="1"/>
    <col min="9756" max="9756" width="8.625" style="1" customWidth="1"/>
    <col min="9757" max="9766" width="3.625" style="1"/>
    <col min="9767" max="9768" width="0" style="1" hidden="1" customWidth="1"/>
    <col min="9769" max="9984" width="3.625" style="1"/>
    <col min="9985" max="9985" width="4.375" style="1" customWidth="1"/>
    <col min="9986" max="10006" width="3.625" style="1" customWidth="1"/>
    <col min="10007" max="10007" width="4.625" style="1" customWidth="1"/>
    <col min="10008" max="10008" width="3.625" style="1" customWidth="1"/>
    <col min="10009" max="10009" width="4.625" style="1" customWidth="1"/>
    <col min="10010" max="10011" width="3.625" style="1" customWidth="1"/>
    <col min="10012" max="10012" width="8.625" style="1" customWidth="1"/>
    <col min="10013" max="10022" width="3.625" style="1"/>
    <col min="10023" max="10024" width="0" style="1" hidden="1" customWidth="1"/>
    <col min="10025" max="10240" width="3.625" style="1"/>
    <col min="10241" max="10241" width="4.375" style="1" customWidth="1"/>
    <col min="10242" max="10262" width="3.625" style="1" customWidth="1"/>
    <col min="10263" max="10263" width="4.625" style="1" customWidth="1"/>
    <col min="10264" max="10264" width="3.625" style="1" customWidth="1"/>
    <col min="10265" max="10265" width="4.625" style="1" customWidth="1"/>
    <col min="10266" max="10267" width="3.625" style="1" customWidth="1"/>
    <col min="10268" max="10268" width="8.625" style="1" customWidth="1"/>
    <col min="10269" max="10278" width="3.625" style="1"/>
    <col min="10279" max="10280" width="0" style="1" hidden="1" customWidth="1"/>
    <col min="10281" max="10496" width="3.625" style="1"/>
    <col min="10497" max="10497" width="4.375" style="1" customWidth="1"/>
    <col min="10498" max="10518" width="3.625" style="1" customWidth="1"/>
    <col min="10519" max="10519" width="4.625" style="1" customWidth="1"/>
    <col min="10520" max="10520" width="3.625" style="1" customWidth="1"/>
    <col min="10521" max="10521" width="4.625" style="1" customWidth="1"/>
    <col min="10522" max="10523" width="3.625" style="1" customWidth="1"/>
    <col min="10524" max="10524" width="8.625" style="1" customWidth="1"/>
    <col min="10525" max="10534" width="3.625" style="1"/>
    <col min="10535" max="10536" width="0" style="1" hidden="1" customWidth="1"/>
    <col min="10537" max="10752" width="3.625" style="1"/>
    <col min="10753" max="10753" width="4.375" style="1" customWidth="1"/>
    <col min="10754" max="10774" width="3.625" style="1" customWidth="1"/>
    <col min="10775" max="10775" width="4.625" style="1" customWidth="1"/>
    <col min="10776" max="10776" width="3.625" style="1" customWidth="1"/>
    <col min="10777" max="10777" width="4.625" style="1" customWidth="1"/>
    <col min="10778" max="10779" width="3.625" style="1" customWidth="1"/>
    <col min="10780" max="10780" width="8.625" style="1" customWidth="1"/>
    <col min="10781" max="10790" width="3.625" style="1"/>
    <col min="10791" max="10792" width="0" style="1" hidden="1" customWidth="1"/>
    <col min="10793" max="11008" width="3.625" style="1"/>
    <col min="11009" max="11009" width="4.375" style="1" customWidth="1"/>
    <col min="11010" max="11030" width="3.625" style="1" customWidth="1"/>
    <col min="11031" max="11031" width="4.625" style="1" customWidth="1"/>
    <col min="11032" max="11032" width="3.625" style="1" customWidth="1"/>
    <col min="11033" max="11033" width="4.625" style="1" customWidth="1"/>
    <col min="11034" max="11035" width="3.625" style="1" customWidth="1"/>
    <col min="11036" max="11036" width="8.625" style="1" customWidth="1"/>
    <col min="11037" max="11046" width="3.625" style="1"/>
    <col min="11047" max="11048" width="0" style="1" hidden="1" customWidth="1"/>
    <col min="11049" max="11264" width="3.625" style="1"/>
    <col min="11265" max="11265" width="4.375" style="1" customWidth="1"/>
    <col min="11266" max="11286" width="3.625" style="1" customWidth="1"/>
    <col min="11287" max="11287" width="4.625" style="1" customWidth="1"/>
    <col min="11288" max="11288" width="3.625" style="1" customWidth="1"/>
    <col min="11289" max="11289" width="4.625" style="1" customWidth="1"/>
    <col min="11290" max="11291" width="3.625" style="1" customWidth="1"/>
    <col min="11292" max="11292" width="8.625" style="1" customWidth="1"/>
    <col min="11293" max="11302" width="3.625" style="1"/>
    <col min="11303" max="11304" width="0" style="1" hidden="1" customWidth="1"/>
    <col min="11305" max="11520" width="3.625" style="1"/>
    <col min="11521" max="11521" width="4.375" style="1" customWidth="1"/>
    <col min="11522" max="11542" width="3.625" style="1" customWidth="1"/>
    <col min="11543" max="11543" width="4.625" style="1" customWidth="1"/>
    <col min="11544" max="11544" width="3.625" style="1" customWidth="1"/>
    <col min="11545" max="11545" width="4.625" style="1" customWidth="1"/>
    <col min="11546" max="11547" width="3.625" style="1" customWidth="1"/>
    <col min="11548" max="11548" width="8.625" style="1" customWidth="1"/>
    <col min="11549" max="11558" width="3.625" style="1"/>
    <col min="11559" max="11560" width="0" style="1" hidden="1" customWidth="1"/>
    <col min="11561" max="11776" width="3.625" style="1"/>
    <col min="11777" max="11777" width="4.375" style="1" customWidth="1"/>
    <col min="11778" max="11798" width="3.625" style="1" customWidth="1"/>
    <col min="11799" max="11799" width="4.625" style="1" customWidth="1"/>
    <col min="11800" max="11800" width="3.625" style="1" customWidth="1"/>
    <col min="11801" max="11801" width="4.625" style="1" customWidth="1"/>
    <col min="11802" max="11803" width="3.625" style="1" customWidth="1"/>
    <col min="11804" max="11804" width="8.625" style="1" customWidth="1"/>
    <col min="11805" max="11814" width="3.625" style="1"/>
    <col min="11815" max="11816" width="0" style="1" hidden="1" customWidth="1"/>
    <col min="11817" max="12032" width="3.625" style="1"/>
    <col min="12033" max="12033" width="4.375" style="1" customWidth="1"/>
    <col min="12034" max="12054" width="3.625" style="1" customWidth="1"/>
    <col min="12055" max="12055" width="4.625" style="1" customWidth="1"/>
    <col min="12056" max="12056" width="3.625" style="1" customWidth="1"/>
    <col min="12057" max="12057" width="4.625" style="1" customWidth="1"/>
    <col min="12058" max="12059" width="3.625" style="1" customWidth="1"/>
    <col min="12060" max="12060" width="8.625" style="1" customWidth="1"/>
    <col min="12061" max="12070" width="3.625" style="1"/>
    <col min="12071" max="12072" width="0" style="1" hidden="1" customWidth="1"/>
    <col min="12073" max="12288" width="3.625" style="1"/>
    <col min="12289" max="12289" width="4.375" style="1" customWidth="1"/>
    <col min="12290" max="12310" width="3.625" style="1" customWidth="1"/>
    <col min="12311" max="12311" width="4.625" style="1" customWidth="1"/>
    <col min="12312" max="12312" width="3.625" style="1" customWidth="1"/>
    <col min="12313" max="12313" width="4.625" style="1" customWidth="1"/>
    <col min="12314" max="12315" width="3.625" style="1" customWidth="1"/>
    <col min="12316" max="12316" width="8.625" style="1" customWidth="1"/>
    <col min="12317" max="12326" width="3.625" style="1"/>
    <col min="12327" max="12328" width="0" style="1" hidden="1" customWidth="1"/>
    <col min="12329" max="12544" width="3.625" style="1"/>
    <col min="12545" max="12545" width="4.375" style="1" customWidth="1"/>
    <col min="12546" max="12566" width="3.625" style="1" customWidth="1"/>
    <col min="12567" max="12567" width="4.625" style="1" customWidth="1"/>
    <col min="12568" max="12568" width="3.625" style="1" customWidth="1"/>
    <col min="12569" max="12569" width="4.625" style="1" customWidth="1"/>
    <col min="12570" max="12571" width="3.625" style="1" customWidth="1"/>
    <col min="12572" max="12572" width="8.625" style="1" customWidth="1"/>
    <col min="12573" max="12582" width="3.625" style="1"/>
    <col min="12583" max="12584" width="0" style="1" hidden="1" customWidth="1"/>
    <col min="12585" max="12800" width="3.625" style="1"/>
    <col min="12801" max="12801" width="4.375" style="1" customWidth="1"/>
    <col min="12802" max="12822" width="3.625" style="1" customWidth="1"/>
    <col min="12823" max="12823" width="4.625" style="1" customWidth="1"/>
    <col min="12824" max="12824" width="3.625" style="1" customWidth="1"/>
    <col min="12825" max="12825" width="4.625" style="1" customWidth="1"/>
    <col min="12826" max="12827" width="3.625" style="1" customWidth="1"/>
    <col min="12828" max="12828" width="8.625" style="1" customWidth="1"/>
    <col min="12829" max="12838" width="3.625" style="1"/>
    <col min="12839" max="12840" width="0" style="1" hidden="1" customWidth="1"/>
    <col min="12841" max="13056" width="3.625" style="1"/>
    <col min="13057" max="13057" width="4.375" style="1" customWidth="1"/>
    <col min="13058" max="13078" width="3.625" style="1" customWidth="1"/>
    <col min="13079" max="13079" width="4.625" style="1" customWidth="1"/>
    <col min="13080" max="13080" width="3.625" style="1" customWidth="1"/>
    <col min="13081" max="13081" width="4.625" style="1" customWidth="1"/>
    <col min="13082" max="13083" width="3.625" style="1" customWidth="1"/>
    <col min="13084" max="13084" width="8.625" style="1" customWidth="1"/>
    <col min="13085" max="13094" width="3.625" style="1"/>
    <col min="13095" max="13096" width="0" style="1" hidden="1" customWidth="1"/>
    <col min="13097" max="13312" width="3.625" style="1"/>
    <col min="13313" max="13313" width="4.375" style="1" customWidth="1"/>
    <col min="13314" max="13334" width="3.625" style="1" customWidth="1"/>
    <col min="13335" max="13335" width="4.625" style="1" customWidth="1"/>
    <col min="13336" max="13336" width="3.625" style="1" customWidth="1"/>
    <col min="13337" max="13337" width="4.625" style="1" customWidth="1"/>
    <col min="13338" max="13339" width="3.625" style="1" customWidth="1"/>
    <col min="13340" max="13340" width="8.625" style="1" customWidth="1"/>
    <col min="13341" max="13350" width="3.625" style="1"/>
    <col min="13351" max="13352" width="0" style="1" hidden="1" customWidth="1"/>
    <col min="13353" max="13568" width="3.625" style="1"/>
    <col min="13569" max="13569" width="4.375" style="1" customWidth="1"/>
    <col min="13570" max="13590" width="3.625" style="1" customWidth="1"/>
    <col min="13591" max="13591" width="4.625" style="1" customWidth="1"/>
    <col min="13592" max="13592" width="3.625" style="1" customWidth="1"/>
    <col min="13593" max="13593" width="4.625" style="1" customWidth="1"/>
    <col min="13594" max="13595" width="3.625" style="1" customWidth="1"/>
    <col min="13596" max="13596" width="8.625" style="1" customWidth="1"/>
    <col min="13597" max="13606" width="3.625" style="1"/>
    <col min="13607" max="13608" width="0" style="1" hidden="1" customWidth="1"/>
    <col min="13609" max="13824" width="3.625" style="1"/>
    <col min="13825" max="13825" width="4.375" style="1" customWidth="1"/>
    <col min="13826" max="13846" width="3.625" style="1" customWidth="1"/>
    <col min="13847" max="13847" width="4.625" style="1" customWidth="1"/>
    <col min="13848" max="13848" width="3.625" style="1" customWidth="1"/>
    <col min="13849" max="13849" width="4.625" style="1" customWidth="1"/>
    <col min="13850" max="13851" width="3.625" style="1" customWidth="1"/>
    <col min="13852" max="13852" width="8.625" style="1" customWidth="1"/>
    <col min="13853" max="13862" width="3.625" style="1"/>
    <col min="13863" max="13864" width="0" style="1" hidden="1" customWidth="1"/>
    <col min="13865" max="14080" width="3.625" style="1"/>
    <col min="14081" max="14081" width="4.375" style="1" customWidth="1"/>
    <col min="14082" max="14102" width="3.625" style="1" customWidth="1"/>
    <col min="14103" max="14103" width="4.625" style="1" customWidth="1"/>
    <col min="14104" max="14104" width="3.625" style="1" customWidth="1"/>
    <col min="14105" max="14105" width="4.625" style="1" customWidth="1"/>
    <col min="14106" max="14107" width="3.625" style="1" customWidth="1"/>
    <col min="14108" max="14108" width="8.625" style="1" customWidth="1"/>
    <col min="14109" max="14118" width="3.625" style="1"/>
    <col min="14119" max="14120" width="0" style="1" hidden="1" customWidth="1"/>
    <col min="14121" max="14336" width="3.625" style="1"/>
    <col min="14337" max="14337" width="4.375" style="1" customWidth="1"/>
    <col min="14338" max="14358" width="3.625" style="1" customWidth="1"/>
    <col min="14359" max="14359" width="4.625" style="1" customWidth="1"/>
    <col min="14360" max="14360" width="3.625" style="1" customWidth="1"/>
    <col min="14361" max="14361" width="4.625" style="1" customWidth="1"/>
    <col min="14362" max="14363" width="3.625" style="1" customWidth="1"/>
    <col min="14364" max="14364" width="8.625" style="1" customWidth="1"/>
    <col min="14365" max="14374" width="3.625" style="1"/>
    <col min="14375" max="14376" width="0" style="1" hidden="1" customWidth="1"/>
    <col min="14377" max="14592" width="3.625" style="1"/>
    <col min="14593" max="14593" width="4.375" style="1" customWidth="1"/>
    <col min="14594" max="14614" width="3.625" style="1" customWidth="1"/>
    <col min="14615" max="14615" width="4.625" style="1" customWidth="1"/>
    <col min="14616" max="14616" width="3.625" style="1" customWidth="1"/>
    <col min="14617" max="14617" width="4.625" style="1" customWidth="1"/>
    <col min="14618" max="14619" width="3.625" style="1" customWidth="1"/>
    <col min="14620" max="14620" width="8.625" style="1" customWidth="1"/>
    <col min="14621" max="14630" width="3.625" style="1"/>
    <col min="14631" max="14632" width="0" style="1" hidden="1" customWidth="1"/>
    <col min="14633" max="14848" width="3.625" style="1"/>
    <col min="14849" max="14849" width="4.375" style="1" customWidth="1"/>
    <col min="14850" max="14870" width="3.625" style="1" customWidth="1"/>
    <col min="14871" max="14871" width="4.625" style="1" customWidth="1"/>
    <col min="14872" max="14872" width="3.625" style="1" customWidth="1"/>
    <col min="14873" max="14873" width="4.625" style="1" customWidth="1"/>
    <col min="14874" max="14875" width="3.625" style="1" customWidth="1"/>
    <col min="14876" max="14876" width="8.625" style="1" customWidth="1"/>
    <col min="14877" max="14886" width="3.625" style="1"/>
    <col min="14887" max="14888" width="0" style="1" hidden="1" customWidth="1"/>
    <col min="14889" max="15104" width="3.625" style="1"/>
    <col min="15105" max="15105" width="4.375" style="1" customWidth="1"/>
    <col min="15106" max="15126" width="3.625" style="1" customWidth="1"/>
    <col min="15127" max="15127" width="4.625" style="1" customWidth="1"/>
    <col min="15128" max="15128" width="3.625" style="1" customWidth="1"/>
    <col min="15129" max="15129" width="4.625" style="1" customWidth="1"/>
    <col min="15130" max="15131" width="3.625" style="1" customWidth="1"/>
    <col min="15132" max="15132" width="8.625" style="1" customWidth="1"/>
    <col min="15133" max="15142" width="3.625" style="1"/>
    <col min="15143" max="15144" width="0" style="1" hidden="1" customWidth="1"/>
    <col min="15145" max="15360" width="3.625" style="1"/>
    <col min="15361" max="15361" width="4.375" style="1" customWidth="1"/>
    <col min="15362" max="15382" width="3.625" style="1" customWidth="1"/>
    <col min="15383" max="15383" width="4.625" style="1" customWidth="1"/>
    <col min="15384" max="15384" width="3.625" style="1" customWidth="1"/>
    <col min="15385" max="15385" width="4.625" style="1" customWidth="1"/>
    <col min="15386" max="15387" width="3.625" style="1" customWidth="1"/>
    <col min="15388" max="15388" width="8.625" style="1" customWidth="1"/>
    <col min="15389" max="15398" width="3.625" style="1"/>
    <col min="15399" max="15400" width="0" style="1" hidden="1" customWidth="1"/>
    <col min="15401" max="15616" width="3.625" style="1"/>
    <col min="15617" max="15617" width="4.375" style="1" customWidth="1"/>
    <col min="15618" max="15638" width="3.625" style="1" customWidth="1"/>
    <col min="15639" max="15639" width="4.625" style="1" customWidth="1"/>
    <col min="15640" max="15640" width="3.625" style="1" customWidth="1"/>
    <col min="15641" max="15641" width="4.625" style="1" customWidth="1"/>
    <col min="15642" max="15643" width="3.625" style="1" customWidth="1"/>
    <col min="15644" max="15644" width="8.625" style="1" customWidth="1"/>
    <col min="15645" max="15654" width="3.625" style="1"/>
    <col min="15655" max="15656" width="0" style="1" hidden="1" customWidth="1"/>
    <col min="15657" max="15872" width="3.625" style="1"/>
    <col min="15873" max="15873" width="4.375" style="1" customWidth="1"/>
    <col min="15874" max="15894" width="3.625" style="1" customWidth="1"/>
    <col min="15895" max="15895" width="4.625" style="1" customWidth="1"/>
    <col min="15896" max="15896" width="3.625" style="1" customWidth="1"/>
    <col min="15897" max="15897" width="4.625" style="1" customWidth="1"/>
    <col min="15898" max="15899" width="3.625" style="1" customWidth="1"/>
    <col min="15900" max="15900" width="8.625" style="1" customWidth="1"/>
    <col min="15901" max="15910" width="3.625" style="1"/>
    <col min="15911" max="15912" width="0" style="1" hidden="1" customWidth="1"/>
    <col min="15913" max="16128" width="3.625" style="1"/>
    <col min="16129" max="16129" width="4.375" style="1" customWidth="1"/>
    <col min="16130" max="16150" width="3.625" style="1" customWidth="1"/>
    <col min="16151" max="16151" width="4.625" style="1" customWidth="1"/>
    <col min="16152" max="16152" width="3.625" style="1" customWidth="1"/>
    <col min="16153" max="16153" width="4.625" style="1" customWidth="1"/>
    <col min="16154" max="16155" width="3.625" style="1" customWidth="1"/>
    <col min="16156" max="16156" width="8.625" style="1" customWidth="1"/>
    <col min="16157" max="16166" width="3.625" style="1"/>
    <col min="16167" max="16168" width="0" style="1" hidden="1" customWidth="1"/>
    <col min="16169" max="16384" width="3.625" style="1"/>
  </cols>
  <sheetData>
    <row r="1" spans="1:29" ht="18.75" customHeight="1">
      <c r="A1" s="1" t="s">
        <v>617</v>
      </c>
      <c r="B1" s="305"/>
      <c r="AA1" s="1" t="s">
        <v>435</v>
      </c>
    </row>
    <row r="2" spans="1:29" ht="9" customHeight="1"/>
    <row r="3" spans="1:29" ht="18.75" customHeight="1">
      <c r="A3" s="952" t="s">
        <v>618</v>
      </c>
      <c r="B3" s="952"/>
      <c r="C3" s="952"/>
      <c r="D3" s="952"/>
      <c r="E3" s="952"/>
      <c r="F3" s="952"/>
      <c r="G3" s="952"/>
      <c r="H3" s="952"/>
      <c r="I3" s="952"/>
      <c r="J3" s="952"/>
      <c r="K3" s="952"/>
      <c r="L3" s="952"/>
      <c r="M3" s="952"/>
      <c r="N3" s="952"/>
      <c r="O3" s="952"/>
      <c r="P3" s="952"/>
      <c r="Q3" s="952"/>
      <c r="R3" s="952"/>
      <c r="S3" s="952"/>
      <c r="T3" s="952"/>
      <c r="U3" s="952"/>
      <c r="V3" s="952"/>
      <c r="W3" s="952"/>
      <c r="X3" s="952"/>
      <c r="Y3" s="952"/>
      <c r="AA3" s="1" t="s">
        <v>256</v>
      </c>
    </row>
    <row r="4" spans="1:29" ht="9" customHeight="1"/>
    <row r="5" spans="1:29" ht="18.75" customHeight="1">
      <c r="L5" s="11"/>
      <c r="N5" s="101" t="s">
        <v>437</v>
      </c>
    </row>
    <row r="6" spans="1:29" ht="18.75" customHeight="1">
      <c r="N6" s="1157">
        <f>第2号様式!G9</f>
        <v>0</v>
      </c>
      <c r="O6" s="1157"/>
      <c r="P6" s="1157"/>
      <c r="Q6" s="1157"/>
      <c r="R6" s="1157"/>
      <c r="S6" s="1157"/>
      <c r="T6" s="1157"/>
      <c r="U6" s="1157"/>
      <c r="V6" s="1157"/>
      <c r="W6" s="1157"/>
      <c r="X6" s="1157"/>
      <c r="Y6" s="1157"/>
    </row>
    <row r="7" spans="1:29" ht="18.75" customHeight="1">
      <c r="A7" s="1" t="s">
        <v>438</v>
      </c>
      <c r="I7" s="172"/>
      <c r="J7" s="1" t="s">
        <v>439</v>
      </c>
      <c r="N7" s="35"/>
      <c r="O7" s="35"/>
      <c r="P7" s="35"/>
      <c r="Q7" s="35"/>
      <c r="R7" s="35"/>
      <c r="S7" s="35"/>
      <c r="T7" s="35"/>
      <c r="U7" s="35"/>
      <c r="V7" s="35"/>
      <c r="W7" s="35"/>
      <c r="X7" s="35"/>
      <c r="Y7" s="35"/>
    </row>
    <row r="8" spans="1:29" ht="18.75" customHeight="1">
      <c r="A8" s="1" t="s">
        <v>46</v>
      </c>
      <c r="B8" s="951" t="s">
        <v>440</v>
      </c>
      <c r="C8" s="951"/>
      <c r="D8" s="951"/>
      <c r="E8" s="951"/>
      <c r="F8" s="951"/>
      <c r="G8" s="951"/>
      <c r="H8" s="951"/>
      <c r="I8" s="951"/>
      <c r="J8" s="951"/>
      <c r="K8" s="951"/>
      <c r="L8" s="951"/>
      <c r="M8" s="951"/>
      <c r="N8" s="951"/>
      <c r="O8" s="951"/>
      <c r="P8" s="951"/>
      <c r="Q8" s="951"/>
      <c r="R8" s="951"/>
      <c r="S8" s="951"/>
      <c r="T8" s="951"/>
      <c r="U8" s="951"/>
      <c r="V8" s="951"/>
      <c r="W8" s="951"/>
      <c r="X8" s="951"/>
      <c r="Y8" s="951"/>
    </row>
    <row r="9" spans="1:29" ht="18.75" customHeight="1">
      <c r="B9" s="951"/>
      <c r="C9" s="951"/>
      <c r="D9" s="951"/>
      <c r="E9" s="951"/>
      <c r="F9" s="951"/>
      <c r="G9" s="951"/>
      <c r="H9" s="951"/>
      <c r="I9" s="951"/>
      <c r="J9" s="951"/>
      <c r="K9" s="951"/>
      <c r="L9" s="951"/>
      <c r="M9" s="951"/>
      <c r="N9" s="951"/>
      <c r="O9" s="951"/>
      <c r="P9" s="951"/>
      <c r="Q9" s="951"/>
      <c r="R9" s="951"/>
      <c r="S9" s="951"/>
      <c r="T9" s="951"/>
      <c r="U9" s="951"/>
      <c r="V9" s="951"/>
      <c r="W9" s="951"/>
      <c r="X9" s="951"/>
      <c r="Y9" s="951"/>
    </row>
    <row r="10" spans="1:29" ht="18.75" customHeight="1">
      <c r="N10" s="35"/>
      <c r="O10" s="35"/>
      <c r="P10" s="35"/>
      <c r="Q10" s="35"/>
      <c r="R10" s="35"/>
      <c r="S10" s="35"/>
      <c r="T10" s="35"/>
      <c r="U10" s="35"/>
      <c r="V10" s="35"/>
      <c r="W10" s="35"/>
      <c r="X10" s="35"/>
      <c r="Y10" s="35"/>
    </row>
    <row r="11" spans="1:29" ht="15" customHeight="1">
      <c r="A11" s="1" t="s">
        <v>441</v>
      </c>
    </row>
    <row r="12" spans="1:29" ht="15" customHeight="1">
      <c r="A12" s="1" t="s">
        <v>589</v>
      </c>
      <c r="AC12" s="1" t="s">
        <v>590</v>
      </c>
    </row>
    <row r="13" spans="1:29" ht="15" customHeight="1">
      <c r="B13" s="1158" t="s">
        <v>443</v>
      </c>
      <c r="C13" s="1159"/>
      <c r="D13" s="1159"/>
      <c r="E13" s="1159"/>
      <c r="F13" s="1159"/>
      <c r="G13" s="1159"/>
      <c r="H13" s="1159"/>
      <c r="I13" s="1159"/>
      <c r="J13" s="1159"/>
      <c r="K13" s="1159"/>
      <c r="L13" s="1160"/>
      <c r="M13" s="1164" t="s">
        <v>444</v>
      </c>
      <c r="N13" s="1165"/>
      <c r="O13" s="1165"/>
      <c r="P13" s="1165"/>
      <c r="Q13" s="1165"/>
      <c r="R13" s="1165"/>
      <c r="S13" s="1165"/>
      <c r="T13" s="1165"/>
      <c r="U13" s="1165"/>
      <c r="V13" s="1165"/>
      <c r="W13" s="1165"/>
      <c r="X13" s="1165"/>
      <c r="Y13" s="1166"/>
    </row>
    <row r="14" spans="1:29" ht="15" customHeight="1">
      <c r="B14" s="1161"/>
      <c r="C14" s="1162"/>
      <c r="D14" s="1162"/>
      <c r="E14" s="1162"/>
      <c r="F14" s="1162"/>
      <c r="G14" s="1162"/>
      <c r="H14" s="1162"/>
      <c r="I14" s="1162"/>
      <c r="J14" s="1162"/>
      <c r="K14" s="1162"/>
      <c r="L14" s="1163"/>
      <c r="M14" s="1164" t="s">
        <v>445</v>
      </c>
      <c r="N14" s="1165"/>
      <c r="O14" s="1165"/>
      <c r="P14" s="1166"/>
      <c r="Q14" s="1164" t="s">
        <v>446</v>
      </c>
      <c r="R14" s="1165"/>
      <c r="S14" s="1165"/>
      <c r="T14" s="1166"/>
      <c r="U14" s="1164" t="s">
        <v>447</v>
      </c>
      <c r="V14" s="1165"/>
      <c r="W14" s="1165"/>
      <c r="X14" s="1165"/>
      <c r="Y14" s="1166"/>
    </row>
    <row r="15" spans="1:29" ht="15" customHeight="1">
      <c r="B15" s="102" t="s">
        <v>448</v>
      </c>
      <c r="C15" s="67"/>
      <c r="D15" s="67"/>
      <c r="E15" s="67"/>
      <c r="F15" s="67"/>
      <c r="G15" s="67"/>
      <c r="H15" s="67"/>
      <c r="I15" s="67"/>
      <c r="J15" s="67"/>
      <c r="K15" s="67"/>
      <c r="L15" s="67"/>
      <c r="M15" s="1334">
        <f>'第4号様式別紙2-1（臨床研修（医師）実績報告）附表 A1'!U24+'第4号様式別紙2-1（臨床研修（医師）実績報告）附表 A1'!U25</f>
        <v>0</v>
      </c>
      <c r="N15" s="1335"/>
      <c r="O15" s="1335"/>
      <c r="P15" s="438" t="s">
        <v>449</v>
      </c>
      <c r="Q15" s="1334">
        <f>'第4号様式別紙2-1（臨床研修（医師）実績報告）附表 A2'!U32+'第4号様式別紙2-1（臨床研修（医師）実績報告）附表 A2'!U33+'第4号様式別紙2-1（臨床研修（医師）実績報告）附表 A2'!AJ33</f>
        <v>0</v>
      </c>
      <c r="R15" s="1335"/>
      <c r="S15" s="1335"/>
      <c r="T15" s="39" t="s">
        <v>449</v>
      </c>
      <c r="U15" s="65" t="s">
        <v>450</v>
      </c>
      <c r="V15" s="1168">
        <f>SUM(M15+Q15)</f>
        <v>0</v>
      </c>
      <c r="W15" s="1168"/>
      <c r="X15" s="1168"/>
      <c r="Y15" s="39" t="s">
        <v>451</v>
      </c>
    </row>
    <row r="16" spans="1:29" ht="15" customHeight="1">
      <c r="B16" s="102" t="s">
        <v>452</v>
      </c>
      <c r="C16" s="67"/>
      <c r="D16" s="67"/>
      <c r="E16" s="67"/>
      <c r="F16" s="67"/>
      <c r="G16" s="67"/>
      <c r="H16" s="67"/>
      <c r="I16" s="67"/>
      <c r="J16" s="67"/>
      <c r="K16" s="67"/>
      <c r="L16" s="67"/>
      <c r="M16" s="1334">
        <f>'第4号様式別紙2-1（臨床研修（医師）実績報告）附表 A1'!V24+'第4号様式別紙2-1（臨床研修（医師）実績報告）附表 A1'!V25</f>
        <v>0</v>
      </c>
      <c r="N16" s="1335"/>
      <c r="O16" s="1335"/>
      <c r="P16" s="438" t="s">
        <v>449</v>
      </c>
      <c r="Q16" s="1334">
        <f>'第4号様式別紙2-1（臨床研修（医師）実績報告）附表 A2'!V32+'第4号様式別紙2-1（臨床研修（医師）実績報告）附表 A2'!V33+'第4号様式別紙2-1（臨床研修（医師）実績報告）附表 A2'!AK33</f>
        <v>0</v>
      </c>
      <c r="R16" s="1335"/>
      <c r="S16" s="1335"/>
      <c r="T16" s="39" t="s">
        <v>449</v>
      </c>
      <c r="U16" s="174"/>
      <c r="V16" s="1168">
        <f>SUM(M16+Q16)</f>
        <v>0</v>
      </c>
      <c r="W16" s="1168"/>
      <c r="X16" s="1168"/>
      <c r="Y16" s="39" t="s">
        <v>451</v>
      </c>
    </row>
    <row r="17" spans="1:25" ht="15" customHeight="1">
      <c r="B17" s="102" t="s">
        <v>453</v>
      </c>
      <c r="C17" s="67"/>
      <c r="D17" s="67"/>
      <c r="E17" s="67"/>
      <c r="F17" s="67"/>
      <c r="G17" s="67"/>
      <c r="H17" s="67"/>
      <c r="I17" s="67"/>
      <c r="J17" s="67"/>
      <c r="K17" s="67"/>
      <c r="L17" s="67"/>
      <c r="M17" s="1167">
        <f>SUM(M15:O16)</f>
        <v>0</v>
      </c>
      <c r="N17" s="1168"/>
      <c r="O17" s="1168"/>
      <c r="P17" s="438" t="s">
        <v>449</v>
      </c>
      <c r="Q17" s="1332">
        <f>SUM(Q15:S16)</f>
        <v>0</v>
      </c>
      <c r="R17" s="1333"/>
      <c r="S17" s="1333"/>
      <c r="T17" s="439" t="s">
        <v>449</v>
      </c>
      <c r="U17" s="440" t="s">
        <v>454</v>
      </c>
      <c r="V17" s="1333">
        <f>SUM(V15:X16)</f>
        <v>0</v>
      </c>
      <c r="W17" s="1333"/>
      <c r="X17" s="1333"/>
      <c r="Y17" s="39" t="s">
        <v>451</v>
      </c>
    </row>
    <row r="18" spans="1:25" ht="12" customHeight="1">
      <c r="B18" s="101" t="s">
        <v>591</v>
      </c>
      <c r="C18" s="120"/>
      <c r="D18" s="120" t="s">
        <v>592</v>
      </c>
      <c r="E18" s="120"/>
      <c r="F18" s="120"/>
      <c r="G18" s="120"/>
      <c r="H18" s="120"/>
      <c r="I18" s="120"/>
      <c r="J18" s="120"/>
      <c r="K18" s="120"/>
      <c r="L18" s="120"/>
      <c r="M18" s="120"/>
      <c r="N18" s="76"/>
      <c r="O18" s="76"/>
      <c r="P18" s="76"/>
      <c r="Q18" s="76"/>
      <c r="R18" s="76"/>
      <c r="S18" s="76"/>
      <c r="T18" s="76"/>
      <c r="U18" s="76"/>
      <c r="V18" s="76"/>
      <c r="W18" s="76"/>
      <c r="X18" s="76"/>
      <c r="Y18" s="76"/>
    </row>
    <row r="19" spans="1:25" ht="24" customHeight="1">
      <c r="B19" s="841" t="s">
        <v>593</v>
      </c>
      <c r="C19" s="842"/>
      <c r="D19" s="1318" t="s">
        <v>594</v>
      </c>
      <c r="E19" s="1318"/>
      <c r="F19" s="1318"/>
      <c r="G19" s="1318"/>
      <c r="H19" s="1318"/>
      <c r="I19" s="1318"/>
      <c r="J19" s="1318"/>
      <c r="K19" s="1318"/>
      <c r="L19" s="1318"/>
      <c r="M19" s="1318"/>
      <c r="N19" s="1318"/>
      <c r="O19" s="1318"/>
      <c r="P19" s="1318"/>
      <c r="Q19" s="1318"/>
      <c r="R19" s="1318"/>
      <c r="S19" s="1318"/>
      <c r="T19" s="1318"/>
      <c r="U19" s="1318"/>
      <c r="V19" s="1318"/>
      <c r="W19" s="1318"/>
      <c r="X19" s="1318"/>
      <c r="Y19" s="1318"/>
    </row>
    <row r="20" spans="1:25" ht="24.75" customHeight="1">
      <c r="B20" s="840" t="s">
        <v>595</v>
      </c>
      <c r="C20"/>
      <c r="D20" s="1319" t="s">
        <v>596</v>
      </c>
      <c r="E20" s="1319"/>
      <c r="F20" s="1319"/>
      <c r="G20" s="1319"/>
      <c r="H20" s="1319"/>
      <c r="I20" s="1319"/>
      <c r="J20" s="1319"/>
      <c r="K20" s="1319"/>
      <c r="L20" s="1319"/>
      <c r="M20" s="1319"/>
      <c r="N20" s="1319"/>
      <c r="O20" s="1319"/>
      <c r="P20" s="1319"/>
      <c r="Q20" s="1319"/>
      <c r="R20" s="1319"/>
      <c r="S20" s="1319"/>
      <c r="T20" s="1319"/>
      <c r="U20" s="1319"/>
      <c r="V20" s="1319"/>
      <c r="W20" s="1319"/>
      <c r="X20" s="1319"/>
      <c r="Y20" s="1319"/>
    </row>
    <row r="21" spans="1:25" ht="12" customHeight="1">
      <c r="B21" s="609"/>
      <c r="C21" s="786"/>
      <c r="D21" s="609"/>
      <c r="E21" s="609"/>
      <c r="F21" s="609"/>
      <c r="G21" s="609"/>
      <c r="H21" s="609"/>
      <c r="I21" s="609"/>
      <c r="J21" s="609"/>
      <c r="K21" s="609"/>
      <c r="L21" s="609"/>
      <c r="M21" s="609"/>
      <c r="N21" s="609"/>
      <c r="O21" s="609"/>
      <c r="P21" s="609"/>
      <c r="Q21" s="609"/>
      <c r="R21" s="609"/>
      <c r="S21" s="609"/>
      <c r="T21" s="609"/>
      <c r="U21" s="609"/>
      <c r="V21" s="609"/>
      <c r="W21" s="609"/>
      <c r="X21" s="609"/>
      <c r="Y21" s="609"/>
    </row>
    <row r="22" spans="1:25" ht="9" customHeight="1"/>
    <row r="23" spans="1:25" ht="15" customHeight="1">
      <c r="A23" s="1" t="s">
        <v>458</v>
      </c>
    </row>
    <row r="24" spans="1:25" ht="15" customHeight="1">
      <c r="B24" s="1" t="s">
        <v>459</v>
      </c>
    </row>
    <row r="25" spans="1:25" ht="15" customHeight="1">
      <c r="B25" s="102" t="s">
        <v>460</v>
      </c>
      <c r="C25" s="103"/>
      <c r="D25" s="103"/>
      <c r="E25" s="103"/>
      <c r="F25" s="103"/>
      <c r="G25" s="103"/>
      <c r="H25" s="103"/>
      <c r="I25" s="104"/>
      <c r="J25" s="1171">
        <f>M17</f>
        <v>0</v>
      </c>
      <c r="K25" s="1172"/>
      <c r="L25" s="1172"/>
      <c r="M25" s="1172"/>
      <c r="N25" s="71" t="s">
        <v>451</v>
      </c>
      <c r="O25" s="102" t="s">
        <v>461</v>
      </c>
      <c r="P25" s="67"/>
      <c r="Q25" s="67"/>
      <c r="R25" s="71"/>
      <c r="S25" s="122" t="s">
        <v>462</v>
      </c>
      <c r="T25" s="1327">
        <f>ROUND(J25/12,3)</f>
        <v>0</v>
      </c>
      <c r="U25" s="1327"/>
      <c r="V25" s="1327"/>
      <c r="W25" s="1327"/>
      <c r="X25" s="1327"/>
      <c r="Y25" s="71" t="s">
        <v>451</v>
      </c>
    </row>
    <row r="26" spans="1:25" ht="15" customHeight="1">
      <c r="B26" s="102" t="s">
        <v>463</v>
      </c>
      <c r="C26" s="103"/>
      <c r="D26" s="103"/>
      <c r="E26" s="103"/>
      <c r="F26" s="103"/>
      <c r="G26" s="103"/>
      <c r="H26" s="103"/>
      <c r="I26" s="104"/>
      <c r="J26" s="1171">
        <f>Q17</f>
        <v>0</v>
      </c>
      <c r="K26" s="1172"/>
      <c r="L26" s="1172"/>
      <c r="M26" s="1172"/>
      <c r="N26" s="71" t="s">
        <v>451</v>
      </c>
      <c r="O26" s="102" t="s">
        <v>461</v>
      </c>
      <c r="P26" s="67"/>
      <c r="Q26" s="67"/>
      <c r="R26" s="71"/>
      <c r="S26" s="122" t="s">
        <v>464</v>
      </c>
      <c r="T26" s="1327">
        <f>ROUND(J26/12,3)</f>
        <v>0</v>
      </c>
      <c r="U26" s="1327"/>
      <c r="V26" s="1327"/>
      <c r="W26" s="1327"/>
      <c r="X26" s="1327"/>
      <c r="Y26" s="71" t="s">
        <v>451</v>
      </c>
    </row>
    <row r="27" spans="1:25" ht="15" customHeight="1">
      <c r="B27" s="107"/>
      <c r="C27" s="107"/>
      <c r="D27" s="107"/>
      <c r="E27" s="107"/>
      <c r="F27" s="108"/>
      <c r="G27" s="108"/>
      <c r="H27" s="76"/>
      <c r="I27" s="107"/>
      <c r="J27" s="107"/>
      <c r="K27" s="107"/>
      <c r="L27" s="107"/>
      <c r="M27" s="102"/>
      <c r="N27" s="67"/>
      <c r="O27" s="67"/>
      <c r="P27" s="67" t="s">
        <v>447</v>
      </c>
      <c r="Q27" s="157"/>
      <c r="R27" s="65"/>
      <c r="S27" s="157"/>
      <c r="T27" s="177"/>
      <c r="U27" s="1330">
        <f>SUM(T25:X26)</f>
        <v>0</v>
      </c>
      <c r="V27" s="1452"/>
      <c r="W27" s="1452"/>
      <c r="X27" s="1452"/>
      <c r="Y27" s="71" t="s">
        <v>451</v>
      </c>
    </row>
    <row r="28" spans="1:25" ht="15" customHeight="1">
      <c r="B28" s="35"/>
      <c r="C28" s="35"/>
      <c r="D28" s="35"/>
      <c r="E28" s="35"/>
      <c r="F28" s="110"/>
      <c r="G28" s="110"/>
      <c r="I28" s="35"/>
      <c r="J28" s="35"/>
      <c r="K28" s="35"/>
      <c r="L28" s="35"/>
      <c r="M28" s="102" t="s">
        <v>465</v>
      </c>
      <c r="N28" s="67"/>
      <c r="O28" s="67"/>
      <c r="P28" s="67"/>
      <c r="Q28" s="157"/>
      <c r="R28" s="65"/>
      <c r="S28" s="157"/>
      <c r="T28" s="122" t="s">
        <v>466</v>
      </c>
      <c r="U28" s="1331">
        <f>ROUND(IF(T25=0,IF(J26=0,0,T26),IF(J26=0,T25,(T25+T26)/2)),0)</f>
        <v>0</v>
      </c>
      <c r="V28" s="1453"/>
      <c r="W28" s="1453"/>
      <c r="X28" s="1453"/>
      <c r="Y28" s="71" t="s">
        <v>449</v>
      </c>
    </row>
    <row r="29" spans="1:25" ht="9" customHeight="1"/>
    <row r="30" spans="1:25" ht="15" customHeight="1">
      <c r="B30" s="1" t="s">
        <v>467</v>
      </c>
      <c r="T30" s="35"/>
    </row>
    <row r="31" spans="1:25" ht="15" customHeight="1">
      <c r="B31" s="102" t="s">
        <v>460</v>
      </c>
      <c r="C31" s="103"/>
      <c r="D31" s="103"/>
      <c r="E31" s="103"/>
      <c r="F31" s="103"/>
      <c r="G31" s="103"/>
      <c r="H31" s="103"/>
      <c r="I31" s="104"/>
      <c r="J31" s="1454">
        <f>M15</f>
        <v>0</v>
      </c>
      <c r="K31" s="1453"/>
      <c r="L31" s="1453"/>
      <c r="M31" s="1453"/>
      <c r="N31" s="71" t="s">
        <v>451</v>
      </c>
      <c r="O31" s="102" t="s">
        <v>461</v>
      </c>
      <c r="P31" s="67"/>
      <c r="Q31" s="67"/>
      <c r="R31" s="71"/>
      <c r="S31" s="122" t="s">
        <v>468</v>
      </c>
      <c r="T31" s="1327">
        <f>ROUND(J31/12,3)</f>
        <v>0</v>
      </c>
      <c r="U31" s="1327"/>
      <c r="V31" s="1327"/>
      <c r="W31" s="1327"/>
      <c r="X31" s="1327"/>
      <c r="Y31" s="71" t="s">
        <v>451</v>
      </c>
    </row>
    <row r="32" spans="1:25" ht="15" customHeight="1">
      <c r="B32" s="102" t="s">
        <v>463</v>
      </c>
      <c r="C32" s="103"/>
      <c r="D32" s="103"/>
      <c r="E32" s="103"/>
      <c r="F32" s="103"/>
      <c r="G32" s="103"/>
      <c r="H32" s="103"/>
      <c r="I32" s="104"/>
      <c r="J32" s="1454">
        <f>Q15</f>
        <v>0</v>
      </c>
      <c r="K32" s="1453"/>
      <c r="L32" s="1453"/>
      <c r="M32" s="1453"/>
      <c r="N32" s="71" t="s">
        <v>451</v>
      </c>
      <c r="O32" s="102" t="s">
        <v>461</v>
      </c>
      <c r="P32" s="67"/>
      <c r="Q32" s="67"/>
      <c r="R32" s="71"/>
      <c r="S32" s="122" t="s">
        <v>469</v>
      </c>
      <c r="T32" s="1327">
        <f>ROUND(J32/12,3)</f>
        <v>0</v>
      </c>
      <c r="U32" s="1327"/>
      <c r="V32" s="1327"/>
      <c r="W32" s="1327"/>
      <c r="X32" s="1327"/>
      <c r="Y32" s="71" t="s">
        <v>451</v>
      </c>
    </row>
    <row r="33" spans="1:34" ht="12" customHeight="1">
      <c r="B33" s="1176" t="s">
        <v>470</v>
      </c>
      <c r="C33" s="1176"/>
      <c r="D33" s="1176"/>
      <c r="E33" s="1176"/>
      <c r="F33" s="1176"/>
      <c r="G33" s="1176"/>
      <c r="H33" s="1176"/>
      <c r="I33" s="1176"/>
      <c r="J33" s="1176"/>
      <c r="K33" s="1176"/>
      <c r="L33" s="1176"/>
      <c r="M33" s="1176"/>
      <c r="N33" s="1176"/>
      <c r="O33" s="1176"/>
      <c r="P33" s="1176"/>
      <c r="Q33" s="1176"/>
      <c r="R33" s="1176"/>
      <c r="S33" s="1176"/>
      <c r="T33" s="1176"/>
      <c r="U33" s="1176"/>
      <c r="V33" s="1176"/>
      <c r="W33" s="1176"/>
      <c r="X33" s="1176"/>
      <c r="Y33" s="1176"/>
    </row>
    <row r="34" spans="1:34" ht="12" customHeight="1">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c r="X34" s="1177"/>
      <c r="Y34" s="1177"/>
    </row>
    <row r="35" spans="1:34" ht="12" customHeight="1">
      <c r="B35" s="1178" t="s">
        <v>471</v>
      </c>
      <c r="C35" s="1178"/>
      <c r="D35" s="1178"/>
      <c r="E35" s="1178"/>
      <c r="F35" s="1178"/>
      <c r="G35" s="1178"/>
      <c r="H35" s="1178"/>
      <c r="I35" s="1178"/>
      <c r="J35" s="1178"/>
      <c r="K35" s="1178"/>
      <c r="L35" s="1178"/>
      <c r="M35" s="1178"/>
      <c r="N35" s="1178"/>
      <c r="O35" s="1178"/>
      <c r="P35" s="1178"/>
      <c r="Q35" s="1178"/>
      <c r="R35" s="1178"/>
      <c r="S35" s="1178"/>
      <c r="T35" s="1178"/>
      <c r="U35" s="1178"/>
      <c r="V35" s="1178"/>
      <c r="W35" s="1178"/>
      <c r="X35" s="1178"/>
      <c r="Y35" s="1178"/>
    </row>
    <row r="36" spans="1:34" ht="12" customHeight="1">
      <c r="B36" s="1179"/>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row>
    <row r="37" spans="1:34" ht="9" customHeight="1">
      <c r="A37" s="101"/>
    </row>
    <row r="38" spans="1:34" ht="15" customHeight="1">
      <c r="A38" s="1" t="s">
        <v>472</v>
      </c>
      <c r="AH38" s="1" t="b">
        <f>IF('第4号様式別紙2-1（臨床研修（医師）実績報告）附表 A2'!AI17="入力不可",FALSE,TRUE)</f>
        <v>1</v>
      </c>
    </row>
    <row r="39" spans="1:34" ht="15" customHeight="1">
      <c r="B39" s="102" t="s">
        <v>473</v>
      </c>
      <c r="C39" s="103"/>
      <c r="D39" s="103"/>
      <c r="E39" s="103"/>
      <c r="F39" s="103"/>
      <c r="G39" s="103"/>
      <c r="H39" s="103"/>
      <c r="I39" s="104"/>
      <c r="J39" s="1180"/>
      <c r="K39" s="1181"/>
      <c r="L39" s="1181"/>
      <c r="M39" s="1181"/>
      <c r="N39" s="71" t="s">
        <v>451</v>
      </c>
      <c r="O39" s="105" t="s">
        <v>474</v>
      </c>
      <c r="P39" s="67"/>
      <c r="Q39" s="67"/>
      <c r="R39" s="67"/>
      <c r="S39" s="158"/>
      <c r="T39" s="441"/>
      <c r="U39" s="1320"/>
      <c r="V39" s="1321"/>
      <c r="W39" s="1321"/>
      <c r="X39" s="1321"/>
      <c r="Y39" s="71" t="s">
        <v>451</v>
      </c>
    </row>
    <row r="40" spans="1:34" ht="15" customHeight="1">
      <c r="B40" s="102" t="s">
        <v>475</v>
      </c>
      <c r="C40" s="103"/>
      <c r="D40" s="103"/>
      <c r="E40" s="103"/>
      <c r="F40" s="103"/>
      <c r="G40" s="103"/>
      <c r="H40" s="103"/>
      <c r="I40" s="104"/>
      <c r="J40" s="1180"/>
      <c r="K40" s="1181"/>
      <c r="L40" s="1181"/>
      <c r="M40" s="1181"/>
      <c r="N40" s="71" t="s">
        <v>451</v>
      </c>
      <c r="O40" s="105" t="s">
        <v>476</v>
      </c>
      <c r="P40" s="67"/>
      <c r="Q40" s="67"/>
      <c r="R40" s="67"/>
      <c r="S40" s="158"/>
      <c r="T40" s="441"/>
      <c r="U40" s="1320"/>
      <c r="V40" s="1321"/>
      <c r="W40" s="1321"/>
      <c r="X40" s="1321"/>
      <c r="Y40" s="71" t="s">
        <v>451</v>
      </c>
    </row>
    <row r="41" spans="1:34" ht="15" customHeight="1">
      <c r="B41" s="107"/>
      <c r="C41" s="107"/>
      <c r="D41" s="107"/>
      <c r="E41" s="107"/>
      <c r="F41" s="108"/>
      <c r="G41" s="108"/>
      <c r="H41" s="76"/>
      <c r="I41" s="107"/>
      <c r="J41" s="107"/>
      <c r="K41" s="107"/>
      <c r="L41" s="107"/>
      <c r="M41" s="102"/>
      <c r="N41" s="67"/>
      <c r="O41" s="67"/>
      <c r="P41" s="67" t="s">
        <v>447</v>
      </c>
      <c r="Q41" s="157"/>
      <c r="R41" s="65"/>
      <c r="S41" s="157"/>
      <c r="T41" s="109"/>
      <c r="U41" s="1322">
        <f>SUM(U39:X40)</f>
        <v>0</v>
      </c>
      <c r="V41" s="1455"/>
      <c r="W41" s="1455"/>
      <c r="X41" s="1455"/>
      <c r="Y41" s="71" t="s">
        <v>451</v>
      </c>
    </row>
    <row r="42" spans="1:34" ht="15" customHeight="1">
      <c r="B42" s="35"/>
      <c r="C42" s="35"/>
      <c r="D42" s="35"/>
      <c r="E42" s="35"/>
      <c r="F42" s="110"/>
      <c r="G42" s="110"/>
      <c r="I42" s="35"/>
      <c r="J42" s="35"/>
      <c r="K42" s="35"/>
      <c r="L42" s="35"/>
      <c r="M42" s="111" t="s">
        <v>477</v>
      </c>
      <c r="N42" s="67"/>
      <c r="O42" s="67"/>
      <c r="P42" s="67"/>
      <c r="Q42" s="157"/>
      <c r="R42" s="65"/>
      <c r="S42" s="157"/>
      <c r="T42" s="158"/>
      <c r="U42" s="1323" t="e">
        <f>ROUNDDOWN(U41/(J39+J40),3)</f>
        <v>#DIV/0!</v>
      </c>
      <c r="V42" s="1456"/>
      <c r="W42" s="1456"/>
      <c r="X42" s="1456"/>
      <c r="Y42" s="71"/>
    </row>
    <row r="43" spans="1:34" ht="6" customHeight="1">
      <c r="B43" s="35"/>
      <c r="C43" s="35"/>
      <c r="D43" s="35"/>
      <c r="E43" s="35"/>
      <c r="F43" s="110"/>
      <c r="G43" s="110"/>
      <c r="I43" s="35"/>
      <c r="J43" s="35"/>
      <c r="K43" s="35"/>
      <c r="L43" s="35"/>
      <c r="M43" s="18"/>
      <c r="Q43" s="35"/>
      <c r="R43" s="155"/>
      <c r="S43" s="35"/>
      <c r="T43" s="35"/>
      <c r="U43" s="442"/>
      <c r="V43" s="113"/>
      <c r="W43" s="113"/>
      <c r="X43" s="113"/>
    </row>
    <row r="44" spans="1:34" ht="12" customHeight="1">
      <c r="B44" s="1196" t="s">
        <v>478</v>
      </c>
      <c r="C44" s="1196"/>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row>
    <row r="45" spans="1:34" ht="12" customHeight="1">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34" ht="15" customHeight="1">
      <c r="A46" s="1" t="s">
        <v>479</v>
      </c>
    </row>
    <row r="47" spans="1:34" ht="15" customHeight="1">
      <c r="B47" s="1324" t="s">
        <v>445</v>
      </c>
      <c r="C47" s="1325"/>
      <c r="D47" s="1325"/>
      <c r="E47" s="1326"/>
      <c r="F47" s="1324" t="s">
        <v>446</v>
      </c>
      <c r="G47" s="1325"/>
      <c r="H47" s="1325"/>
      <c r="I47" s="1326"/>
      <c r="J47" s="1324" t="s">
        <v>447</v>
      </c>
      <c r="K47" s="1325"/>
      <c r="L47" s="1325"/>
      <c r="M47" s="1325"/>
      <c r="N47" s="1326"/>
      <c r="O47" s="787"/>
      <c r="P47" s="609"/>
      <c r="Q47" s="609"/>
      <c r="R47" s="609"/>
      <c r="S47" s="609"/>
      <c r="T47" s="609"/>
      <c r="U47" s="609"/>
      <c r="V47" s="609"/>
      <c r="W47" s="609"/>
      <c r="X47" s="609"/>
      <c r="Y47" s="609"/>
    </row>
    <row r="48" spans="1:34" ht="15" customHeight="1">
      <c r="B48" s="1315"/>
      <c r="C48" s="1316"/>
      <c r="D48" s="1316"/>
      <c r="E48" s="788" t="s">
        <v>449</v>
      </c>
      <c r="F48" s="1315"/>
      <c r="G48" s="1316"/>
      <c r="H48" s="1316"/>
      <c r="I48" s="789" t="s">
        <v>449</v>
      </c>
      <c r="J48" s="790" t="s">
        <v>481</v>
      </c>
      <c r="K48" s="1317">
        <f>B48+F48</f>
        <v>0</v>
      </c>
      <c r="L48" s="1317"/>
      <c r="M48" s="1317"/>
      <c r="N48" s="789" t="s">
        <v>449</v>
      </c>
      <c r="O48" s="787"/>
      <c r="P48" s="609"/>
      <c r="Q48" s="609"/>
      <c r="R48" s="609"/>
      <c r="S48" s="609"/>
      <c r="T48" s="609"/>
      <c r="U48" s="609"/>
      <c r="V48" s="609"/>
      <c r="W48" s="609"/>
      <c r="X48" s="609"/>
      <c r="Y48" s="609"/>
    </row>
    <row r="49" spans="1:40" ht="12" customHeight="1">
      <c r="B49" s="101" t="s">
        <v>591</v>
      </c>
      <c r="C49" s="120"/>
      <c r="D49" s="120" t="s">
        <v>592</v>
      </c>
      <c r="E49" s="120"/>
      <c r="F49" s="120"/>
      <c r="G49" s="120"/>
      <c r="H49" s="120"/>
      <c r="I49" s="120"/>
      <c r="J49" s="120"/>
      <c r="K49" s="120"/>
      <c r="L49" s="120"/>
      <c r="M49" s="120"/>
      <c r="N49" s="76"/>
      <c r="O49" s="76"/>
      <c r="P49" s="76"/>
      <c r="Q49" s="76"/>
      <c r="R49" s="76"/>
      <c r="S49" s="76"/>
      <c r="T49" s="76"/>
      <c r="U49" s="76"/>
      <c r="V49" s="76"/>
      <c r="W49" s="76"/>
      <c r="X49" s="76"/>
      <c r="Y49" s="76"/>
    </row>
    <row r="50" spans="1:40" ht="23.25" customHeight="1">
      <c r="B50" s="841" t="s">
        <v>593</v>
      </c>
      <c r="C50" s="842"/>
      <c r="D50" s="1318" t="s">
        <v>594</v>
      </c>
      <c r="E50" s="1318"/>
      <c r="F50" s="1318"/>
      <c r="G50" s="1318"/>
      <c r="H50" s="1318"/>
      <c r="I50" s="1318"/>
      <c r="J50" s="1318"/>
      <c r="K50" s="1318"/>
      <c r="L50" s="1318"/>
      <c r="M50" s="1318"/>
      <c r="N50" s="1318"/>
      <c r="O50" s="1318"/>
      <c r="P50" s="1318"/>
      <c r="Q50" s="1318"/>
      <c r="R50" s="1318"/>
      <c r="S50" s="1318"/>
      <c r="T50" s="1318"/>
      <c r="U50" s="1318"/>
      <c r="V50" s="1318"/>
      <c r="W50" s="1318"/>
      <c r="X50" s="1318"/>
      <c r="Y50" s="1318"/>
    </row>
    <row r="51" spans="1:40" ht="22.5" customHeight="1">
      <c r="B51" s="840" t="s">
        <v>595</v>
      </c>
      <c r="C51"/>
      <c r="D51" s="1319" t="s">
        <v>596</v>
      </c>
      <c r="E51" s="1319"/>
      <c r="F51" s="1319"/>
      <c r="G51" s="1319"/>
      <c r="H51" s="1319"/>
      <c r="I51" s="1319"/>
      <c r="J51" s="1319"/>
      <c r="K51" s="1319"/>
      <c r="L51" s="1319"/>
      <c r="M51" s="1319"/>
      <c r="N51" s="1319"/>
      <c r="O51" s="1319"/>
      <c r="P51" s="1319"/>
      <c r="Q51" s="1319"/>
      <c r="R51" s="1319"/>
      <c r="S51" s="1319"/>
      <c r="T51" s="1319"/>
      <c r="U51" s="1319"/>
      <c r="V51" s="1319"/>
      <c r="W51" s="1319"/>
      <c r="X51" s="1319"/>
      <c r="Y51" s="1319"/>
    </row>
    <row r="52" spans="1:40" ht="12" customHeight="1">
      <c r="B52" s="609"/>
      <c r="C52" s="786"/>
      <c r="D52" s="609"/>
      <c r="E52" s="609"/>
      <c r="F52" s="609"/>
      <c r="G52" s="609"/>
      <c r="H52" s="609"/>
      <c r="I52" s="609"/>
      <c r="J52" s="609"/>
      <c r="K52" s="609"/>
      <c r="L52" s="609"/>
      <c r="M52" s="609"/>
      <c r="N52" s="609"/>
      <c r="O52" s="609"/>
      <c r="P52" s="609"/>
      <c r="Q52" s="609"/>
      <c r="R52" s="609"/>
      <c r="S52" s="609"/>
      <c r="T52" s="609"/>
      <c r="U52" s="609"/>
      <c r="V52" s="609"/>
      <c r="W52" s="609"/>
      <c r="X52" s="609"/>
      <c r="Y52" s="609"/>
    </row>
    <row r="53" spans="1:40" ht="12" customHeight="1">
      <c r="C53" s="101"/>
    </row>
    <row r="54" spans="1:40" ht="15" customHeight="1">
      <c r="A54" s="1" t="s">
        <v>597</v>
      </c>
    </row>
    <row r="55" spans="1:40" ht="15" customHeight="1">
      <c r="P55" s="121"/>
      <c r="Q55" s="1197" t="s">
        <v>483</v>
      </c>
      <c r="R55" s="1198"/>
      <c r="S55" s="1199"/>
      <c r="T55" s="122" t="s">
        <v>484</v>
      </c>
      <c r="U55" s="1457"/>
      <c r="V55" s="1457"/>
      <c r="W55" s="1457"/>
      <c r="X55" s="1457"/>
      <c r="Y55" s="71" t="s">
        <v>485</v>
      </c>
    </row>
    <row r="56" spans="1:40" ht="15" customHeight="1">
      <c r="Q56" s="35"/>
      <c r="R56" s="35"/>
      <c r="S56" s="35"/>
      <c r="T56" s="35"/>
    </row>
    <row r="57" spans="1:40" ht="15" customHeight="1">
      <c r="A57" s="1" t="s">
        <v>486</v>
      </c>
      <c r="V57" s="1200" t="s">
        <v>487</v>
      </c>
      <c r="W57" s="1200"/>
      <c r="X57" s="1200" t="s">
        <v>488</v>
      </c>
      <c r="Y57" s="1200"/>
    </row>
    <row r="58" spans="1:40" ht="15" customHeight="1">
      <c r="V58" s="1200"/>
      <c r="W58" s="1200"/>
      <c r="X58" s="1200"/>
      <c r="Y58" s="1200"/>
    </row>
    <row r="59" spans="1:40" ht="12" customHeight="1">
      <c r="B59" s="1201" t="s">
        <v>489</v>
      </c>
      <c r="C59" s="1202" t="s">
        <v>490</v>
      </c>
      <c r="D59" s="1202"/>
      <c r="E59" s="1202"/>
      <c r="F59" s="1202"/>
      <c r="G59" s="1202"/>
      <c r="H59" s="1202"/>
      <c r="I59" s="1202"/>
      <c r="J59" s="1202"/>
      <c r="K59" s="1202"/>
      <c r="L59" s="1202"/>
      <c r="M59" s="1202"/>
      <c r="N59" s="1202"/>
      <c r="O59" s="1202"/>
      <c r="P59" s="1202"/>
      <c r="Q59" s="1202"/>
      <c r="R59" s="1202"/>
      <c r="S59" s="1202"/>
      <c r="T59" s="1202"/>
      <c r="U59" s="1202"/>
      <c r="V59" s="1203"/>
      <c r="W59" s="1204"/>
      <c r="X59" s="1203"/>
      <c r="Y59" s="1204"/>
    </row>
    <row r="60" spans="1:40" ht="12" customHeight="1">
      <c r="B60" s="1201"/>
      <c r="C60" s="1202"/>
      <c r="D60" s="1202"/>
      <c r="E60" s="1202"/>
      <c r="F60" s="1202"/>
      <c r="G60" s="1202"/>
      <c r="H60" s="1202"/>
      <c r="I60" s="1202"/>
      <c r="J60" s="1202"/>
      <c r="K60" s="1202"/>
      <c r="L60" s="1202"/>
      <c r="M60" s="1202"/>
      <c r="N60" s="1202"/>
      <c r="O60" s="1202"/>
      <c r="P60" s="1202"/>
      <c r="Q60" s="1202"/>
      <c r="R60" s="1202"/>
      <c r="S60" s="1202"/>
      <c r="T60" s="1202"/>
      <c r="U60" s="1202"/>
      <c r="V60" s="1205"/>
      <c r="W60" s="1206"/>
      <c r="X60" s="1205"/>
      <c r="Y60" s="1206"/>
    </row>
    <row r="61" spans="1:40" ht="12" customHeight="1">
      <c r="B61" s="1201" t="s">
        <v>491</v>
      </c>
      <c r="C61" s="950" t="s">
        <v>492</v>
      </c>
      <c r="D61" s="950"/>
      <c r="E61" s="950"/>
      <c r="F61" s="950"/>
      <c r="G61" s="950"/>
      <c r="H61" s="950"/>
      <c r="I61" s="950"/>
      <c r="J61" s="950"/>
      <c r="K61" s="950"/>
      <c r="L61" s="950"/>
      <c r="M61" s="950"/>
      <c r="N61" s="950"/>
      <c r="O61" s="950"/>
      <c r="P61" s="950"/>
      <c r="Q61" s="950"/>
      <c r="R61" s="950"/>
      <c r="S61" s="950"/>
      <c r="T61" s="950"/>
      <c r="U61" s="1213"/>
      <c r="V61" s="1203"/>
      <c r="W61" s="1204"/>
      <c r="X61" s="1203"/>
      <c r="Y61" s="1204"/>
    </row>
    <row r="62" spans="1:40" ht="12" customHeight="1">
      <c r="B62" s="1201"/>
      <c r="C62" s="950"/>
      <c r="D62" s="950"/>
      <c r="E62" s="950"/>
      <c r="F62" s="950"/>
      <c r="G62" s="950"/>
      <c r="H62" s="950"/>
      <c r="I62" s="950"/>
      <c r="J62" s="950"/>
      <c r="K62" s="950"/>
      <c r="L62" s="950"/>
      <c r="M62" s="950"/>
      <c r="N62" s="950"/>
      <c r="O62" s="950"/>
      <c r="P62" s="950"/>
      <c r="Q62" s="950"/>
      <c r="R62" s="950"/>
      <c r="S62" s="950"/>
      <c r="T62" s="950"/>
      <c r="U62" s="1213"/>
      <c r="V62" s="1205"/>
      <c r="W62" s="1206"/>
      <c r="X62" s="1205"/>
      <c r="Y62" s="1206"/>
    </row>
    <row r="63" spans="1:40" ht="24.95" customHeight="1">
      <c r="A63" s="1207" t="s">
        <v>598</v>
      </c>
      <c r="B63" s="1207"/>
      <c r="C63" s="1207"/>
      <c r="D63" s="1207"/>
      <c r="E63" s="1207"/>
      <c r="F63" s="1207"/>
      <c r="G63" s="1207"/>
      <c r="H63" s="1207"/>
      <c r="I63" s="1207"/>
      <c r="J63" s="1207"/>
      <c r="K63" s="1207"/>
      <c r="L63" s="1207"/>
      <c r="M63" s="1207"/>
      <c r="N63" s="1012" t="s">
        <v>494</v>
      </c>
      <c r="O63" s="970"/>
      <c r="P63" s="1210" t="s">
        <v>495</v>
      </c>
      <c r="Q63" s="1211"/>
      <c r="R63" s="1211"/>
      <c r="S63" s="1212"/>
      <c r="T63" s="174" t="s">
        <v>496</v>
      </c>
      <c r="U63" s="1472">
        <f>'第4号様式別紙2-1（臨床研修（医師）実績報告）附表 A1'!AI21+'第4号様式別紙2-1（臨床研修（医師）実績報告）附表 A2'!AH37</f>
        <v>0</v>
      </c>
      <c r="V63" s="1473"/>
      <c r="W63" s="1473"/>
      <c r="X63" s="1474"/>
      <c r="Y63" s="71" t="s">
        <v>497</v>
      </c>
    </row>
    <row r="64" spans="1:40" ht="24.95" customHeight="1">
      <c r="A64" s="1207"/>
      <c r="B64" s="1207"/>
      <c r="C64" s="1207"/>
      <c r="D64" s="1207"/>
      <c r="E64" s="1207"/>
      <c r="F64" s="1207"/>
      <c r="G64" s="1207"/>
      <c r="H64" s="1207"/>
      <c r="I64" s="1207"/>
      <c r="J64" s="1207"/>
      <c r="K64" s="1207"/>
      <c r="L64" s="1207"/>
      <c r="M64" s="1207"/>
      <c r="N64" s="1214"/>
      <c r="O64" s="1215"/>
      <c r="P64" s="1210" t="s">
        <v>498</v>
      </c>
      <c r="Q64" s="1211"/>
      <c r="R64" s="1211"/>
      <c r="S64" s="1212"/>
      <c r="T64" s="174" t="s">
        <v>499</v>
      </c>
      <c r="U64" s="1472">
        <f>'第4号様式別紙2-1（臨床研修（医師）実績報告）附表 A1'!AI23+'第4号様式別紙2-1（臨床研修（医師）実績報告）附表 A2'!AH39</f>
        <v>0</v>
      </c>
      <c r="V64" s="1473"/>
      <c r="W64" s="1473"/>
      <c r="X64" s="1474"/>
      <c r="Y64" s="71" t="s">
        <v>485</v>
      </c>
      <c r="AM64" s="180"/>
      <c r="AN64" s="180"/>
    </row>
    <row r="65" spans="1:40" ht="24.95" customHeight="1">
      <c r="A65" s="1207" t="s">
        <v>500</v>
      </c>
      <c r="B65" s="1207"/>
      <c r="C65" s="1207"/>
      <c r="D65" s="1207"/>
      <c r="E65" s="1207"/>
      <c r="F65" s="1207"/>
      <c r="G65" s="1207"/>
      <c r="H65" s="1207"/>
      <c r="I65" s="1207"/>
      <c r="J65" s="1207"/>
      <c r="K65" s="1207"/>
      <c r="L65" s="1207"/>
      <c r="M65" s="1207"/>
      <c r="N65" s="1208" t="s">
        <v>501</v>
      </c>
      <c r="O65" s="1209"/>
      <c r="P65" s="1210" t="s">
        <v>495</v>
      </c>
      <c r="Q65" s="1211"/>
      <c r="R65" s="1211"/>
      <c r="S65" s="1212"/>
      <c r="T65" s="174" t="s">
        <v>502</v>
      </c>
      <c r="U65" s="1472">
        <f>'第4号様式別紙2-1（臨床研修（医師）実績報告）附表 A2'!AH44</f>
        <v>0</v>
      </c>
      <c r="V65" s="1473"/>
      <c r="W65" s="1473"/>
      <c r="X65" s="1474"/>
      <c r="Y65" s="71" t="s">
        <v>497</v>
      </c>
      <c r="AM65" s="180">
        <v>1</v>
      </c>
      <c r="AN65" s="180">
        <v>2</v>
      </c>
    </row>
    <row r="66" spans="1:40" ht="24.95" customHeight="1">
      <c r="A66" s="1207"/>
      <c r="B66" s="1207"/>
      <c r="C66" s="1207"/>
      <c r="D66" s="1207"/>
      <c r="E66" s="1207"/>
      <c r="F66" s="1207"/>
      <c r="G66" s="1207"/>
      <c r="H66" s="1207"/>
      <c r="I66" s="1207"/>
      <c r="J66" s="1207"/>
      <c r="K66" s="1207"/>
      <c r="L66" s="1207"/>
      <c r="M66" s="1207"/>
      <c r="N66" s="1013"/>
      <c r="O66" s="971"/>
      <c r="P66" s="1210" t="s">
        <v>498</v>
      </c>
      <c r="Q66" s="1211"/>
      <c r="R66" s="1211"/>
      <c r="S66" s="1212"/>
      <c r="T66" s="174" t="s">
        <v>503</v>
      </c>
      <c r="U66" s="1472">
        <f>'第4号様式別紙2-1（臨床研修（医師）実績報告）附表 A2'!AH46</f>
        <v>0</v>
      </c>
      <c r="V66" s="1473"/>
      <c r="W66" s="1473"/>
      <c r="X66" s="1474"/>
      <c r="Y66" s="71" t="s">
        <v>485</v>
      </c>
      <c r="AM66" s="180">
        <v>2</v>
      </c>
      <c r="AN66" s="180">
        <v>3</v>
      </c>
    </row>
    <row r="67" spans="1:40" ht="13.5" customHeight="1">
      <c r="A67" s="74"/>
      <c r="B67" s="74"/>
      <c r="C67" s="74"/>
      <c r="D67" s="74"/>
      <c r="E67" s="74"/>
      <c r="F67" s="74"/>
      <c r="G67" s="74"/>
      <c r="H67" s="74"/>
      <c r="I67" s="74"/>
      <c r="J67" s="74"/>
      <c r="K67" s="74"/>
      <c r="L67" s="74"/>
      <c r="M67" s="74"/>
      <c r="N67" s="179"/>
      <c r="O67" s="179"/>
      <c r="P67" s="179"/>
      <c r="Q67" s="179"/>
      <c r="R67" s="179"/>
      <c r="S67" s="179"/>
      <c r="T67" s="34"/>
      <c r="AM67" s="180">
        <v>3</v>
      </c>
    </row>
    <row r="68" spans="1:40" ht="24.95" customHeight="1">
      <c r="A68" s="1207" t="s">
        <v>599</v>
      </c>
      <c r="B68" s="1207"/>
      <c r="C68" s="1207"/>
      <c r="D68" s="1207"/>
      <c r="E68" s="1207"/>
      <c r="F68" s="1207"/>
      <c r="G68" s="1207"/>
      <c r="H68" s="1207"/>
      <c r="I68" s="1207"/>
      <c r="J68" s="1207"/>
      <c r="K68" s="1207"/>
      <c r="L68" s="1207"/>
      <c r="M68" s="1207"/>
      <c r="N68" s="1222" t="s">
        <v>494</v>
      </c>
      <c r="O68" s="1223"/>
      <c r="P68" s="1226" t="s">
        <v>495</v>
      </c>
      <c r="Q68" s="1227"/>
      <c r="R68" s="1227"/>
      <c r="S68" s="1228"/>
      <c r="T68" s="181" t="s">
        <v>505</v>
      </c>
      <c r="U68" s="1475">
        <f>'第4号様式別紙2-1（臨床研修（医師）実績報告）附表 A1'!AJ21+'第4号様式別紙2-1（臨床研修（医師）実績報告）附表 A2'!AI37</f>
        <v>0</v>
      </c>
      <c r="V68" s="1476"/>
      <c r="W68" s="1476"/>
      <c r="X68" s="1477"/>
      <c r="Y68" s="182" t="s">
        <v>497</v>
      </c>
      <c r="AM68" s="180">
        <v>4</v>
      </c>
    </row>
    <row r="69" spans="1:40" ht="24.95" customHeight="1">
      <c r="A69" s="1207"/>
      <c r="B69" s="1207"/>
      <c r="C69" s="1207"/>
      <c r="D69" s="1207"/>
      <c r="E69" s="1207"/>
      <c r="F69" s="1207"/>
      <c r="G69" s="1207"/>
      <c r="H69" s="1207"/>
      <c r="I69" s="1207"/>
      <c r="J69" s="1207"/>
      <c r="K69" s="1207"/>
      <c r="L69" s="1207"/>
      <c r="M69" s="1207"/>
      <c r="N69" s="1224"/>
      <c r="O69" s="1225"/>
      <c r="P69" s="1210" t="s">
        <v>498</v>
      </c>
      <c r="Q69" s="1211"/>
      <c r="R69" s="1211"/>
      <c r="S69" s="1212"/>
      <c r="T69" s="174" t="s">
        <v>506</v>
      </c>
      <c r="U69" s="1472">
        <f>'第4号様式別紙2-1（臨床研修（医師）実績報告）附表 A1'!AJ23+'第4号様式別紙2-1（臨床研修（医師）実績報告）附表 A2'!AI39</f>
        <v>0</v>
      </c>
      <c r="V69" s="1473"/>
      <c r="W69" s="1473"/>
      <c r="X69" s="1474"/>
      <c r="Y69" s="183" t="s">
        <v>485</v>
      </c>
      <c r="AM69" s="180">
        <v>5</v>
      </c>
    </row>
    <row r="70" spans="1:40" ht="24.95" customHeight="1">
      <c r="A70" s="1207" t="s">
        <v>507</v>
      </c>
      <c r="B70" s="1207"/>
      <c r="C70" s="1207"/>
      <c r="D70" s="1207"/>
      <c r="E70" s="1207"/>
      <c r="F70" s="1207"/>
      <c r="G70" s="1207"/>
      <c r="H70" s="1207"/>
      <c r="I70" s="1207"/>
      <c r="J70" s="1207"/>
      <c r="K70" s="1207"/>
      <c r="L70" s="1207"/>
      <c r="M70" s="1207"/>
      <c r="N70" s="1216" t="s">
        <v>501</v>
      </c>
      <c r="O70" s="1209"/>
      <c r="P70" s="1210" t="s">
        <v>495</v>
      </c>
      <c r="Q70" s="1211"/>
      <c r="R70" s="1211"/>
      <c r="S70" s="1212"/>
      <c r="T70" s="174" t="s">
        <v>508</v>
      </c>
      <c r="U70" s="1472">
        <f>'第4号様式別紙2-1（臨床研修（医師）実績報告）附表 A2'!AI44</f>
        <v>0</v>
      </c>
      <c r="V70" s="1473"/>
      <c r="W70" s="1473"/>
      <c r="X70" s="1474"/>
      <c r="Y70" s="183" t="s">
        <v>497</v>
      </c>
    </row>
    <row r="71" spans="1:40" ht="24.95" customHeight="1">
      <c r="A71" s="1207"/>
      <c r="B71" s="1207"/>
      <c r="C71" s="1207"/>
      <c r="D71" s="1207"/>
      <c r="E71" s="1207"/>
      <c r="F71" s="1207"/>
      <c r="G71" s="1207"/>
      <c r="H71" s="1207"/>
      <c r="I71" s="1207"/>
      <c r="J71" s="1207"/>
      <c r="K71" s="1207"/>
      <c r="L71" s="1207"/>
      <c r="M71" s="1207"/>
      <c r="N71" s="1217"/>
      <c r="O71" s="1218"/>
      <c r="P71" s="1219" t="s">
        <v>498</v>
      </c>
      <c r="Q71" s="1220"/>
      <c r="R71" s="1220"/>
      <c r="S71" s="1221"/>
      <c r="T71" s="184" t="s">
        <v>509</v>
      </c>
      <c r="U71" s="1478">
        <f>'第4号様式別紙2-1（臨床研修（医師）実績報告）附表 A2'!AI46</f>
        <v>0</v>
      </c>
      <c r="V71" s="1479"/>
      <c r="W71" s="1479"/>
      <c r="X71" s="1480"/>
      <c r="Y71" s="185" t="s">
        <v>485</v>
      </c>
    </row>
    <row r="72" spans="1:40" ht="15" customHeight="1">
      <c r="A72" s="1" t="s">
        <v>510</v>
      </c>
    </row>
    <row r="73" spans="1:40" ht="9" customHeight="1"/>
    <row r="74" spans="1:40" ht="8.25" customHeight="1">
      <c r="B74" s="75"/>
      <c r="C74" s="76"/>
      <c r="D74" s="76"/>
      <c r="E74" s="76"/>
      <c r="F74" s="76"/>
      <c r="G74" s="76"/>
      <c r="H74" s="76"/>
      <c r="I74" s="76"/>
      <c r="J74" s="76"/>
      <c r="K74" s="76"/>
      <c r="L74" s="76"/>
      <c r="M74" s="76"/>
      <c r="N74" s="76"/>
      <c r="O74" s="76"/>
      <c r="P74" s="76"/>
      <c r="Q74" s="76"/>
      <c r="R74" s="76"/>
      <c r="S74" s="77"/>
      <c r="T74" s="75"/>
      <c r="U74" s="76"/>
      <c r="V74" s="76"/>
      <c r="W74" s="76"/>
      <c r="X74" s="76"/>
      <c r="Y74" s="77"/>
    </row>
    <row r="75" spans="1:40" ht="15" customHeight="1">
      <c r="B75" s="2"/>
      <c r="C75" s="1" t="s">
        <v>511</v>
      </c>
      <c r="H75" s="1450" t="s">
        <v>512</v>
      </c>
      <c r="I75" s="1450"/>
      <c r="J75" s="1450"/>
      <c r="K75" s="1450"/>
      <c r="L75" s="1450"/>
      <c r="M75" s="1450"/>
      <c r="N75" s="1450"/>
      <c r="O75" s="1450"/>
      <c r="P75" s="1450"/>
      <c r="Q75" s="1450"/>
      <c r="R75" s="1450"/>
      <c r="S75" s="1450"/>
      <c r="T75" s="1450"/>
      <c r="U75" s="1450"/>
      <c r="V75" s="1450"/>
      <c r="W75" s="1450"/>
      <c r="X75" s="1450"/>
      <c r="Y75" s="1467"/>
    </row>
    <row r="76" spans="1:40" ht="15" customHeight="1">
      <c r="B76" s="2"/>
      <c r="C76" s="1" t="s">
        <v>513</v>
      </c>
      <c r="I76" s="1229" t="s">
        <v>514</v>
      </c>
      <c r="J76" s="1230"/>
      <c r="K76" s="186"/>
      <c r="L76" s="1" t="s">
        <v>515</v>
      </c>
      <c r="N76" s="186"/>
      <c r="O76" s="1" t="s">
        <v>516</v>
      </c>
      <c r="T76" s="8" t="s">
        <v>517</v>
      </c>
      <c r="U76" s="1298" t="e">
        <f>U77+U101</f>
        <v>#VALUE!</v>
      </c>
      <c r="V76" s="1298"/>
      <c r="W76" s="1298"/>
      <c r="X76" s="1298"/>
      <c r="Y76" s="9" t="s">
        <v>518</v>
      </c>
      <c r="Z76" s="187" t="str">
        <f>IF(AB78="未入力","※先に158行目の当該年度４月１日現在の１年次研修医受入数を入力してください","")</f>
        <v>※先に158行目の当該年度４月１日現在の１年次研修医受入数を入力してください</v>
      </c>
    </row>
    <row r="77" spans="1:40" ht="15" customHeight="1">
      <c r="B77" s="2" t="s">
        <v>519</v>
      </c>
      <c r="I77" s="35"/>
      <c r="J77" s="35"/>
      <c r="T77" s="8" t="s">
        <v>263</v>
      </c>
      <c r="U77" s="1298" t="e">
        <f>IF(OR(AB78="20人未満",$C$118=1),(E79*Q79)+(E81*Q81)+(E83*Q83)+(E85*Q85)+(E87*Q87),(E91*Q91)+(E93*Q93)+(E95*Q95)+(E97*Q97)+(E99*Q99))</f>
        <v>#VALUE!</v>
      </c>
      <c r="V77" s="1298"/>
      <c r="W77" s="1298"/>
      <c r="X77" s="1298"/>
      <c r="Y77" s="9" t="s">
        <v>264</v>
      </c>
    </row>
    <row r="78" spans="1:40" ht="30" customHeight="1">
      <c r="B78" s="1232" t="s">
        <v>520</v>
      </c>
      <c r="C78" s="951"/>
      <c r="D78" s="951"/>
      <c r="E78" s="951"/>
      <c r="F78" s="951"/>
      <c r="G78" s="951"/>
      <c r="H78" s="951"/>
      <c r="I78" s="951"/>
      <c r="J78" s="951"/>
      <c r="K78" s="951"/>
      <c r="L78" s="951"/>
      <c r="M78" s="951"/>
      <c r="N78" s="951"/>
      <c r="O78" s="951"/>
      <c r="P78" s="951"/>
      <c r="Q78" s="951"/>
      <c r="R78" s="951"/>
      <c r="S78" s="1233"/>
      <c r="T78" s="8"/>
      <c r="U78" s="443"/>
      <c r="V78" s="443"/>
      <c r="W78" s="443"/>
      <c r="X78" s="443"/>
      <c r="Y78" s="9"/>
      <c r="AB78" s="187" t="str">
        <f>IF(N158="","未入力",IF(N158&gt;=20,"20人以上","20人未満"))</f>
        <v>未入力</v>
      </c>
    </row>
    <row r="79" spans="1:40" ht="32.25" customHeight="1">
      <c r="B79" s="1234" t="s">
        <v>521</v>
      </c>
      <c r="C79" s="945"/>
      <c r="D79" s="34" t="s">
        <v>522</v>
      </c>
      <c r="E79" s="1314">
        <v>63000</v>
      </c>
      <c r="F79" s="1302"/>
      <c r="G79" s="1302"/>
      <c r="H79" s="1" t="s">
        <v>523</v>
      </c>
      <c r="K79" s="35" t="s">
        <v>268</v>
      </c>
      <c r="M79" s="1468" t="s">
        <v>524</v>
      </c>
      <c r="N79" s="1468"/>
      <c r="O79" s="1468"/>
      <c r="P79" s="1468"/>
      <c r="Q79" s="1303" t="str">
        <f>IF(OR($AB$78="20人未満",$C$118=1),IF($K$76=1,$V$15,0)+IF($K$76=2,$V$15,0),"")</f>
        <v/>
      </c>
      <c r="R79" s="1303"/>
      <c r="S79" s="1" t="s">
        <v>451</v>
      </c>
      <c r="T79" s="8"/>
      <c r="U79" s="443"/>
      <c r="V79" s="443"/>
      <c r="W79" s="443"/>
      <c r="X79" s="443"/>
      <c r="Y79" s="9"/>
    </row>
    <row r="80" spans="1:40" ht="9" customHeight="1">
      <c r="B80" s="40"/>
      <c r="C80" s="29"/>
      <c r="D80" s="34"/>
      <c r="E80" s="593"/>
      <c r="F80" s="593"/>
      <c r="G80" s="593"/>
      <c r="K80" s="35"/>
      <c r="M80" s="36"/>
      <c r="N80" s="36"/>
      <c r="O80" s="36"/>
      <c r="P80" s="36"/>
      <c r="Q80" s="594"/>
      <c r="R80" s="594"/>
      <c r="T80" s="8"/>
      <c r="U80" s="443"/>
      <c r="V80" s="443"/>
      <c r="W80" s="443"/>
      <c r="X80" s="443"/>
      <c r="Y80" s="9"/>
    </row>
    <row r="81" spans="2:25" ht="27.75" customHeight="1">
      <c r="B81" s="1238" t="s">
        <v>525</v>
      </c>
      <c r="C81" s="945"/>
      <c r="D81" s="34" t="s">
        <v>522</v>
      </c>
      <c r="E81" s="1314">
        <v>52000</v>
      </c>
      <c r="F81" s="1302"/>
      <c r="G81" s="1302"/>
      <c r="H81" s="1" t="s">
        <v>523</v>
      </c>
      <c r="K81" s="35" t="s">
        <v>268</v>
      </c>
      <c r="M81" s="1468" t="s">
        <v>524</v>
      </c>
      <c r="N81" s="1468"/>
      <c r="O81" s="1468"/>
      <c r="P81" s="1468"/>
      <c r="Q81" s="1303" t="str">
        <f>IF(OR($AB$78="20人未満",$C$118=1),IF($K$76=3,$V$15,0),"")</f>
        <v/>
      </c>
      <c r="R81" s="1303"/>
      <c r="S81" s="1" t="s">
        <v>451</v>
      </c>
      <c r="T81" s="8"/>
      <c r="U81" s="443"/>
      <c r="V81" s="443"/>
      <c r="W81" s="443"/>
      <c r="X81" s="443"/>
      <c r="Y81" s="9"/>
    </row>
    <row r="82" spans="2:25" ht="18" customHeight="1">
      <c r="B82" s="41"/>
      <c r="C82" s="42"/>
      <c r="D82" s="34"/>
      <c r="E82" s="596"/>
      <c r="F82" s="593"/>
      <c r="G82" s="593"/>
      <c r="K82" s="35"/>
      <c r="Q82" s="594"/>
      <c r="R82" s="594"/>
      <c r="T82" s="8"/>
      <c r="U82" s="443"/>
      <c r="V82" s="443"/>
      <c r="W82" s="443"/>
      <c r="X82" s="443"/>
      <c r="Y82" s="9"/>
    </row>
    <row r="83" spans="2:25" ht="18" customHeight="1">
      <c r="B83" s="1238" t="s">
        <v>526</v>
      </c>
      <c r="C83" s="945"/>
      <c r="D83" s="34" t="s">
        <v>522</v>
      </c>
      <c r="E83" s="1302">
        <v>47000</v>
      </c>
      <c r="F83" s="1302"/>
      <c r="G83" s="1302"/>
      <c r="H83" s="1" t="s">
        <v>523</v>
      </c>
      <c r="K83" s="35" t="s">
        <v>268</v>
      </c>
      <c r="M83" s="1468" t="s">
        <v>524</v>
      </c>
      <c r="N83" s="1468"/>
      <c r="O83" s="1468"/>
      <c r="P83" s="1468"/>
      <c r="Q83" s="1303" t="str">
        <f>IF(OR($AB$78="20人未満",$C$118=1),IF($K$76=4,$V$15,0),"")</f>
        <v/>
      </c>
      <c r="R83" s="1303"/>
      <c r="S83" s="1" t="s">
        <v>451</v>
      </c>
      <c r="T83" s="8"/>
      <c r="U83" s="443"/>
      <c r="V83" s="443"/>
      <c r="W83" s="443"/>
      <c r="X83" s="443"/>
      <c r="Y83" s="9"/>
    </row>
    <row r="84" spans="2:25" ht="18" customHeight="1">
      <c r="B84" s="41"/>
      <c r="C84" s="42"/>
      <c r="D84" s="34"/>
      <c r="E84" s="1299"/>
      <c r="F84" s="1299"/>
      <c r="G84" s="1299"/>
      <c r="K84" s="35"/>
      <c r="Q84" s="594"/>
      <c r="R84" s="594"/>
      <c r="T84" s="8"/>
      <c r="U84" s="443"/>
      <c r="V84" s="443"/>
      <c r="W84" s="443"/>
      <c r="X84" s="443"/>
      <c r="Y84" s="9"/>
    </row>
    <row r="85" spans="2:25" ht="18" customHeight="1">
      <c r="B85" s="1238" t="s">
        <v>527</v>
      </c>
      <c r="C85" s="945"/>
      <c r="D85" s="34" t="s">
        <v>522</v>
      </c>
      <c r="E85" s="1302">
        <v>42000</v>
      </c>
      <c r="F85" s="1302"/>
      <c r="G85" s="1302"/>
      <c r="H85" s="1" t="s">
        <v>523</v>
      </c>
      <c r="K85" s="35" t="s">
        <v>268</v>
      </c>
      <c r="M85" s="1468" t="s">
        <v>524</v>
      </c>
      <c r="N85" s="1468"/>
      <c r="O85" s="1468"/>
      <c r="P85" s="1468"/>
      <c r="Q85" s="1303" t="str">
        <f>IF(OR($AB$78="20人未満",$C118=1),IF($K$76=5,$V$15,0),"")</f>
        <v/>
      </c>
      <c r="R85" s="1303"/>
      <c r="S85" s="1" t="s">
        <v>451</v>
      </c>
      <c r="T85" s="8"/>
      <c r="U85" s="443"/>
      <c r="V85" s="443"/>
      <c r="W85" s="443"/>
      <c r="X85" s="443"/>
      <c r="Y85" s="9"/>
    </row>
    <row r="86" spans="2:25" ht="18" customHeight="1">
      <c r="B86" s="41"/>
      <c r="C86" s="42"/>
      <c r="D86" s="34"/>
      <c r="E86" s="1299"/>
      <c r="F86" s="1299"/>
      <c r="G86" s="1299"/>
      <c r="K86" s="35"/>
      <c r="Q86" s="594"/>
      <c r="R86" s="594"/>
      <c r="T86" s="8"/>
      <c r="U86" s="443"/>
      <c r="V86" s="443"/>
      <c r="W86" s="443"/>
      <c r="X86" s="443"/>
      <c r="Y86" s="9"/>
    </row>
    <row r="87" spans="2:25" ht="33.75" customHeight="1">
      <c r="B87" s="1239" t="s">
        <v>528</v>
      </c>
      <c r="C87" s="1240"/>
      <c r="D87" s="43" t="s">
        <v>522</v>
      </c>
      <c r="E87" s="1311">
        <v>500</v>
      </c>
      <c r="F87" s="1311"/>
      <c r="G87" s="1311"/>
      <c r="H87" s="11" t="s">
        <v>523</v>
      </c>
      <c r="I87" s="11"/>
      <c r="J87" s="11"/>
      <c r="K87" s="44" t="s">
        <v>268</v>
      </c>
      <c r="L87" s="11"/>
      <c r="M87" s="1242" t="s">
        <v>524</v>
      </c>
      <c r="N87" s="1242"/>
      <c r="O87" s="1242"/>
      <c r="P87" s="1242"/>
      <c r="Q87" s="1300" t="str">
        <f>IF(OR($AB$78="20人未満",$C118=1),IF($N$76=2,$V$15,0)+IF($N$76=3,$V$15,0),"")</f>
        <v/>
      </c>
      <c r="R87" s="1300"/>
      <c r="S87" s="11" t="s">
        <v>451</v>
      </c>
      <c r="T87" s="8"/>
      <c r="U87" s="443"/>
      <c r="V87" s="443"/>
      <c r="W87" s="443"/>
      <c r="X87" s="443"/>
      <c r="Y87" s="9"/>
    </row>
    <row r="88" spans="2:25" ht="9" customHeight="1">
      <c r="B88" s="160"/>
      <c r="C88" s="161"/>
      <c r="D88" s="43"/>
      <c r="E88" s="595"/>
      <c r="F88" s="595"/>
      <c r="G88" s="595"/>
      <c r="H88" s="11"/>
      <c r="I88" s="11"/>
      <c r="J88" s="11"/>
      <c r="K88" s="44"/>
      <c r="L88" s="11"/>
      <c r="M88" s="11"/>
      <c r="N88" s="11"/>
      <c r="O88" s="11"/>
      <c r="P88" s="11"/>
      <c r="Q88" s="593"/>
      <c r="R88" s="593"/>
      <c r="S88" s="11"/>
      <c r="T88" s="8"/>
      <c r="U88" s="443"/>
      <c r="V88" s="443"/>
      <c r="W88" s="443"/>
      <c r="X88" s="443"/>
      <c r="Y88" s="9"/>
    </row>
    <row r="89" spans="2:25" ht="9" customHeight="1">
      <c r="B89" s="160"/>
      <c r="C89" s="161"/>
      <c r="D89" s="43"/>
      <c r="E89" s="449"/>
      <c r="F89" s="449"/>
      <c r="G89" s="449"/>
      <c r="H89" s="124"/>
      <c r="I89" s="11"/>
      <c r="J89" s="11"/>
      <c r="K89" s="44"/>
      <c r="L89" s="11"/>
      <c r="M89" s="132"/>
      <c r="N89" s="132"/>
      <c r="O89" s="132"/>
      <c r="P89" s="132"/>
      <c r="Q89" s="449"/>
      <c r="R89" s="449"/>
      <c r="S89" s="11"/>
      <c r="T89" s="8"/>
      <c r="U89" s="62"/>
      <c r="V89" s="62"/>
      <c r="W89" s="62"/>
      <c r="X89" s="62"/>
      <c r="Y89" s="9"/>
    </row>
    <row r="90" spans="2:25" ht="30" customHeight="1">
      <c r="B90" s="1232" t="s">
        <v>534</v>
      </c>
      <c r="C90" s="951"/>
      <c r="D90" s="951"/>
      <c r="E90" s="951"/>
      <c r="F90" s="951"/>
      <c r="G90" s="951"/>
      <c r="H90" s="951"/>
      <c r="I90" s="951"/>
      <c r="J90" s="951"/>
      <c r="K90" s="951"/>
      <c r="L90" s="951"/>
      <c r="M90" s="951"/>
      <c r="N90" s="951"/>
      <c r="O90" s="951"/>
      <c r="P90" s="951"/>
      <c r="Q90" s="951"/>
      <c r="R90" s="951"/>
      <c r="S90" s="1233"/>
      <c r="T90" s="8"/>
      <c r="U90" s="443"/>
      <c r="V90" s="443"/>
      <c r="W90" s="443"/>
      <c r="X90" s="443"/>
      <c r="Y90" s="9"/>
    </row>
    <row r="91" spans="2:25" ht="32.25" customHeight="1">
      <c r="B91" s="1234" t="s">
        <v>521</v>
      </c>
      <c r="C91" s="945"/>
      <c r="D91" s="34" t="s">
        <v>522</v>
      </c>
      <c r="E91" s="1314">
        <v>46000</v>
      </c>
      <c r="F91" s="1302"/>
      <c r="G91" s="1302"/>
      <c r="H91" s="1" t="s">
        <v>523</v>
      </c>
      <c r="K91" s="35" t="s">
        <v>268</v>
      </c>
      <c r="M91" s="1468" t="s">
        <v>524</v>
      </c>
      <c r="N91" s="1468"/>
      <c r="O91" s="1468"/>
      <c r="P91" s="1468"/>
      <c r="Q91" s="1313" t="str">
        <f>IF(AND($AB$78="20人以上",$C$118=""),IF($K$76=1,$V$15,0)+IF($K$76=2,$V$15,0),"")</f>
        <v/>
      </c>
      <c r="R91" s="1313"/>
      <c r="S91" s="1" t="s">
        <v>451</v>
      </c>
      <c r="T91" s="8"/>
      <c r="U91" s="443"/>
      <c r="V91" s="443"/>
      <c r="W91" s="443"/>
      <c r="X91" s="443"/>
      <c r="Y91" s="9"/>
    </row>
    <row r="92" spans="2:25" ht="9" customHeight="1">
      <c r="B92" s="40"/>
      <c r="C92" s="29"/>
      <c r="D92" s="34"/>
      <c r="E92" s="593"/>
      <c r="F92" s="593"/>
      <c r="G92" s="593"/>
      <c r="K92" s="35"/>
      <c r="M92" s="36"/>
      <c r="N92" s="36"/>
      <c r="O92" s="36"/>
      <c r="P92" s="36"/>
      <c r="Q92" s="594"/>
      <c r="R92" s="594"/>
      <c r="T92" s="8"/>
      <c r="U92" s="443"/>
      <c r="V92" s="443"/>
      <c r="W92" s="443"/>
      <c r="X92" s="443"/>
      <c r="Y92" s="9"/>
    </row>
    <row r="93" spans="2:25" ht="27.75" customHeight="1">
      <c r="B93" s="1238" t="s">
        <v>525</v>
      </c>
      <c r="C93" s="945"/>
      <c r="D93" s="34" t="s">
        <v>522</v>
      </c>
      <c r="E93" s="1314">
        <v>39000</v>
      </c>
      <c r="F93" s="1302"/>
      <c r="G93" s="1302"/>
      <c r="H93" s="1" t="s">
        <v>523</v>
      </c>
      <c r="K93" s="35" t="s">
        <v>268</v>
      </c>
      <c r="M93" s="1468" t="s">
        <v>524</v>
      </c>
      <c r="N93" s="1468"/>
      <c r="O93" s="1468"/>
      <c r="P93" s="1468"/>
      <c r="Q93" s="1313" t="str">
        <f>IF(AND($AB$78="20人以上",$C$118=""),IF($K$76=3,$V$15,0),"")</f>
        <v/>
      </c>
      <c r="R93" s="1313"/>
      <c r="S93" s="1" t="s">
        <v>451</v>
      </c>
      <c r="T93" s="8"/>
      <c r="U93" s="443"/>
      <c r="V93" s="443"/>
      <c r="W93" s="443"/>
      <c r="X93" s="443"/>
      <c r="Y93" s="9"/>
    </row>
    <row r="94" spans="2:25" ht="18" customHeight="1">
      <c r="B94" s="41"/>
      <c r="C94" s="42"/>
      <c r="D94" s="34"/>
      <c r="E94" s="596"/>
      <c r="F94" s="593"/>
      <c r="G94" s="593"/>
      <c r="K94" s="35"/>
      <c r="Q94" s="594"/>
      <c r="R94" s="594"/>
      <c r="T94" s="8"/>
      <c r="U94" s="443"/>
      <c r="V94" s="443"/>
      <c r="W94" s="443"/>
      <c r="X94" s="443"/>
      <c r="Y94" s="9"/>
    </row>
    <row r="95" spans="2:25" ht="18" customHeight="1">
      <c r="B95" s="1238" t="s">
        <v>526</v>
      </c>
      <c r="C95" s="945"/>
      <c r="D95" s="34" t="s">
        <v>522</v>
      </c>
      <c r="E95" s="1302">
        <v>35000</v>
      </c>
      <c r="F95" s="1302"/>
      <c r="G95" s="1302"/>
      <c r="H95" s="1" t="s">
        <v>523</v>
      </c>
      <c r="K95" s="35" t="s">
        <v>268</v>
      </c>
      <c r="M95" s="1468" t="s">
        <v>524</v>
      </c>
      <c r="N95" s="1468"/>
      <c r="O95" s="1468"/>
      <c r="P95" s="1468"/>
      <c r="Q95" s="1313" t="str">
        <f>IF(AND($AB$78="20人以上",$C$118=""),IF($K$76=4,$V$15,0),"")</f>
        <v/>
      </c>
      <c r="R95" s="1313"/>
      <c r="S95" s="1" t="s">
        <v>451</v>
      </c>
      <c r="T95" s="8"/>
      <c r="U95" s="443"/>
      <c r="V95" s="443"/>
      <c r="W95" s="443"/>
      <c r="X95" s="443"/>
      <c r="Y95" s="9"/>
    </row>
    <row r="96" spans="2:25" ht="18" customHeight="1">
      <c r="B96" s="41"/>
      <c r="C96" s="42"/>
      <c r="D96" s="34"/>
      <c r="E96" s="1299"/>
      <c r="F96" s="1299"/>
      <c r="G96" s="1299"/>
      <c r="K96" s="35"/>
      <c r="Q96" s="594"/>
      <c r="R96" s="594"/>
      <c r="T96" s="8"/>
      <c r="U96" s="443"/>
      <c r="V96" s="443"/>
      <c r="W96" s="443"/>
      <c r="X96" s="443"/>
      <c r="Y96" s="9"/>
    </row>
    <row r="97" spans="2:33" ht="18" customHeight="1">
      <c r="B97" s="1238" t="s">
        <v>527</v>
      </c>
      <c r="C97" s="945"/>
      <c r="D97" s="34" t="s">
        <v>522</v>
      </c>
      <c r="E97" s="1302">
        <v>31000</v>
      </c>
      <c r="F97" s="1302"/>
      <c r="G97" s="1302"/>
      <c r="H97" s="1" t="s">
        <v>523</v>
      </c>
      <c r="K97" s="35" t="s">
        <v>268</v>
      </c>
      <c r="M97" s="1468" t="s">
        <v>524</v>
      </c>
      <c r="N97" s="1468"/>
      <c r="O97" s="1468"/>
      <c r="P97" s="1468"/>
      <c r="Q97" s="1313" t="str">
        <f>IF(AND($AB$78="20人以上",$C$118=""),IF($K$76=5,$V$15,0),"")</f>
        <v/>
      </c>
      <c r="R97" s="1313"/>
      <c r="S97" s="1" t="s">
        <v>451</v>
      </c>
      <c r="T97" s="8"/>
      <c r="U97" s="443"/>
      <c r="V97" s="443"/>
      <c r="W97" s="443"/>
      <c r="X97" s="443"/>
      <c r="Y97" s="9"/>
    </row>
    <row r="98" spans="2:33" ht="18" customHeight="1">
      <c r="B98" s="41"/>
      <c r="C98" s="42"/>
      <c r="D98" s="34"/>
      <c r="E98" s="1299"/>
      <c r="F98" s="1299"/>
      <c r="G98" s="1299"/>
      <c r="K98" s="35"/>
      <c r="Q98" s="594"/>
      <c r="R98" s="594"/>
      <c r="T98" s="8"/>
      <c r="U98" s="443"/>
      <c r="V98" s="443"/>
      <c r="W98" s="443"/>
      <c r="X98" s="443"/>
      <c r="Y98" s="9"/>
    </row>
    <row r="99" spans="2:33" ht="33.75" customHeight="1">
      <c r="B99" s="1239" t="s">
        <v>528</v>
      </c>
      <c r="C99" s="1240"/>
      <c r="D99" s="43" t="s">
        <v>522</v>
      </c>
      <c r="E99" s="1311">
        <v>300</v>
      </c>
      <c r="F99" s="1311"/>
      <c r="G99" s="1311"/>
      <c r="H99" s="11" t="s">
        <v>523</v>
      </c>
      <c r="I99" s="11"/>
      <c r="J99" s="11"/>
      <c r="K99" s="44" t="s">
        <v>268</v>
      </c>
      <c r="L99" s="11"/>
      <c r="M99" s="1242" t="s">
        <v>524</v>
      </c>
      <c r="N99" s="1242"/>
      <c r="O99" s="1242"/>
      <c r="P99" s="1242"/>
      <c r="Q99" s="1312" t="str">
        <f>IF(AND($AB$78="20人以上",$C$118=""),IF($N$76=2,$V$15,0)+IF($N$76=3,$V$15,0),"")</f>
        <v/>
      </c>
      <c r="R99" s="1312"/>
      <c r="S99" s="11" t="s">
        <v>451</v>
      </c>
      <c r="T99" s="8"/>
      <c r="U99" s="592"/>
      <c r="V99" s="592"/>
      <c r="W99" s="592"/>
      <c r="X99" s="592"/>
      <c r="Y99" s="9"/>
    </row>
    <row r="100" spans="2:33" ht="9" customHeight="1">
      <c r="B100" s="160"/>
      <c r="C100" s="161"/>
      <c r="D100" s="43"/>
      <c r="E100" s="449"/>
      <c r="F100" s="449"/>
      <c r="G100" s="449"/>
      <c r="H100" s="124"/>
      <c r="I100" s="11"/>
      <c r="J100" s="11"/>
      <c r="K100" s="44"/>
      <c r="L100" s="11"/>
      <c r="M100" s="132"/>
      <c r="N100" s="132"/>
      <c r="O100" s="132"/>
      <c r="P100" s="132"/>
      <c r="Q100" s="449"/>
      <c r="R100" s="449"/>
      <c r="S100" s="11"/>
      <c r="T100" s="8"/>
      <c r="U100" s="62"/>
      <c r="V100" s="62"/>
      <c r="W100" s="62"/>
      <c r="X100" s="62"/>
      <c r="Y100" s="9"/>
    </row>
    <row r="101" spans="2:33" s="11" customFormat="1" ht="19.5" customHeight="1">
      <c r="B101" s="46" t="s">
        <v>535</v>
      </c>
      <c r="C101" s="30"/>
      <c r="D101" s="43" t="s">
        <v>263</v>
      </c>
      <c r="E101" s="1311">
        <v>15000</v>
      </c>
      <c r="F101" s="1311"/>
      <c r="G101" s="1311"/>
      <c r="H101" s="11" t="s">
        <v>523</v>
      </c>
      <c r="K101" s="44" t="s">
        <v>268</v>
      </c>
      <c r="M101" s="1242" t="s">
        <v>524</v>
      </c>
      <c r="N101" s="1242"/>
      <c r="O101" s="1242"/>
      <c r="P101" s="1242"/>
      <c r="Q101" s="1303">
        <f>V15</f>
        <v>0</v>
      </c>
      <c r="R101" s="1303"/>
      <c r="S101" s="11" t="s">
        <v>449</v>
      </c>
      <c r="T101" s="192" t="s">
        <v>263</v>
      </c>
      <c r="U101" s="1297">
        <f>E101*Q101</f>
        <v>0</v>
      </c>
      <c r="V101" s="1297"/>
      <c r="W101" s="1297"/>
      <c r="X101" s="1297"/>
      <c r="Y101" s="193" t="s">
        <v>264</v>
      </c>
    </row>
    <row r="102" spans="2:33" ht="6" customHeight="1">
      <c r="B102" s="194"/>
      <c r="C102" s="195"/>
      <c r="D102" s="34"/>
      <c r="E102" s="593"/>
      <c r="F102" s="593"/>
      <c r="G102" s="593"/>
      <c r="K102" s="35"/>
      <c r="Q102" s="593"/>
      <c r="R102" s="593"/>
      <c r="T102" s="8"/>
      <c r="U102" s="592"/>
      <c r="V102" s="592"/>
      <c r="W102" s="592"/>
      <c r="X102" s="592"/>
      <c r="Y102" s="9"/>
    </row>
    <row r="103" spans="2:33" s="791" customFormat="1" ht="14.25" customHeight="1">
      <c r="B103" s="792"/>
      <c r="C103" s="609" t="s">
        <v>600</v>
      </c>
      <c r="D103" s="793"/>
      <c r="E103" s="794"/>
      <c r="F103" s="794"/>
      <c r="G103" s="794"/>
      <c r="H103" s="609"/>
      <c r="I103" s="609"/>
      <c r="J103" s="609"/>
      <c r="K103" s="683"/>
      <c r="L103" s="609"/>
      <c r="M103" s="609"/>
      <c r="N103" s="609"/>
      <c r="O103" s="609"/>
      <c r="P103" s="609"/>
      <c r="Q103" s="794"/>
      <c r="R103" s="794"/>
      <c r="S103" s="609"/>
      <c r="T103" s="795"/>
      <c r="U103" s="796"/>
      <c r="V103" s="796"/>
      <c r="W103" s="796"/>
      <c r="X103" s="796"/>
      <c r="Y103" s="797"/>
      <c r="Z103" s="609"/>
      <c r="AA103" s="609" t="s">
        <v>601</v>
      </c>
      <c r="AB103" s="609"/>
      <c r="AC103" s="609"/>
      <c r="AD103" s="609"/>
      <c r="AE103" s="609"/>
      <c r="AF103" s="609"/>
      <c r="AG103" s="609"/>
    </row>
    <row r="104" spans="2:33" s="791" customFormat="1" ht="14.25" customHeight="1">
      <c r="B104" s="792"/>
      <c r="C104" s="1308" t="s">
        <v>602</v>
      </c>
      <c r="D104" s="1308"/>
      <c r="E104" s="1308"/>
      <c r="F104" s="1308"/>
      <c r="G104" s="1308"/>
      <c r="H104" s="1308"/>
      <c r="I104" s="1308"/>
      <c r="J104" s="1308"/>
      <c r="K104" s="1308"/>
      <c r="L104" s="1308"/>
      <c r="M104" s="1308"/>
      <c r="N104" s="1308"/>
      <c r="O104" s="1308"/>
      <c r="P104" s="1308"/>
      <c r="Q104" s="1308"/>
      <c r="R104" s="1308"/>
      <c r="S104" s="1309"/>
      <c r="T104" s="795"/>
      <c r="U104" s="796"/>
      <c r="V104" s="796"/>
      <c r="W104" s="796"/>
      <c r="X104" s="796"/>
      <c r="Y104" s="797"/>
      <c r="Z104" s="609"/>
      <c r="AA104" s="609"/>
      <c r="AB104" s="609"/>
      <c r="AC104" s="609"/>
      <c r="AD104" s="609"/>
      <c r="AE104" s="609"/>
      <c r="AF104" s="609"/>
      <c r="AG104" s="609"/>
    </row>
    <row r="105" spans="2:33" s="791" customFormat="1" ht="14.25" customHeight="1">
      <c r="B105" s="792"/>
      <c r="C105" s="798"/>
      <c r="D105" s="799" t="s">
        <v>263</v>
      </c>
      <c r="E105" s="1304">
        <v>15000</v>
      </c>
      <c r="F105" s="1304"/>
      <c r="G105" s="1304"/>
      <c r="H105" s="633" t="s">
        <v>523</v>
      </c>
      <c r="I105" s="633"/>
      <c r="J105" s="633"/>
      <c r="K105" s="800" t="s">
        <v>268</v>
      </c>
      <c r="L105" s="633"/>
      <c r="M105" s="1310" t="s">
        <v>603</v>
      </c>
      <c r="N105" s="1310"/>
      <c r="O105" s="1310"/>
      <c r="P105" s="1310"/>
      <c r="Q105" s="1306" t="e">
        <f>IF($U$42&gt;0.4999,K48,"0")</f>
        <v>#DIV/0!</v>
      </c>
      <c r="R105" s="1306"/>
      <c r="S105" s="633" t="s">
        <v>449</v>
      </c>
      <c r="T105" s="801" t="s">
        <v>517</v>
      </c>
      <c r="U105" s="1307" t="e">
        <f>IF(Q105&gt;0,E105*Q105,"")</f>
        <v>#DIV/0!</v>
      </c>
      <c r="V105" s="1307"/>
      <c r="W105" s="1307"/>
      <c r="X105" s="1307"/>
      <c r="Y105" s="802" t="s">
        <v>518</v>
      </c>
      <c r="Z105" s="609"/>
      <c r="AA105" s="609"/>
      <c r="AB105" s="609" t="e">
        <f>IF($U$42&gt;=0.5,"50％以上","50％未満")</f>
        <v>#DIV/0!</v>
      </c>
      <c r="AC105" s="609"/>
      <c r="AD105" s="609"/>
      <c r="AE105" s="609"/>
      <c r="AF105" s="609"/>
      <c r="AG105" s="609"/>
    </row>
    <row r="106" spans="2:33" ht="14.25" customHeight="1">
      <c r="B106" s="194"/>
      <c r="C106" s="798"/>
      <c r="D106" s="799"/>
      <c r="E106" s="1304"/>
      <c r="F106" s="1304"/>
      <c r="G106" s="1304"/>
      <c r="H106" s="633"/>
      <c r="I106" s="633"/>
      <c r="J106" s="633"/>
      <c r="K106" s="800"/>
      <c r="L106" s="633"/>
      <c r="M106" s="1305"/>
      <c r="N106" s="1305"/>
      <c r="O106" s="1305"/>
      <c r="P106" s="1305"/>
      <c r="Q106" s="1306"/>
      <c r="R106" s="1306"/>
      <c r="S106" s="633"/>
      <c r="T106" s="803"/>
      <c r="U106" s="1307"/>
      <c r="V106" s="1307"/>
      <c r="W106" s="1307"/>
      <c r="X106" s="1307"/>
      <c r="Y106" s="804"/>
      <c r="Z106" s="609"/>
      <c r="AA106" s="609"/>
      <c r="AB106" s="609"/>
      <c r="AC106" s="609"/>
      <c r="AD106" s="609"/>
      <c r="AE106" s="609"/>
      <c r="AF106" s="609"/>
      <c r="AG106" s="609"/>
    </row>
    <row r="107" spans="2:33" s="791" customFormat="1" ht="14.25" customHeight="1">
      <c r="B107" s="792"/>
      <c r="C107" s="609" t="s">
        <v>604</v>
      </c>
      <c r="D107" s="793"/>
      <c r="E107" s="794"/>
      <c r="F107" s="794"/>
      <c r="G107" s="794"/>
      <c r="H107" s="609"/>
      <c r="I107" s="609"/>
      <c r="J107" s="609"/>
      <c r="K107" s="683"/>
      <c r="L107" s="609"/>
      <c r="M107" s="609"/>
      <c r="N107" s="609"/>
      <c r="O107" s="609"/>
      <c r="P107" s="609"/>
      <c r="Q107" s="794"/>
      <c r="R107" s="794"/>
      <c r="S107" s="609"/>
      <c r="T107" s="795"/>
      <c r="U107" s="796"/>
      <c r="V107" s="796"/>
      <c r="W107" s="796"/>
      <c r="X107" s="796"/>
      <c r="Y107" s="797"/>
      <c r="Z107" s="609"/>
      <c r="AA107" s="609" t="s">
        <v>601</v>
      </c>
      <c r="AB107" s="609"/>
      <c r="AC107" s="609"/>
      <c r="AD107" s="609"/>
      <c r="AE107" s="609"/>
      <c r="AF107" s="609"/>
      <c r="AG107" s="609"/>
    </row>
    <row r="108" spans="2:33" s="791" customFormat="1" ht="14.25" customHeight="1">
      <c r="B108" s="792"/>
      <c r="C108" s="1308" t="s">
        <v>605</v>
      </c>
      <c r="D108" s="1308"/>
      <c r="E108" s="1308"/>
      <c r="F108" s="1308"/>
      <c r="G108" s="1308"/>
      <c r="H108" s="1308"/>
      <c r="I108" s="1308"/>
      <c r="J108" s="1308"/>
      <c r="K108" s="1308"/>
      <c r="L108" s="1308"/>
      <c r="M108" s="1308"/>
      <c r="N108" s="1308"/>
      <c r="O108" s="1308"/>
      <c r="P108" s="1308"/>
      <c r="Q108" s="1308"/>
      <c r="R108" s="1308"/>
      <c r="S108" s="1309"/>
      <c r="T108" s="795"/>
      <c r="U108" s="796"/>
      <c r="V108" s="796"/>
      <c r="W108" s="796"/>
      <c r="X108" s="796"/>
      <c r="Y108" s="797"/>
      <c r="Z108" s="609"/>
      <c r="AA108" s="609"/>
      <c r="AB108" s="609"/>
      <c r="AC108" s="609"/>
      <c r="AD108" s="609"/>
      <c r="AE108" s="609"/>
      <c r="AF108" s="609"/>
      <c r="AG108" s="609"/>
    </row>
    <row r="109" spans="2:33" s="791" customFormat="1" ht="14.25" customHeight="1">
      <c r="B109" s="792"/>
      <c r="C109" s="798"/>
      <c r="D109" s="799" t="s">
        <v>263</v>
      </c>
      <c r="E109" s="1304">
        <v>15000</v>
      </c>
      <c r="F109" s="1304"/>
      <c r="G109" s="1304"/>
      <c r="H109" s="805" t="s">
        <v>533</v>
      </c>
      <c r="I109" s="633"/>
      <c r="J109" s="633"/>
      <c r="K109" s="800" t="s">
        <v>268</v>
      </c>
      <c r="L109" s="633"/>
      <c r="M109" s="1310" t="s">
        <v>606</v>
      </c>
      <c r="N109" s="1310"/>
      <c r="O109" s="1310"/>
      <c r="P109" s="1310"/>
      <c r="Q109" s="1306" t="e">
        <f>IF($U$42&lt;0.5,K48,"0")</f>
        <v>#DIV/0!</v>
      </c>
      <c r="R109" s="1306"/>
      <c r="S109" s="633" t="s">
        <v>449</v>
      </c>
      <c r="T109" s="801" t="s">
        <v>517</v>
      </c>
      <c r="U109" s="1307" t="e">
        <f>IF(Q109&gt;0,E109*Q109*0.5,"")</f>
        <v>#DIV/0!</v>
      </c>
      <c r="V109" s="1307"/>
      <c r="W109" s="1307"/>
      <c r="X109" s="1307"/>
      <c r="Y109" s="802" t="s">
        <v>518</v>
      </c>
      <c r="Z109" s="609"/>
      <c r="AA109" s="609"/>
      <c r="AB109" s="609" t="e">
        <f>IF($U$42&gt;=0.5,"50％以上","50％未満")</f>
        <v>#DIV/0!</v>
      </c>
      <c r="AC109" s="609"/>
      <c r="AD109" s="609"/>
      <c r="AE109" s="609"/>
      <c r="AF109" s="609"/>
      <c r="AG109" s="609"/>
    </row>
    <row r="110" spans="2:33" ht="14.25" customHeight="1">
      <c r="B110" s="194"/>
      <c r="C110" s="195"/>
      <c r="D110" s="43"/>
      <c r="E110" s="595"/>
      <c r="F110" s="595"/>
      <c r="G110" s="595"/>
      <c r="H110" s="11"/>
      <c r="I110" s="11"/>
      <c r="J110" s="11"/>
      <c r="K110" s="44"/>
      <c r="L110" s="11"/>
      <c r="M110" s="11"/>
      <c r="N110" s="11"/>
      <c r="O110" s="11"/>
      <c r="P110" s="11"/>
      <c r="Q110" s="594"/>
      <c r="R110" s="594"/>
      <c r="S110" s="11"/>
      <c r="T110" s="192"/>
      <c r="U110" s="591"/>
      <c r="V110" s="591"/>
      <c r="W110" s="591"/>
      <c r="X110" s="591"/>
      <c r="Y110" s="193"/>
    </row>
    <row r="111" spans="2:33" ht="15" customHeight="1" thickBot="1">
      <c r="B111" s="2"/>
      <c r="C111" s="609" t="s">
        <v>607</v>
      </c>
      <c r="H111" s="101" t="s">
        <v>537</v>
      </c>
      <c r="T111" s="192"/>
      <c r="U111" s="1255"/>
      <c r="V111" s="1255"/>
      <c r="W111" s="1255"/>
      <c r="X111" s="1255"/>
      <c r="Y111" s="193"/>
    </row>
    <row r="112" spans="2:33" ht="15" customHeight="1" thickBot="1">
      <c r="B112" s="2"/>
      <c r="C112" s="196"/>
      <c r="D112" s="11" t="s">
        <v>619</v>
      </c>
      <c r="K112" s="35" t="s">
        <v>539</v>
      </c>
      <c r="L112" s="101" t="s">
        <v>540</v>
      </c>
      <c r="Q112" s="1252">
        <f>U28</f>
        <v>0</v>
      </c>
      <c r="R112" s="1253"/>
      <c r="S112" s="1" t="s">
        <v>449</v>
      </c>
      <c r="T112" s="8"/>
      <c r="U112" s="1256"/>
      <c r="V112" s="1256"/>
      <c r="W112" s="1256"/>
      <c r="X112" s="1256"/>
      <c r="Y112" s="9"/>
      <c r="AB112" s="197"/>
      <c r="AC112" s="197"/>
      <c r="AF112" s="197"/>
    </row>
    <row r="113" spans="1:39" ht="15" customHeight="1" thickBot="1">
      <c r="B113" s="2"/>
      <c r="D113" s="34" t="s">
        <v>522</v>
      </c>
      <c r="E113" s="1302">
        <v>40000</v>
      </c>
      <c r="F113" s="1302"/>
      <c r="G113" s="1302"/>
      <c r="H113" s="1" t="s">
        <v>541</v>
      </c>
      <c r="K113" s="1260"/>
      <c r="L113" s="1260"/>
      <c r="M113" s="1260"/>
      <c r="N113" s="1260"/>
      <c r="O113" s="1260"/>
      <c r="P113" s="1260"/>
      <c r="Q113" s="1260"/>
      <c r="R113" s="1260"/>
      <c r="S113" s="1261"/>
      <c r="T113" s="2"/>
      <c r="U113" s="187"/>
      <c r="V113" s="187"/>
      <c r="W113" s="187"/>
      <c r="X113" s="187"/>
      <c r="Y113" s="9"/>
      <c r="AE113" s="197"/>
      <c r="AF113" s="197"/>
    </row>
    <row r="114" spans="1:39" ht="15" customHeight="1" thickBot="1">
      <c r="B114" s="2"/>
      <c r="C114" s="198"/>
      <c r="D114" s="1" t="s">
        <v>542</v>
      </c>
      <c r="K114" s="35" t="s">
        <v>268</v>
      </c>
      <c r="L114" s="101" t="s">
        <v>540</v>
      </c>
      <c r="M114" s="199"/>
      <c r="N114" s="199"/>
      <c r="O114" s="199"/>
      <c r="P114" s="199"/>
      <c r="Q114" s="1303">
        <f>U28</f>
        <v>0</v>
      </c>
      <c r="R114" s="1303"/>
      <c r="S114" s="1" t="s">
        <v>451</v>
      </c>
      <c r="T114" s="8" t="s">
        <v>543</v>
      </c>
      <c r="U114" s="1350">
        <f>IF(C114="○",AA115,IF(C112="○",AA114,0))</f>
        <v>0</v>
      </c>
      <c r="V114" s="1350"/>
      <c r="W114" s="1350"/>
      <c r="X114" s="1350"/>
      <c r="Y114" s="9" t="s">
        <v>544</v>
      </c>
      <c r="AA114" s="1251">
        <f>IF(Q114=0,0,ROUNDDOWN((40000*M115/Q115*Q114),0))</f>
        <v>0</v>
      </c>
      <c r="AB114" s="1251"/>
      <c r="AC114" s="1251"/>
      <c r="AD114" s="1251"/>
      <c r="AE114" s="1251"/>
    </row>
    <row r="115" spans="1:39" ht="15" customHeight="1">
      <c r="B115" s="2"/>
      <c r="D115" s="34" t="s">
        <v>522</v>
      </c>
      <c r="E115" s="1302">
        <v>97000</v>
      </c>
      <c r="F115" s="1302"/>
      <c r="G115" s="1302"/>
      <c r="H115" s="1" t="s">
        <v>541</v>
      </c>
      <c r="K115" s="34" t="s">
        <v>522</v>
      </c>
      <c r="L115" s="35" t="s">
        <v>545</v>
      </c>
      <c r="M115" s="1252">
        <f>+V15</f>
        <v>0</v>
      </c>
      <c r="N115" s="1253"/>
      <c r="O115" s="35" t="s">
        <v>546</v>
      </c>
      <c r="P115" s="35" t="s">
        <v>547</v>
      </c>
      <c r="Q115" s="1252">
        <f>+V17</f>
        <v>0</v>
      </c>
      <c r="R115" s="1253"/>
      <c r="S115" s="1" t="s">
        <v>548</v>
      </c>
      <c r="T115" s="8"/>
      <c r="U115" s="592"/>
      <c r="V115" s="592"/>
      <c r="W115" s="592"/>
      <c r="X115" s="592"/>
      <c r="Y115" s="9"/>
      <c r="AA115" s="1251" t="e">
        <f>IF(C112="○","0",ROUNDDOWN((97000*M115/Q115*Q114),0))</f>
        <v>#DIV/0!</v>
      </c>
      <c r="AB115" s="1251"/>
      <c r="AC115" s="1251"/>
      <c r="AD115" s="1251"/>
      <c r="AE115" s="1251"/>
    </row>
    <row r="116" spans="1:39" ht="8.25" customHeight="1">
      <c r="B116" s="2"/>
      <c r="M116" s="34"/>
      <c r="P116" s="35"/>
      <c r="T116" s="2"/>
      <c r="U116" s="187"/>
      <c r="V116" s="187"/>
      <c r="W116" s="187"/>
      <c r="X116" s="187"/>
      <c r="Y116" s="9"/>
    </row>
    <row r="117" spans="1:39" ht="13.5" hidden="1" customHeight="1" thickBot="1">
      <c r="A117" s="807"/>
      <c r="B117" s="808"/>
      <c r="C117" s="809"/>
      <c r="D117" s="810" t="s">
        <v>608</v>
      </c>
      <c r="E117" s="807"/>
      <c r="F117" s="807"/>
      <c r="G117" s="807"/>
      <c r="H117" s="807"/>
      <c r="I117" s="807"/>
      <c r="J117" s="807"/>
      <c r="K117" s="807"/>
      <c r="L117" s="807"/>
      <c r="M117" s="811"/>
      <c r="N117" s="807"/>
      <c r="O117" s="807"/>
      <c r="P117" s="812"/>
      <c r="Q117" s="807"/>
      <c r="R117" s="807"/>
      <c r="S117" s="807"/>
      <c r="T117" s="808"/>
      <c r="U117" s="813"/>
      <c r="V117" s="813"/>
      <c r="W117" s="813"/>
      <c r="X117" s="813"/>
      <c r="Y117" s="814"/>
    </row>
    <row r="118" spans="1:39" ht="15" hidden="1" customHeight="1" thickBot="1">
      <c r="A118" s="807"/>
      <c r="B118" s="808"/>
      <c r="C118" s="815"/>
      <c r="D118" s="809" t="s">
        <v>550</v>
      </c>
      <c r="E118" s="807"/>
      <c r="F118" s="807"/>
      <c r="G118" s="807"/>
      <c r="H118" s="807"/>
      <c r="I118" s="807"/>
      <c r="J118" s="807"/>
      <c r="K118" s="807"/>
      <c r="L118" s="807"/>
      <c r="M118" s="811"/>
      <c r="N118" s="807"/>
      <c r="O118" s="807"/>
      <c r="P118" s="812"/>
      <c r="Q118" s="807"/>
      <c r="R118" s="807"/>
      <c r="S118" s="807"/>
      <c r="T118" s="808"/>
      <c r="U118" s="813"/>
      <c r="V118" s="813"/>
      <c r="W118" s="813"/>
      <c r="X118" s="813"/>
      <c r="Y118" s="814"/>
    </row>
    <row r="119" spans="1:39" ht="15" hidden="1" customHeight="1">
      <c r="A119" s="807"/>
      <c r="B119" s="808"/>
      <c r="C119" s="816" t="s">
        <v>609</v>
      </c>
      <c r="D119" s="807"/>
      <c r="E119" s="807"/>
      <c r="F119" s="807"/>
      <c r="G119" s="807"/>
      <c r="H119" s="807"/>
      <c r="I119" s="807"/>
      <c r="J119" s="807"/>
      <c r="K119" s="807"/>
      <c r="L119" s="817"/>
      <c r="M119" s="817"/>
      <c r="N119" s="817"/>
      <c r="O119" s="817"/>
      <c r="P119" s="817"/>
      <c r="Q119" s="807"/>
      <c r="R119" s="807"/>
      <c r="S119" s="807"/>
      <c r="T119" s="808"/>
      <c r="U119" s="813"/>
      <c r="V119" s="813"/>
      <c r="W119" s="813"/>
      <c r="X119" s="813"/>
      <c r="Y119" s="814"/>
    </row>
    <row r="120" spans="1:39" ht="15" hidden="1" customHeight="1" thickBot="1">
      <c r="A120" s="807"/>
      <c r="B120" s="808"/>
      <c r="C120" s="807"/>
      <c r="D120" s="817"/>
      <c r="E120" s="1347"/>
      <c r="F120" s="1347"/>
      <c r="G120" s="1347"/>
      <c r="H120" s="1347"/>
      <c r="I120" s="807"/>
      <c r="J120" s="807"/>
      <c r="K120" s="1348" t="s">
        <v>552</v>
      </c>
      <c r="L120" s="1348"/>
      <c r="M120" s="1348"/>
      <c r="N120" s="1348"/>
      <c r="O120" s="1348"/>
      <c r="P120" s="1348"/>
      <c r="Q120" s="1349">
        <v>0</v>
      </c>
      <c r="R120" s="1349"/>
      <c r="S120" s="807" t="s">
        <v>451</v>
      </c>
      <c r="T120" s="818" t="s">
        <v>543</v>
      </c>
      <c r="U120" s="1343">
        <f>IF($C118=1,0,IF(C121="○",0,IF($U28&gt;19,538000,IF($U28&gt;1,269000,IF($U28=0,0,179000)))))</f>
        <v>0</v>
      </c>
      <c r="V120" s="1343"/>
      <c r="W120" s="1343"/>
      <c r="X120" s="1343"/>
      <c r="Y120" s="814" t="s">
        <v>544</v>
      </c>
    </row>
    <row r="121" spans="1:39" ht="15" hidden="1" customHeight="1" thickBot="1">
      <c r="A121" s="807"/>
      <c r="B121" s="808"/>
      <c r="C121" s="819"/>
      <c r="D121" s="1341" t="s">
        <v>553</v>
      </c>
      <c r="E121" s="1341"/>
      <c r="F121" s="1341"/>
      <c r="G121" s="1341"/>
      <c r="H121" s="1341"/>
      <c r="I121" s="1341"/>
      <c r="J121" s="1341"/>
      <c r="K121" s="1341"/>
      <c r="L121" s="1341"/>
      <c r="M121" s="1341"/>
      <c r="N121" s="1341"/>
      <c r="O121" s="1341"/>
      <c r="P121" s="1341"/>
      <c r="Q121" s="1341"/>
      <c r="R121" s="1341"/>
      <c r="S121" s="1342"/>
      <c r="T121" s="818" t="s">
        <v>543</v>
      </c>
      <c r="U121" s="1343">
        <f>IF(C118=1,0,IF(C121="○",1076000,0))</f>
        <v>0</v>
      </c>
      <c r="V121" s="1343"/>
      <c r="W121" s="1343"/>
      <c r="X121" s="1343"/>
      <c r="Y121" s="814" t="s">
        <v>544</v>
      </c>
    </row>
    <row r="122" spans="1:39" ht="7.5" hidden="1" customHeight="1">
      <c r="A122" s="807"/>
      <c r="B122" s="808"/>
      <c r="C122" s="807"/>
      <c r="D122" s="1341"/>
      <c r="E122" s="1341"/>
      <c r="F122" s="1341"/>
      <c r="G122" s="1341"/>
      <c r="H122" s="1341"/>
      <c r="I122" s="1341"/>
      <c r="J122" s="1341"/>
      <c r="K122" s="1341"/>
      <c r="L122" s="1341"/>
      <c r="M122" s="1341"/>
      <c r="N122" s="1341"/>
      <c r="O122" s="1341"/>
      <c r="P122" s="1341"/>
      <c r="Q122" s="1341"/>
      <c r="R122" s="1341"/>
      <c r="S122" s="1342"/>
      <c r="T122" s="818"/>
      <c r="U122" s="820"/>
      <c r="V122" s="820"/>
      <c r="W122" s="820"/>
      <c r="X122" s="820"/>
      <c r="Y122" s="814"/>
    </row>
    <row r="123" spans="1:39" ht="15" hidden="1" customHeight="1">
      <c r="A123" s="807"/>
      <c r="B123" s="808"/>
      <c r="C123" s="807"/>
      <c r="D123" s="817"/>
      <c r="E123" s="817"/>
      <c r="F123" s="807"/>
      <c r="G123" s="807"/>
      <c r="H123" s="807"/>
      <c r="I123" s="807"/>
      <c r="J123" s="807"/>
      <c r="K123" s="807"/>
      <c r="L123" s="807"/>
      <c r="M123" s="807"/>
      <c r="N123" s="807"/>
      <c r="O123" s="807"/>
      <c r="P123" s="807"/>
      <c r="Q123" s="807"/>
      <c r="R123" s="807"/>
      <c r="S123" s="807"/>
      <c r="T123" s="808"/>
      <c r="U123" s="813"/>
      <c r="V123" s="813"/>
      <c r="W123" s="813"/>
      <c r="X123" s="813"/>
      <c r="Y123" s="814"/>
    </row>
    <row r="124" spans="1:39" ht="15" hidden="1" customHeight="1">
      <c r="A124" s="807"/>
      <c r="B124" s="808"/>
      <c r="C124" s="816" t="s">
        <v>610</v>
      </c>
      <c r="D124" s="807"/>
      <c r="E124" s="807"/>
      <c r="F124" s="807"/>
      <c r="G124" s="807"/>
      <c r="H124" s="807"/>
      <c r="I124" s="807"/>
      <c r="J124" s="807"/>
      <c r="K124" s="807"/>
      <c r="L124" s="807"/>
      <c r="M124" s="807"/>
      <c r="N124" s="807"/>
      <c r="O124" s="807"/>
      <c r="P124" s="807"/>
      <c r="Q124" s="807"/>
      <c r="R124" s="807"/>
      <c r="S124" s="807"/>
      <c r="T124" s="818" t="s">
        <v>543</v>
      </c>
      <c r="U124" s="1343">
        <f>U125+U127</f>
        <v>0</v>
      </c>
      <c r="V124" s="1343"/>
      <c r="W124" s="1343"/>
      <c r="X124" s="1343"/>
      <c r="Y124" s="814" t="s">
        <v>544</v>
      </c>
    </row>
    <row r="125" spans="1:39" ht="15" hidden="1" customHeight="1">
      <c r="A125" s="807"/>
      <c r="B125" s="808"/>
      <c r="C125" s="807"/>
      <c r="D125" s="807" t="s">
        <v>555</v>
      </c>
      <c r="E125" s="807"/>
      <c r="F125" s="807"/>
      <c r="G125" s="807"/>
      <c r="H125" s="807"/>
      <c r="I125" s="807"/>
      <c r="J125" s="807"/>
      <c r="K125" s="807"/>
      <c r="L125" s="807"/>
      <c r="M125" s="807"/>
      <c r="N125" s="807"/>
      <c r="O125" s="807"/>
      <c r="P125" s="807"/>
      <c r="Q125" s="807"/>
      <c r="R125" s="807"/>
      <c r="S125" s="807"/>
      <c r="T125" s="818" t="s">
        <v>263</v>
      </c>
      <c r="U125" s="1343">
        <f>IF($I$7="",0,IF(C118=1,0,240000))</f>
        <v>0</v>
      </c>
      <c r="V125" s="1343"/>
      <c r="W125" s="1343"/>
      <c r="X125" s="1343"/>
      <c r="Y125" s="814" t="s">
        <v>264</v>
      </c>
      <c r="AJ125" s="1">
        <v>0</v>
      </c>
    </row>
    <row r="126" spans="1:39" ht="15" hidden="1" customHeight="1">
      <c r="A126" s="807"/>
      <c r="B126" s="808"/>
      <c r="C126" s="807"/>
      <c r="D126" s="807" t="s">
        <v>556</v>
      </c>
      <c r="E126" s="807"/>
      <c r="F126" s="807"/>
      <c r="G126" s="807"/>
      <c r="H126" s="807"/>
      <c r="I126" s="807"/>
      <c r="J126" s="807"/>
      <c r="K126" s="807"/>
      <c r="L126" s="807"/>
      <c r="M126" s="807"/>
      <c r="N126" s="807"/>
      <c r="O126" s="807"/>
      <c r="P126" s="807"/>
      <c r="Q126" s="807"/>
      <c r="R126" s="807"/>
      <c r="S126" s="807"/>
      <c r="T126" s="818"/>
      <c r="U126" s="820"/>
      <c r="V126" s="820"/>
      <c r="W126" s="820"/>
      <c r="X126" s="820"/>
      <c r="Y126" s="814"/>
    </row>
    <row r="127" spans="1:39" ht="15" hidden="1" customHeight="1">
      <c r="A127" s="807"/>
      <c r="B127" s="808"/>
      <c r="C127" s="807"/>
      <c r="D127" s="807"/>
      <c r="E127" s="821"/>
      <c r="F127" s="821"/>
      <c r="G127" s="1344">
        <v>81000</v>
      </c>
      <c r="H127" s="1344"/>
      <c r="I127" s="1344"/>
      <c r="J127" s="807" t="s">
        <v>209</v>
      </c>
      <c r="K127" s="807" t="s">
        <v>539</v>
      </c>
      <c r="L127" s="1345" t="s">
        <v>557</v>
      </c>
      <c r="M127" s="1345"/>
      <c r="N127" s="1345"/>
      <c r="O127" s="1346">
        <v>0</v>
      </c>
      <c r="P127" s="1346"/>
      <c r="Q127" s="807" t="s">
        <v>558</v>
      </c>
      <c r="R127" s="807"/>
      <c r="S127" s="807"/>
      <c r="T127" s="818" t="s">
        <v>263</v>
      </c>
      <c r="U127" s="1343">
        <f>IF(C118=1,0,G127*O127)</f>
        <v>0</v>
      </c>
      <c r="V127" s="1343"/>
      <c r="W127" s="1343"/>
      <c r="X127" s="1343"/>
      <c r="Y127" s="814" t="s">
        <v>264</v>
      </c>
      <c r="AM127" s="180">
        <v>0</v>
      </c>
    </row>
    <row r="128" spans="1:39" ht="15" hidden="1" customHeight="1">
      <c r="A128" s="807"/>
      <c r="B128" s="808"/>
      <c r="C128" s="807"/>
      <c r="D128" s="807"/>
      <c r="E128" s="807"/>
      <c r="F128" s="807"/>
      <c r="G128" s="807"/>
      <c r="H128" s="807"/>
      <c r="I128" s="807"/>
      <c r="J128" s="807"/>
      <c r="K128" s="807"/>
      <c r="L128" s="807"/>
      <c r="M128" s="807"/>
      <c r="N128" s="822" t="s">
        <v>559</v>
      </c>
      <c r="O128" s="807"/>
      <c r="P128" s="807"/>
      <c r="Q128" s="807"/>
      <c r="R128" s="807"/>
      <c r="S128" s="807"/>
      <c r="T128" s="818"/>
      <c r="U128" s="820"/>
      <c r="V128" s="820"/>
      <c r="W128" s="820"/>
      <c r="X128" s="820"/>
      <c r="Y128" s="814"/>
      <c r="AM128" s="180">
        <v>1</v>
      </c>
    </row>
    <row r="129" spans="2:39" ht="15" customHeight="1">
      <c r="B129" s="2"/>
      <c r="C129" s="609" t="s">
        <v>620</v>
      </c>
      <c r="D129" s="609"/>
      <c r="E129" s="609"/>
      <c r="F129" s="609"/>
      <c r="G129" s="609"/>
      <c r="H129" s="609"/>
      <c r="I129" s="609"/>
      <c r="J129" s="609"/>
      <c r="K129" s="609"/>
      <c r="L129" s="609"/>
      <c r="M129" s="609"/>
      <c r="N129" s="609"/>
      <c r="O129" s="609"/>
      <c r="P129" s="609"/>
      <c r="T129" s="2"/>
      <c r="U129" s="187"/>
      <c r="V129" s="187"/>
      <c r="W129" s="187"/>
      <c r="X129" s="187"/>
      <c r="Y129" s="9"/>
      <c r="AM129" s="180">
        <v>2</v>
      </c>
    </row>
    <row r="130" spans="2:39" ht="15.75" customHeight="1">
      <c r="B130" s="2"/>
      <c r="C130" s="609"/>
      <c r="D130" s="793" t="s">
        <v>522</v>
      </c>
      <c r="E130" s="1340">
        <v>10000</v>
      </c>
      <c r="F130" s="1340"/>
      <c r="G130" s="1340"/>
      <c r="H130" s="609" t="s">
        <v>561</v>
      </c>
      <c r="I130" s="609"/>
      <c r="J130" s="609"/>
      <c r="K130" s="683" t="s">
        <v>268</v>
      </c>
      <c r="L130" s="609"/>
      <c r="M130" s="1336" t="s">
        <v>562</v>
      </c>
      <c r="N130" s="1336"/>
      <c r="O130" s="1336"/>
      <c r="P130" s="609" t="s">
        <v>563</v>
      </c>
      <c r="Q130" s="1303">
        <f>U55</f>
        <v>0</v>
      </c>
      <c r="R130" s="1303"/>
      <c r="S130" s="1" t="s">
        <v>485</v>
      </c>
      <c r="T130" s="8" t="s">
        <v>543</v>
      </c>
      <c r="U130" s="1298">
        <f>+IF(C118=1,0,E130*Q130)</f>
        <v>0</v>
      </c>
      <c r="V130" s="1298"/>
      <c r="W130" s="1298"/>
      <c r="X130" s="1298"/>
      <c r="Y130" s="9" t="s">
        <v>544</v>
      </c>
    </row>
    <row r="131" spans="2:39" ht="15.75" customHeight="1">
      <c r="B131" s="2"/>
      <c r="C131" s="609"/>
      <c r="D131" s="793"/>
      <c r="E131" s="794"/>
      <c r="F131" s="794"/>
      <c r="G131" s="794"/>
      <c r="H131" s="609"/>
      <c r="I131" s="609"/>
      <c r="J131" s="609"/>
      <c r="K131" s="683"/>
      <c r="L131" s="609"/>
      <c r="M131" s="823"/>
      <c r="N131" s="823"/>
      <c r="O131" s="823"/>
      <c r="P131" s="609"/>
      <c r="Q131" s="593"/>
      <c r="R131" s="593"/>
      <c r="T131" s="8"/>
      <c r="U131" s="592"/>
      <c r="V131" s="592"/>
      <c r="W131" s="592"/>
      <c r="X131" s="592"/>
      <c r="Y131" s="9"/>
    </row>
    <row r="132" spans="2:39">
      <c r="B132" s="2"/>
      <c r="C132" s="1100" t="s">
        <v>621</v>
      </c>
      <c r="D132" s="1100"/>
      <c r="E132" s="1100"/>
      <c r="F132" s="1100"/>
      <c r="G132" s="1100"/>
      <c r="H132" s="1100"/>
      <c r="I132" s="1100"/>
      <c r="J132" s="1100"/>
      <c r="K132" s="1100"/>
      <c r="L132" s="1100"/>
      <c r="M132" s="1100"/>
      <c r="N132" s="1100"/>
      <c r="O132" s="1100"/>
      <c r="P132" s="824"/>
      <c r="Q132" s="44"/>
      <c r="R132" s="44"/>
      <c r="S132" s="193"/>
      <c r="T132" s="8"/>
      <c r="U132" s="1298"/>
      <c r="V132" s="1298"/>
      <c r="W132" s="1298"/>
      <c r="X132" s="1298"/>
      <c r="Y132" s="9"/>
    </row>
    <row r="133" spans="2:39" ht="16.5" customHeight="1">
      <c r="B133" s="2"/>
      <c r="C133" s="825"/>
      <c r="D133" s="609" t="s">
        <v>565</v>
      </c>
      <c r="E133" s="609"/>
      <c r="F133" s="825"/>
      <c r="G133" s="825"/>
      <c r="H133" s="825"/>
      <c r="I133" s="825"/>
      <c r="J133" s="825"/>
      <c r="K133" s="825"/>
      <c r="L133" s="825"/>
      <c r="M133" s="825"/>
      <c r="N133" s="825"/>
      <c r="O133" s="825"/>
      <c r="P133" s="824"/>
      <c r="Q133" s="44"/>
      <c r="R133" s="44"/>
      <c r="S133" s="193"/>
      <c r="T133" s="8" t="s">
        <v>543</v>
      </c>
      <c r="U133" s="1298">
        <f>U134+U135</f>
        <v>0</v>
      </c>
      <c r="V133" s="1298"/>
      <c r="W133" s="1298"/>
      <c r="X133" s="1298"/>
      <c r="Y133" s="9" t="s">
        <v>544</v>
      </c>
    </row>
    <row r="134" spans="2:39" ht="25.5" customHeight="1">
      <c r="B134" s="2"/>
      <c r="C134" s="609"/>
      <c r="D134" s="609"/>
      <c r="E134" s="1336"/>
      <c r="F134" s="1336"/>
      <c r="G134" s="793" t="s">
        <v>522</v>
      </c>
      <c r="H134" s="1337">
        <v>120000</v>
      </c>
      <c r="I134" s="1337"/>
      <c r="J134" s="609" t="s">
        <v>566</v>
      </c>
      <c r="K134" s="609"/>
      <c r="L134" s="609"/>
      <c r="M134" s="800" t="s">
        <v>567</v>
      </c>
      <c r="N134" s="1338" t="s">
        <v>622</v>
      </c>
      <c r="O134" s="1339"/>
      <c r="P134" s="1339"/>
      <c r="Q134" s="1255">
        <f>U63</f>
        <v>0</v>
      </c>
      <c r="R134" s="1255"/>
      <c r="S134" s="193" t="s">
        <v>497</v>
      </c>
      <c r="T134" s="192" t="s">
        <v>263</v>
      </c>
      <c r="U134" s="1297">
        <f>H134*Q134</f>
        <v>0</v>
      </c>
      <c r="V134" s="1297"/>
      <c r="W134" s="1297"/>
      <c r="X134" s="1297"/>
      <c r="Y134" s="193" t="s">
        <v>264</v>
      </c>
    </row>
    <row r="135" spans="2:39" ht="25.5" customHeight="1">
      <c r="B135" s="2"/>
      <c r="C135" s="609"/>
      <c r="D135" s="609"/>
      <c r="E135" s="1336"/>
      <c r="F135" s="1336"/>
      <c r="G135" s="793" t="s">
        <v>522</v>
      </c>
      <c r="H135" s="1337">
        <v>30000</v>
      </c>
      <c r="I135" s="1337"/>
      <c r="J135" s="609" t="s">
        <v>561</v>
      </c>
      <c r="K135" s="609"/>
      <c r="L135" s="609"/>
      <c r="M135" s="800" t="s">
        <v>567</v>
      </c>
      <c r="N135" s="1338" t="s">
        <v>623</v>
      </c>
      <c r="O135" s="1339"/>
      <c r="P135" s="1339"/>
      <c r="Q135" s="1255">
        <f>U64</f>
        <v>0</v>
      </c>
      <c r="R135" s="1255"/>
      <c r="S135" s="193" t="s">
        <v>485</v>
      </c>
      <c r="T135" s="192" t="s">
        <v>263</v>
      </c>
      <c r="U135" s="1297">
        <f>H135*Q135</f>
        <v>0</v>
      </c>
      <c r="V135" s="1297"/>
      <c r="W135" s="1297"/>
      <c r="X135" s="1297"/>
      <c r="Y135" s="193" t="s">
        <v>264</v>
      </c>
    </row>
    <row r="136" spans="2:39" ht="12.75" customHeight="1">
      <c r="B136" s="2"/>
      <c r="C136" s="609"/>
      <c r="D136" s="609"/>
      <c r="E136" s="823"/>
      <c r="F136" s="823"/>
      <c r="G136" s="793"/>
      <c r="H136" s="826"/>
      <c r="I136" s="826"/>
      <c r="J136" s="609"/>
      <c r="K136" s="609"/>
      <c r="L136" s="609"/>
      <c r="M136" s="800"/>
      <c r="N136" s="827"/>
      <c r="O136" s="824"/>
      <c r="P136" s="824"/>
      <c r="Q136" s="206"/>
      <c r="R136" s="206"/>
      <c r="S136" s="193"/>
      <c r="T136" s="192"/>
      <c r="U136" s="591"/>
      <c r="V136" s="591"/>
      <c r="W136" s="591"/>
      <c r="X136" s="591"/>
      <c r="Y136" s="193"/>
    </row>
    <row r="137" spans="2:39" ht="15" customHeight="1">
      <c r="B137" s="2"/>
      <c r="C137" s="609"/>
      <c r="D137" s="609" t="s">
        <v>570</v>
      </c>
      <c r="E137" s="609"/>
      <c r="F137" s="825"/>
      <c r="G137" s="825"/>
      <c r="H137" s="825"/>
      <c r="I137" s="825"/>
      <c r="J137" s="825"/>
      <c r="K137" s="825"/>
      <c r="L137" s="825"/>
      <c r="M137" s="825"/>
      <c r="N137" s="825"/>
      <c r="O137" s="825"/>
      <c r="P137" s="824"/>
      <c r="Q137" s="206"/>
      <c r="R137" s="206"/>
      <c r="S137" s="193"/>
      <c r="T137" s="8" t="s">
        <v>543</v>
      </c>
      <c r="U137" s="1298">
        <f>U138+U139</f>
        <v>0</v>
      </c>
      <c r="V137" s="1298"/>
      <c r="W137" s="1298"/>
      <c r="X137" s="1298"/>
      <c r="Y137" s="9" t="s">
        <v>544</v>
      </c>
    </row>
    <row r="138" spans="2:39" ht="27.75" customHeight="1">
      <c r="B138" s="2"/>
      <c r="C138" s="609"/>
      <c r="D138" s="609"/>
      <c r="E138" s="1336"/>
      <c r="F138" s="1336"/>
      <c r="G138" s="793" t="s">
        <v>522</v>
      </c>
      <c r="H138" s="1337">
        <v>20000</v>
      </c>
      <c r="I138" s="1337"/>
      <c r="J138" s="609" t="s">
        <v>566</v>
      </c>
      <c r="K138" s="609"/>
      <c r="L138" s="609"/>
      <c r="M138" s="800" t="s">
        <v>567</v>
      </c>
      <c r="N138" s="1338" t="s">
        <v>624</v>
      </c>
      <c r="O138" s="1339"/>
      <c r="P138" s="1339"/>
      <c r="Q138" s="1255">
        <f>U65</f>
        <v>0</v>
      </c>
      <c r="R138" s="1255"/>
      <c r="S138" s="193" t="s">
        <v>497</v>
      </c>
      <c r="T138" s="192" t="s">
        <v>263</v>
      </c>
      <c r="U138" s="1297">
        <f>H138*Q138</f>
        <v>0</v>
      </c>
      <c r="V138" s="1297"/>
      <c r="W138" s="1297"/>
      <c r="X138" s="1297"/>
      <c r="Y138" s="193" t="s">
        <v>264</v>
      </c>
    </row>
    <row r="139" spans="2:39" ht="27.75" customHeight="1">
      <c r="B139" s="2"/>
      <c r="C139" s="609"/>
      <c r="D139" s="609"/>
      <c r="E139" s="1336"/>
      <c r="F139" s="1336"/>
      <c r="G139" s="793" t="s">
        <v>522</v>
      </c>
      <c r="H139" s="1337">
        <v>5000</v>
      </c>
      <c r="I139" s="1337"/>
      <c r="J139" s="609" t="s">
        <v>561</v>
      </c>
      <c r="K139" s="609"/>
      <c r="L139" s="609"/>
      <c r="M139" s="800" t="s">
        <v>567</v>
      </c>
      <c r="N139" s="1338" t="s">
        <v>625</v>
      </c>
      <c r="O139" s="1339"/>
      <c r="P139" s="1339"/>
      <c r="Q139" s="1255">
        <f>U66</f>
        <v>0</v>
      </c>
      <c r="R139" s="1255"/>
      <c r="S139" s="193" t="s">
        <v>485</v>
      </c>
      <c r="T139" s="192" t="s">
        <v>263</v>
      </c>
      <c r="U139" s="1297">
        <f>H139*Q139</f>
        <v>0</v>
      </c>
      <c r="V139" s="1297"/>
      <c r="W139" s="1297"/>
      <c r="X139" s="1297"/>
      <c r="Y139" s="193" t="s">
        <v>264</v>
      </c>
    </row>
    <row r="140" spans="2:39" ht="13.5" customHeight="1">
      <c r="B140" s="2"/>
      <c r="C140" s="609"/>
      <c r="D140" s="609"/>
      <c r="E140" s="823"/>
      <c r="F140" s="823"/>
      <c r="G140" s="793"/>
      <c r="H140" s="826"/>
      <c r="I140" s="826"/>
      <c r="J140" s="609"/>
      <c r="K140" s="609"/>
      <c r="L140" s="609"/>
      <c r="M140" s="800"/>
      <c r="N140" s="827"/>
      <c r="O140" s="824"/>
      <c r="P140" s="824"/>
      <c r="Q140" s="206"/>
      <c r="R140" s="206"/>
      <c r="S140" s="193"/>
      <c r="T140" s="192"/>
      <c r="U140" s="591"/>
      <c r="V140" s="591"/>
      <c r="W140" s="591"/>
      <c r="X140" s="591"/>
      <c r="Y140" s="193"/>
    </row>
    <row r="141" spans="2:39">
      <c r="B141" s="2"/>
      <c r="C141" s="1100" t="s">
        <v>626</v>
      </c>
      <c r="D141" s="1100"/>
      <c r="E141" s="1100"/>
      <c r="F141" s="1100"/>
      <c r="G141" s="1100"/>
      <c r="H141" s="1100"/>
      <c r="I141" s="1100"/>
      <c r="J141" s="1100"/>
      <c r="K141" s="1100"/>
      <c r="L141" s="1100"/>
      <c r="M141" s="1100"/>
      <c r="N141" s="1100"/>
      <c r="O141" s="1100"/>
      <c r="P141" s="824"/>
      <c r="Q141" s="206"/>
      <c r="R141" s="206"/>
      <c r="S141" s="193"/>
      <c r="T141" s="8"/>
      <c r="U141" s="1298"/>
      <c r="V141" s="1298"/>
      <c r="W141" s="1298"/>
      <c r="X141" s="1298"/>
      <c r="Y141" s="9"/>
    </row>
    <row r="142" spans="2:39" ht="14.25" customHeight="1">
      <c r="B142" s="2"/>
      <c r="C142" s="74"/>
      <c r="D142" s="1" t="s">
        <v>565</v>
      </c>
      <c r="F142" s="74"/>
      <c r="G142" s="74"/>
      <c r="H142" s="74"/>
      <c r="I142" s="74"/>
      <c r="J142" s="74"/>
      <c r="K142" s="74"/>
      <c r="L142" s="74"/>
      <c r="M142" s="74"/>
      <c r="N142" s="74"/>
      <c r="O142" s="74"/>
      <c r="P142" s="203"/>
      <c r="Q142" s="206"/>
      <c r="R142" s="206"/>
      <c r="S142" s="193"/>
      <c r="T142" s="8" t="s">
        <v>543</v>
      </c>
      <c r="U142" s="1298">
        <f>U143+U144</f>
        <v>0</v>
      </c>
      <c r="V142" s="1298"/>
      <c r="W142" s="1298"/>
      <c r="X142" s="1298"/>
      <c r="Y142" s="9" t="s">
        <v>544</v>
      </c>
    </row>
    <row r="143" spans="2:39" ht="25.5" customHeight="1">
      <c r="B143" s="2"/>
      <c r="E143" s="1263"/>
      <c r="F143" s="1263"/>
      <c r="G143" s="34" t="s">
        <v>522</v>
      </c>
      <c r="H143" s="1296">
        <v>120000</v>
      </c>
      <c r="I143" s="1296"/>
      <c r="J143" s="1" t="s">
        <v>566</v>
      </c>
      <c r="M143" s="44" t="s">
        <v>567</v>
      </c>
      <c r="N143" s="1177" t="s">
        <v>574</v>
      </c>
      <c r="O143" s="1267"/>
      <c r="P143" s="1267"/>
      <c r="Q143" s="1255">
        <f>U68</f>
        <v>0</v>
      </c>
      <c r="R143" s="1255"/>
      <c r="S143" s="193" t="s">
        <v>497</v>
      </c>
      <c r="T143" s="192" t="s">
        <v>263</v>
      </c>
      <c r="U143" s="1297">
        <f>H143*Q143</f>
        <v>0</v>
      </c>
      <c r="V143" s="1297"/>
      <c r="W143" s="1297"/>
      <c r="X143" s="1297"/>
      <c r="Y143" s="193" t="s">
        <v>264</v>
      </c>
    </row>
    <row r="144" spans="2:39" ht="25.5" customHeight="1">
      <c r="B144" s="2"/>
      <c r="E144" s="1263"/>
      <c r="F144" s="1263"/>
      <c r="G144" s="34" t="s">
        <v>522</v>
      </c>
      <c r="H144" s="1296">
        <v>30000</v>
      </c>
      <c r="I144" s="1296"/>
      <c r="J144" s="1" t="s">
        <v>561</v>
      </c>
      <c r="M144" s="44" t="s">
        <v>567</v>
      </c>
      <c r="N144" s="1177" t="s">
        <v>575</v>
      </c>
      <c r="O144" s="1267"/>
      <c r="P144" s="1267"/>
      <c r="Q144" s="1255">
        <f>U69</f>
        <v>0</v>
      </c>
      <c r="R144" s="1255"/>
      <c r="S144" s="193" t="s">
        <v>485</v>
      </c>
      <c r="T144" s="192" t="s">
        <v>263</v>
      </c>
      <c r="U144" s="1297">
        <f>H144*Q144</f>
        <v>0</v>
      </c>
      <c r="V144" s="1297"/>
      <c r="W144" s="1297"/>
      <c r="X144" s="1297"/>
      <c r="Y144" s="193" t="s">
        <v>264</v>
      </c>
    </row>
    <row r="145" spans="2:28" ht="14.25" customHeight="1">
      <c r="B145" s="2"/>
      <c r="E145" s="36"/>
      <c r="F145" s="36"/>
      <c r="G145" s="34"/>
      <c r="H145" s="590"/>
      <c r="I145" s="590"/>
      <c r="M145" s="44"/>
      <c r="N145" s="205"/>
      <c r="O145" s="203"/>
      <c r="P145" s="203"/>
      <c r="Q145" s="206"/>
      <c r="R145" s="206"/>
      <c r="S145" s="193"/>
      <c r="T145" s="192"/>
      <c r="U145" s="591"/>
      <c r="V145" s="591"/>
      <c r="W145" s="591"/>
      <c r="X145" s="591"/>
      <c r="Y145" s="193"/>
    </row>
    <row r="146" spans="2:28" ht="15" customHeight="1">
      <c r="B146" s="2"/>
      <c r="D146" s="1" t="s">
        <v>570</v>
      </c>
      <c r="F146" s="74"/>
      <c r="G146" s="74"/>
      <c r="H146" s="74"/>
      <c r="I146" s="74"/>
      <c r="J146" s="74"/>
      <c r="K146" s="74"/>
      <c r="L146" s="74"/>
      <c r="M146" s="74"/>
      <c r="N146" s="74"/>
      <c r="O146" s="74"/>
      <c r="P146" s="203"/>
      <c r="Q146" s="206"/>
      <c r="R146" s="206"/>
      <c r="S146" s="193"/>
      <c r="T146" s="8" t="s">
        <v>543</v>
      </c>
      <c r="U146" s="1298">
        <f>U147+U148</f>
        <v>0</v>
      </c>
      <c r="V146" s="1298"/>
      <c r="W146" s="1298"/>
      <c r="X146" s="1298"/>
      <c r="Y146" s="9" t="s">
        <v>544</v>
      </c>
    </row>
    <row r="147" spans="2:28" ht="27.75" customHeight="1">
      <c r="B147" s="2"/>
      <c r="E147" s="1263"/>
      <c r="F147" s="1263"/>
      <c r="G147" s="34" t="s">
        <v>522</v>
      </c>
      <c r="H147" s="1296">
        <v>20000</v>
      </c>
      <c r="I147" s="1296"/>
      <c r="J147" s="1" t="s">
        <v>566</v>
      </c>
      <c r="M147" s="44" t="s">
        <v>567</v>
      </c>
      <c r="N147" s="1177" t="s">
        <v>576</v>
      </c>
      <c r="O147" s="1267"/>
      <c r="P147" s="1267"/>
      <c r="Q147" s="1255">
        <f>U70</f>
        <v>0</v>
      </c>
      <c r="R147" s="1255"/>
      <c r="S147" s="193" t="s">
        <v>497</v>
      </c>
      <c r="T147" s="192" t="s">
        <v>263</v>
      </c>
      <c r="U147" s="1297">
        <f>H147*Q147</f>
        <v>0</v>
      </c>
      <c r="V147" s="1297"/>
      <c r="W147" s="1297"/>
      <c r="X147" s="1297"/>
      <c r="Y147" s="193" t="s">
        <v>264</v>
      </c>
    </row>
    <row r="148" spans="2:28" ht="27.75" customHeight="1">
      <c r="B148" s="2"/>
      <c r="E148" s="1263"/>
      <c r="F148" s="1263"/>
      <c r="G148" s="34" t="s">
        <v>522</v>
      </c>
      <c r="H148" s="1296">
        <v>5000</v>
      </c>
      <c r="I148" s="1296"/>
      <c r="J148" s="1" t="s">
        <v>561</v>
      </c>
      <c r="M148" s="44" t="s">
        <v>567</v>
      </c>
      <c r="N148" s="1177" t="s">
        <v>577</v>
      </c>
      <c r="O148" s="1267"/>
      <c r="P148" s="1267"/>
      <c r="Q148" s="1255">
        <f>U71</f>
        <v>0</v>
      </c>
      <c r="R148" s="1255"/>
      <c r="S148" s="193" t="s">
        <v>485</v>
      </c>
      <c r="T148" s="192" t="s">
        <v>263</v>
      </c>
      <c r="U148" s="1297">
        <f>H148*Q148</f>
        <v>0</v>
      </c>
      <c r="V148" s="1297"/>
      <c r="W148" s="1297"/>
      <c r="X148" s="1297"/>
      <c r="Y148" s="193" t="s">
        <v>264</v>
      </c>
    </row>
    <row r="149" spans="2:28" ht="8.25" customHeight="1">
      <c r="B149" s="2"/>
      <c r="C149" s="1207"/>
      <c r="D149" s="1207"/>
      <c r="E149" s="1207"/>
      <c r="F149" s="1207"/>
      <c r="G149" s="1207"/>
      <c r="H149" s="1207"/>
      <c r="I149" s="1207"/>
      <c r="J149" s="1207"/>
      <c r="K149" s="1207"/>
      <c r="L149" s="1207"/>
      <c r="M149" s="1207"/>
      <c r="N149" s="1207"/>
      <c r="O149" s="1207"/>
      <c r="P149" s="593"/>
      <c r="Q149" s="593"/>
      <c r="R149" s="593"/>
      <c r="S149" s="9"/>
      <c r="T149" s="8"/>
      <c r="U149" s="592"/>
      <c r="V149" s="592"/>
      <c r="W149" s="592"/>
      <c r="X149" s="592"/>
      <c r="Y149" s="9"/>
    </row>
    <row r="150" spans="2:28" ht="9" customHeight="1">
      <c r="B150" s="2"/>
      <c r="D150" s="35"/>
      <c r="E150" s="36"/>
      <c r="F150" s="36"/>
      <c r="G150" s="34"/>
      <c r="H150" s="590"/>
      <c r="I150" s="590"/>
      <c r="M150" s="132"/>
      <c r="N150" s="208"/>
      <c r="O150" s="84"/>
      <c r="P150" s="84"/>
      <c r="Q150" s="44"/>
      <c r="R150" s="44"/>
      <c r="T150" s="192"/>
      <c r="U150" s="591"/>
      <c r="V150" s="591"/>
      <c r="W150" s="591"/>
      <c r="X150" s="591"/>
      <c r="Y150" s="193"/>
    </row>
    <row r="151" spans="2:28" ht="15" customHeight="1">
      <c r="B151" s="2"/>
      <c r="K151" s="1" t="s">
        <v>578</v>
      </c>
      <c r="P151" s="155"/>
      <c r="Q151" s="35"/>
      <c r="R151" s="35"/>
      <c r="S151" s="121"/>
      <c r="T151" s="8" t="s">
        <v>543</v>
      </c>
      <c r="U151" s="1295" t="e">
        <f>U76+U105+U109+U114+U120+U121+U124+U130+U133+U137+U142+U146</f>
        <v>#VALUE!</v>
      </c>
      <c r="V151" s="1295"/>
      <c r="W151" s="1295"/>
      <c r="X151" s="1295"/>
      <c r="Y151" s="9" t="s">
        <v>544</v>
      </c>
      <c r="AB151" s="110" t="e">
        <f>U151</f>
        <v>#VALUE!</v>
      </c>
    </row>
    <row r="152" spans="2:28" ht="6" customHeight="1" thickBot="1">
      <c r="B152" s="209"/>
      <c r="C152" s="210"/>
      <c r="D152" s="210"/>
      <c r="E152" s="210"/>
      <c r="F152" s="210"/>
      <c r="G152" s="210"/>
      <c r="H152" s="210"/>
      <c r="I152" s="210"/>
      <c r="J152" s="210"/>
      <c r="K152" s="210"/>
      <c r="L152" s="210"/>
      <c r="M152" s="210"/>
      <c r="N152" s="210"/>
      <c r="O152" s="210"/>
      <c r="P152" s="210"/>
      <c r="Q152" s="210"/>
      <c r="R152" s="210"/>
      <c r="S152" s="211"/>
      <c r="T152" s="209"/>
      <c r="U152" s="210"/>
      <c r="V152" s="210"/>
      <c r="W152" s="210"/>
      <c r="X152" s="210"/>
      <c r="Y152" s="211"/>
    </row>
    <row r="153" spans="2:28" ht="30" customHeight="1" thickTop="1">
      <c r="B153" s="1269" t="s">
        <v>579</v>
      </c>
      <c r="C153" s="1270"/>
      <c r="D153" s="1270"/>
      <c r="E153" s="1270"/>
      <c r="F153" s="1270"/>
      <c r="G153" s="1270"/>
      <c r="H153" s="1270"/>
      <c r="I153" s="1273"/>
      <c r="J153" s="1273"/>
      <c r="K153" s="1273"/>
      <c r="L153" s="1273"/>
      <c r="M153" s="1273"/>
      <c r="N153" s="1469"/>
      <c r="O153" s="1469"/>
      <c r="P153" s="1469"/>
      <c r="Q153" s="1469"/>
      <c r="R153" s="1469"/>
      <c r="S153" s="48"/>
      <c r="T153" s="1274" t="s">
        <v>580</v>
      </c>
      <c r="U153" s="1275"/>
      <c r="V153" s="1275"/>
      <c r="W153" s="1275"/>
      <c r="X153" s="1275"/>
      <c r="Y153" s="1276"/>
    </row>
    <row r="154" spans="2:28" ht="30" customHeight="1" thickBot="1">
      <c r="B154" s="1271"/>
      <c r="C154" s="1272"/>
      <c r="D154" s="1272"/>
      <c r="E154" s="1272"/>
      <c r="F154" s="1272"/>
      <c r="G154" s="1272"/>
      <c r="H154" s="1280" t="s">
        <v>581</v>
      </c>
      <c r="I154" s="1281"/>
      <c r="J154" s="1281"/>
      <c r="K154" s="1281"/>
      <c r="L154" s="1281"/>
      <c r="M154" s="1281"/>
      <c r="N154" s="1470">
        <f>'第2号様式別紙2-3（臨床研修（医師）事業計画書）'!F10</f>
        <v>0</v>
      </c>
      <c r="O154" s="1470"/>
      <c r="P154" s="1470"/>
      <c r="Q154" s="1470"/>
      <c r="R154" s="1470"/>
      <c r="S154" s="9" t="s">
        <v>209</v>
      </c>
      <c r="T154" s="1277"/>
      <c r="U154" s="1278"/>
      <c r="V154" s="1278"/>
      <c r="W154" s="1278"/>
      <c r="X154" s="1278"/>
      <c r="Y154" s="1279"/>
      <c r="AB154" s="212" t="e">
        <f>U151</f>
        <v>#VALUE!</v>
      </c>
    </row>
    <row r="155" spans="2:28" ht="17.25" customHeight="1">
      <c r="B155" s="49"/>
      <c r="C155" s="50"/>
      <c r="D155" s="50"/>
      <c r="E155" s="50"/>
      <c r="F155" s="50"/>
      <c r="G155" s="50"/>
      <c r="H155" s="50"/>
      <c r="I155" s="50"/>
      <c r="J155" s="125" t="s">
        <v>614</v>
      </c>
      <c r="S155" s="9"/>
      <c r="T155" s="8" t="s">
        <v>543</v>
      </c>
      <c r="U155" s="1294">
        <f>ROUNDDOWN(IF(N154&gt;7200000,U151*0.8,0),0)</f>
        <v>0</v>
      </c>
      <c r="V155" s="1294"/>
      <c r="W155" s="1294"/>
      <c r="X155" s="1294"/>
      <c r="Y155" s="9" t="s">
        <v>544</v>
      </c>
      <c r="AB155" s="212">
        <f>U155</f>
        <v>0</v>
      </c>
    </row>
    <row r="156" spans="2:28" ht="28.5" customHeight="1">
      <c r="B156" s="16"/>
      <c r="C156" s="51"/>
      <c r="D156" s="51"/>
      <c r="E156" s="51"/>
      <c r="F156" s="51"/>
      <c r="G156" s="51"/>
      <c r="H156" s="1284" t="s">
        <v>615</v>
      </c>
      <c r="I156" s="1284"/>
      <c r="J156" s="1284"/>
      <c r="K156" s="1284"/>
      <c r="L156" s="1284"/>
      <c r="M156" s="1284"/>
      <c r="N156" s="1284"/>
      <c r="O156" s="1284"/>
      <c r="P156" s="1284"/>
      <c r="Q156" s="1284"/>
      <c r="R156" s="1284"/>
      <c r="S156" s="1285"/>
      <c r="T156" s="1277" t="s">
        <v>584</v>
      </c>
      <c r="U156" s="1278"/>
      <c r="V156" s="1278"/>
      <c r="W156" s="1278"/>
      <c r="X156" s="1278"/>
      <c r="Y156" s="1279"/>
      <c r="AB156" s="110">
        <f>U158</f>
        <v>0</v>
      </c>
    </row>
    <row r="157" spans="2:28" ht="30" customHeight="1">
      <c r="B157" s="1286" t="s">
        <v>585</v>
      </c>
      <c r="C157" s="1287"/>
      <c r="D157" s="1287"/>
      <c r="E157" s="1287"/>
      <c r="F157" s="1287"/>
      <c r="G157" s="1287"/>
      <c r="H157" s="1290"/>
      <c r="I157" s="1290"/>
      <c r="J157" s="1290"/>
      <c r="K157" s="52"/>
      <c r="L157" s="52"/>
      <c r="M157" s="52"/>
      <c r="N157" s="53"/>
      <c r="O157" s="53"/>
      <c r="P157" s="53"/>
      <c r="Q157" s="53"/>
      <c r="R157" s="53"/>
      <c r="S157" s="54"/>
      <c r="T157" s="1277"/>
      <c r="U157" s="1278"/>
      <c r="V157" s="1278"/>
      <c r="W157" s="1278"/>
      <c r="X157" s="1278"/>
      <c r="Y157" s="1279"/>
    </row>
    <row r="158" spans="2:28" ht="30" customHeight="1" thickBot="1">
      <c r="B158" s="1288"/>
      <c r="C158" s="1289"/>
      <c r="D158" s="1289"/>
      <c r="E158" s="1289"/>
      <c r="F158" s="1289"/>
      <c r="G158" s="1289"/>
      <c r="H158" s="1291"/>
      <c r="I158" s="1292"/>
      <c r="J158" s="1292"/>
      <c r="K158" s="1292"/>
      <c r="L158" s="1292"/>
      <c r="M158" s="1292"/>
      <c r="N158" s="1471"/>
      <c r="O158" s="1471"/>
      <c r="P158" s="1471"/>
      <c r="Q158" s="1471"/>
      <c r="R158" s="1471"/>
      <c r="S158" s="9" t="s">
        <v>449</v>
      </c>
      <c r="T158" s="8" t="s">
        <v>543</v>
      </c>
      <c r="U158" s="1294">
        <f>ROUNDDOWN(IF(AND(N154&gt;6300000,N154&lt;=7200000),U151*0.9,0),0)</f>
        <v>0</v>
      </c>
      <c r="V158" s="1294"/>
      <c r="W158" s="1294"/>
      <c r="X158" s="1294"/>
      <c r="Y158" s="9" t="s">
        <v>544</v>
      </c>
    </row>
    <row r="159" spans="2:28" ht="43.5" customHeight="1">
      <c r="B159" s="1282" t="s">
        <v>586</v>
      </c>
      <c r="C159" s="1177"/>
      <c r="D159" s="1177"/>
      <c r="E159" s="1177"/>
      <c r="F159" s="1177"/>
      <c r="G159" s="1177"/>
      <c r="H159" s="1177"/>
      <c r="I159" s="1177"/>
      <c r="J159" s="1177"/>
      <c r="K159" s="1177"/>
      <c r="L159" s="1177"/>
      <c r="M159" s="1177"/>
      <c r="N159" s="1177"/>
      <c r="O159" s="1177"/>
      <c r="P159" s="1177"/>
      <c r="Q159" s="1177"/>
      <c r="R159" s="1177"/>
      <c r="S159" s="1283"/>
      <c r="T159" s="8"/>
      <c r="U159" s="445"/>
      <c r="V159" s="445"/>
      <c r="W159" s="445"/>
      <c r="X159" s="445"/>
      <c r="Y159" s="9"/>
    </row>
    <row r="160" spans="2:28" ht="31.5" customHeight="1">
      <c r="B160" s="1208" t="s">
        <v>616</v>
      </c>
      <c r="C160" s="1209"/>
      <c r="D160" s="1209"/>
      <c r="E160" s="1209"/>
      <c r="F160" s="1209"/>
      <c r="G160" s="1209"/>
      <c r="H160" s="1209"/>
      <c r="I160" s="1209"/>
      <c r="J160" s="1209"/>
      <c r="K160" s="1209"/>
      <c r="L160" s="1209"/>
      <c r="M160" s="1209"/>
      <c r="N160" s="1209"/>
      <c r="O160" s="205"/>
      <c r="P160" s="1293"/>
      <c r="Q160" s="1293"/>
      <c r="R160" s="205"/>
      <c r="S160" s="806"/>
      <c r="T160" s="8"/>
      <c r="U160" s="445"/>
      <c r="V160" s="445"/>
      <c r="W160" s="445"/>
      <c r="X160" s="445"/>
      <c r="Y160" s="9"/>
    </row>
    <row r="161" spans="2:25" ht="6" customHeight="1">
      <c r="B161" s="56"/>
      <c r="C161" s="57"/>
      <c r="D161" s="57"/>
      <c r="E161" s="57"/>
      <c r="F161" s="57"/>
      <c r="G161" s="57"/>
      <c r="H161" s="57"/>
      <c r="I161" s="57"/>
      <c r="J161" s="57"/>
      <c r="K161" s="57"/>
      <c r="L161" s="57"/>
      <c r="M161" s="57"/>
      <c r="N161" s="57"/>
      <c r="O161" s="57"/>
      <c r="P161" s="57"/>
      <c r="Q161" s="57"/>
      <c r="R161" s="57"/>
      <c r="S161" s="58"/>
      <c r="T161" s="16"/>
      <c r="U161" s="51"/>
      <c r="V161" s="51"/>
      <c r="W161" s="51"/>
      <c r="X161" s="51"/>
      <c r="Y161" s="59"/>
    </row>
    <row r="162" spans="2:25" ht="15.75" customHeight="1">
      <c r="B162" s="213" t="s">
        <v>288</v>
      </c>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row>
    <row r="163" spans="2:25" ht="11.1" customHeight="1">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row>
    <row r="164" spans="2:25" ht="11.25" customHeight="1">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row>
  </sheetData>
  <mergeCells count="245">
    <mergeCell ref="B159:S159"/>
    <mergeCell ref="B160:N160"/>
    <mergeCell ref="P160:Q160"/>
    <mergeCell ref="U155:X155"/>
    <mergeCell ref="H156:S156"/>
    <mergeCell ref="T156:Y157"/>
    <mergeCell ref="B157:G158"/>
    <mergeCell ref="H157:J157"/>
    <mergeCell ref="H158:M158"/>
    <mergeCell ref="N158:R158"/>
    <mergeCell ref="U158:X158"/>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E138:F138"/>
    <mergeCell ref="H138:I138"/>
    <mergeCell ref="N138:P138"/>
    <mergeCell ref="Q138:R138"/>
    <mergeCell ref="U138:X138"/>
    <mergeCell ref="E139:F139"/>
    <mergeCell ref="H139:I139"/>
    <mergeCell ref="N139:P139"/>
    <mergeCell ref="Q139:R139"/>
    <mergeCell ref="U139:X139"/>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AA114:AE114"/>
    <mergeCell ref="E115:G115"/>
    <mergeCell ref="M115:N115"/>
    <mergeCell ref="Q115:R115"/>
    <mergeCell ref="AA115:AE115"/>
    <mergeCell ref="E120:H120"/>
    <mergeCell ref="K120:P120"/>
    <mergeCell ref="Q120:R120"/>
    <mergeCell ref="U120:X120"/>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B87:C87"/>
    <mergeCell ref="E87:G87"/>
    <mergeCell ref="M87:P87"/>
    <mergeCell ref="Q87:R87"/>
    <mergeCell ref="B90:S90"/>
    <mergeCell ref="B91:C91"/>
    <mergeCell ref="E91:G91"/>
    <mergeCell ref="M91:P91"/>
    <mergeCell ref="Q91:R91"/>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H75:Y75"/>
    <mergeCell ref="I76:J76"/>
    <mergeCell ref="U76:X76"/>
    <mergeCell ref="U77:X77"/>
    <mergeCell ref="B78:S78"/>
    <mergeCell ref="B79:C79"/>
    <mergeCell ref="E79:G79"/>
    <mergeCell ref="M79:P79"/>
    <mergeCell ref="Q79:R79"/>
    <mergeCell ref="A70:M71"/>
    <mergeCell ref="N70:O71"/>
    <mergeCell ref="P70:S70"/>
    <mergeCell ref="U70:X70"/>
    <mergeCell ref="P71:S71"/>
    <mergeCell ref="U71:X71"/>
    <mergeCell ref="A68:M69"/>
    <mergeCell ref="N68:O69"/>
    <mergeCell ref="P68:S68"/>
    <mergeCell ref="U68:X68"/>
    <mergeCell ref="P69:S69"/>
    <mergeCell ref="U69:X69"/>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V57:W58"/>
    <mergeCell ref="X57:Y58"/>
    <mergeCell ref="B59:B60"/>
    <mergeCell ref="C59:U60"/>
    <mergeCell ref="V59:W60"/>
    <mergeCell ref="X59:Y60"/>
    <mergeCell ref="B48:D48"/>
    <mergeCell ref="F48:H48"/>
    <mergeCell ref="K48:M48"/>
    <mergeCell ref="Q55:S55"/>
    <mergeCell ref="U55:X55"/>
    <mergeCell ref="D50:Y50"/>
    <mergeCell ref="D51:Y51"/>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J26:M26"/>
    <mergeCell ref="T26:X26"/>
    <mergeCell ref="U27:X27"/>
    <mergeCell ref="U28:X28"/>
    <mergeCell ref="J31:M31"/>
    <mergeCell ref="T31:X31"/>
    <mergeCell ref="M17:O17"/>
    <mergeCell ref="Q17:S17"/>
    <mergeCell ref="V17:X17"/>
    <mergeCell ref="J25:M25"/>
    <mergeCell ref="T25:X25"/>
    <mergeCell ref="D19:Y19"/>
    <mergeCell ref="D20:Y20"/>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s>
  <phoneticPr fontId="4"/>
  <conditionalFormatting sqref="B48">
    <cfRule type="containsBlanks" dxfId="14" priority="3">
      <formula>LEN(TRIM(B48))=0</formula>
    </cfRule>
  </conditionalFormatting>
  <conditionalFormatting sqref="C112">
    <cfRule type="containsBlanks" dxfId="13" priority="13">
      <formula>LEN(TRIM(C112))=0</formula>
    </cfRule>
  </conditionalFormatting>
  <conditionalFormatting sqref="C114">
    <cfRule type="containsBlanks" dxfId="12" priority="12">
      <formula>LEN(TRIM(C114))=0</formula>
    </cfRule>
  </conditionalFormatting>
  <conditionalFormatting sqref="C118">
    <cfRule type="containsBlanks" dxfId="11" priority="11">
      <formula>LEN(TRIM(C118))=0</formula>
    </cfRule>
  </conditionalFormatting>
  <conditionalFormatting sqref="C121">
    <cfRule type="containsBlanks" dxfId="10" priority="10">
      <formula>LEN(TRIM(C121))=0</formula>
    </cfRule>
  </conditionalFormatting>
  <conditionalFormatting sqref="F48">
    <cfRule type="containsBlanks" dxfId="9" priority="2">
      <formula>LEN(TRIM(F48))=0</formula>
    </cfRule>
  </conditionalFormatting>
  <conditionalFormatting sqref="I7">
    <cfRule type="containsBlanks" dxfId="8" priority="16" stopIfTrue="1">
      <formula>LEN(TRIM(I7))=0</formula>
    </cfRule>
  </conditionalFormatting>
  <conditionalFormatting sqref="J39:M40">
    <cfRule type="containsBlanks" dxfId="7" priority="6">
      <formula>LEN(TRIM(J39))=0</formula>
    </cfRule>
  </conditionalFormatting>
  <conditionalFormatting sqref="K76 N76">
    <cfRule type="containsBlanks" dxfId="6" priority="14" stopIfTrue="1">
      <formula>LEN(TRIM(K76))=0</formula>
    </cfRule>
  </conditionalFormatting>
  <conditionalFormatting sqref="N158:R158">
    <cfRule type="containsBlanks" dxfId="5" priority="8">
      <formula>LEN(TRIM(N158))=0</formula>
    </cfRule>
  </conditionalFormatting>
  <conditionalFormatting sqref="N6:Y6">
    <cfRule type="containsBlanks" dxfId="4" priority="17" stopIfTrue="1">
      <formula>LEN(TRIM(N6))=0</formula>
    </cfRule>
  </conditionalFormatting>
  <conditionalFormatting sqref="O127:P127">
    <cfRule type="containsBlanks" dxfId="3" priority="9">
      <formula>LEN(TRIM(O127))=0</formula>
    </cfRule>
  </conditionalFormatting>
  <conditionalFormatting sqref="P160:Q160">
    <cfRule type="containsBlanks" dxfId="2" priority="1">
      <formula>LEN(TRIM(P160))=0</formula>
    </cfRule>
  </conditionalFormatting>
  <conditionalFormatting sqref="U39:X40">
    <cfRule type="containsBlanks" dxfId="1" priority="4">
      <formula>LEN(TRIM(U39))=0</formula>
    </cfRule>
  </conditionalFormatting>
  <conditionalFormatting sqref="V59:Y62">
    <cfRule type="containsBlanks" dxfId="0" priority="15" stopIfTrue="1">
      <formula>LEN(TRIM(V59))=0</formula>
    </cfRule>
  </conditionalFormatting>
  <dataValidations count="6">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1:Y65594 JR65591:JU65594 TN65591:TQ65594 ADJ65591:ADM65594 ANF65591:ANI65594 AXB65591:AXE65594 BGX65591:BHA65594 BQT65591:BQW65594 CAP65591:CAS65594 CKL65591:CKO65594 CUH65591:CUK65594 DED65591:DEG65594 DNZ65591:DOC65594 DXV65591:DXY65594 EHR65591:EHU65594 ERN65591:ERQ65594 FBJ65591:FBM65594 FLF65591:FLI65594 FVB65591:FVE65594 GEX65591:GFA65594 GOT65591:GOW65594 GYP65591:GYS65594 HIL65591:HIO65594 HSH65591:HSK65594 ICD65591:ICG65594 ILZ65591:IMC65594 IVV65591:IVY65594 JFR65591:JFU65594 JPN65591:JPQ65594 JZJ65591:JZM65594 KJF65591:KJI65594 KTB65591:KTE65594 LCX65591:LDA65594 LMT65591:LMW65594 LWP65591:LWS65594 MGL65591:MGO65594 MQH65591:MQK65594 NAD65591:NAG65594 NJZ65591:NKC65594 NTV65591:NTY65594 ODR65591:ODU65594 ONN65591:ONQ65594 OXJ65591:OXM65594 PHF65591:PHI65594 PRB65591:PRE65594 QAX65591:QBA65594 QKT65591:QKW65594 QUP65591:QUS65594 REL65591:REO65594 ROH65591:ROK65594 RYD65591:RYG65594 SHZ65591:SIC65594 SRV65591:SRY65594 TBR65591:TBU65594 TLN65591:TLQ65594 TVJ65591:TVM65594 UFF65591:UFI65594 UPB65591:UPE65594 UYX65591:UZA65594 VIT65591:VIW65594 VSP65591:VSS65594 WCL65591:WCO65594 WMH65591:WMK65594 WWD65591:WWG65594 V131127:Y131130 JR131127:JU131130 TN131127:TQ131130 ADJ131127:ADM131130 ANF131127:ANI131130 AXB131127:AXE131130 BGX131127:BHA131130 BQT131127:BQW131130 CAP131127:CAS131130 CKL131127:CKO131130 CUH131127:CUK131130 DED131127:DEG131130 DNZ131127:DOC131130 DXV131127:DXY131130 EHR131127:EHU131130 ERN131127:ERQ131130 FBJ131127:FBM131130 FLF131127:FLI131130 FVB131127:FVE131130 GEX131127:GFA131130 GOT131127:GOW131130 GYP131127:GYS131130 HIL131127:HIO131130 HSH131127:HSK131130 ICD131127:ICG131130 ILZ131127:IMC131130 IVV131127:IVY131130 JFR131127:JFU131130 JPN131127:JPQ131130 JZJ131127:JZM131130 KJF131127:KJI131130 KTB131127:KTE131130 LCX131127:LDA131130 LMT131127:LMW131130 LWP131127:LWS131130 MGL131127:MGO131130 MQH131127:MQK131130 NAD131127:NAG131130 NJZ131127:NKC131130 NTV131127:NTY131130 ODR131127:ODU131130 ONN131127:ONQ131130 OXJ131127:OXM131130 PHF131127:PHI131130 PRB131127:PRE131130 QAX131127:QBA131130 QKT131127:QKW131130 QUP131127:QUS131130 REL131127:REO131130 ROH131127:ROK131130 RYD131127:RYG131130 SHZ131127:SIC131130 SRV131127:SRY131130 TBR131127:TBU131130 TLN131127:TLQ131130 TVJ131127:TVM131130 UFF131127:UFI131130 UPB131127:UPE131130 UYX131127:UZA131130 VIT131127:VIW131130 VSP131127:VSS131130 WCL131127:WCO131130 WMH131127:WMK131130 WWD131127:WWG131130 V196663:Y196666 JR196663:JU196666 TN196663:TQ196666 ADJ196663:ADM196666 ANF196663:ANI196666 AXB196663:AXE196666 BGX196663:BHA196666 BQT196663:BQW196666 CAP196663:CAS196666 CKL196663:CKO196666 CUH196663:CUK196666 DED196663:DEG196666 DNZ196663:DOC196666 DXV196663:DXY196666 EHR196663:EHU196666 ERN196663:ERQ196666 FBJ196663:FBM196666 FLF196663:FLI196666 FVB196663:FVE196666 GEX196663:GFA196666 GOT196663:GOW196666 GYP196663:GYS196666 HIL196663:HIO196666 HSH196663:HSK196666 ICD196663:ICG196666 ILZ196663:IMC196666 IVV196663:IVY196666 JFR196663:JFU196666 JPN196663:JPQ196666 JZJ196663:JZM196666 KJF196663:KJI196666 KTB196663:KTE196666 LCX196663:LDA196666 LMT196663:LMW196666 LWP196663:LWS196666 MGL196663:MGO196666 MQH196663:MQK196666 NAD196663:NAG196666 NJZ196663:NKC196666 NTV196663:NTY196666 ODR196663:ODU196666 ONN196663:ONQ196666 OXJ196663:OXM196666 PHF196663:PHI196666 PRB196663:PRE196666 QAX196663:QBA196666 QKT196663:QKW196666 QUP196663:QUS196666 REL196663:REO196666 ROH196663:ROK196666 RYD196663:RYG196666 SHZ196663:SIC196666 SRV196663:SRY196666 TBR196663:TBU196666 TLN196663:TLQ196666 TVJ196663:TVM196666 UFF196663:UFI196666 UPB196663:UPE196666 UYX196663:UZA196666 VIT196663:VIW196666 VSP196663:VSS196666 WCL196663:WCO196666 WMH196663:WMK196666 WWD196663:WWG196666 V262199:Y262202 JR262199:JU262202 TN262199:TQ262202 ADJ262199:ADM262202 ANF262199:ANI262202 AXB262199:AXE262202 BGX262199:BHA262202 BQT262199:BQW262202 CAP262199:CAS262202 CKL262199:CKO262202 CUH262199:CUK262202 DED262199:DEG262202 DNZ262199:DOC262202 DXV262199:DXY262202 EHR262199:EHU262202 ERN262199:ERQ262202 FBJ262199:FBM262202 FLF262199:FLI262202 FVB262199:FVE262202 GEX262199:GFA262202 GOT262199:GOW262202 GYP262199:GYS262202 HIL262199:HIO262202 HSH262199:HSK262202 ICD262199:ICG262202 ILZ262199:IMC262202 IVV262199:IVY262202 JFR262199:JFU262202 JPN262199:JPQ262202 JZJ262199:JZM262202 KJF262199:KJI262202 KTB262199:KTE262202 LCX262199:LDA262202 LMT262199:LMW262202 LWP262199:LWS262202 MGL262199:MGO262202 MQH262199:MQK262202 NAD262199:NAG262202 NJZ262199:NKC262202 NTV262199:NTY262202 ODR262199:ODU262202 ONN262199:ONQ262202 OXJ262199:OXM262202 PHF262199:PHI262202 PRB262199:PRE262202 QAX262199:QBA262202 QKT262199:QKW262202 QUP262199:QUS262202 REL262199:REO262202 ROH262199:ROK262202 RYD262199:RYG262202 SHZ262199:SIC262202 SRV262199:SRY262202 TBR262199:TBU262202 TLN262199:TLQ262202 TVJ262199:TVM262202 UFF262199:UFI262202 UPB262199:UPE262202 UYX262199:UZA262202 VIT262199:VIW262202 VSP262199:VSS262202 WCL262199:WCO262202 WMH262199:WMK262202 WWD262199:WWG262202 V327735:Y327738 JR327735:JU327738 TN327735:TQ327738 ADJ327735:ADM327738 ANF327735:ANI327738 AXB327735:AXE327738 BGX327735:BHA327738 BQT327735:BQW327738 CAP327735:CAS327738 CKL327735:CKO327738 CUH327735:CUK327738 DED327735:DEG327738 DNZ327735:DOC327738 DXV327735:DXY327738 EHR327735:EHU327738 ERN327735:ERQ327738 FBJ327735:FBM327738 FLF327735:FLI327738 FVB327735:FVE327738 GEX327735:GFA327738 GOT327735:GOW327738 GYP327735:GYS327738 HIL327735:HIO327738 HSH327735:HSK327738 ICD327735:ICG327738 ILZ327735:IMC327738 IVV327735:IVY327738 JFR327735:JFU327738 JPN327735:JPQ327738 JZJ327735:JZM327738 KJF327735:KJI327738 KTB327735:KTE327738 LCX327735:LDA327738 LMT327735:LMW327738 LWP327735:LWS327738 MGL327735:MGO327738 MQH327735:MQK327738 NAD327735:NAG327738 NJZ327735:NKC327738 NTV327735:NTY327738 ODR327735:ODU327738 ONN327735:ONQ327738 OXJ327735:OXM327738 PHF327735:PHI327738 PRB327735:PRE327738 QAX327735:QBA327738 QKT327735:QKW327738 QUP327735:QUS327738 REL327735:REO327738 ROH327735:ROK327738 RYD327735:RYG327738 SHZ327735:SIC327738 SRV327735:SRY327738 TBR327735:TBU327738 TLN327735:TLQ327738 TVJ327735:TVM327738 UFF327735:UFI327738 UPB327735:UPE327738 UYX327735:UZA327738 VIT327735:VIW327738 VSP327735:VSS327738 WCL327735:WCO327738 WMH327735:WMK327738 WWD327735:WWG327738 V393271:Y393274 JR393271:JU393274 TN393271:TQ393274 ADJ393271:ADM393274 ANF393271:ANI393274 AXB393271:AXE393274 BGX393271:BHA393274 BQT393271:BQW393274 CAP393271:CAS393274 CKL393271:CKO393274 CUH393271:CUK393274 DED393271:DEG393274 DNZ393271:DOC393274 DXV393271:DXY393274 EHR393271:EHU393274 ERN393271:ERQ393274 FBJ393271:FBM393274 FLF393271:FLI393274 FVB393271:FVE393274 GEX393271:GFA393274 GOT393271:GOW393274 GYP393271:GYS393274 HIL393271:HIO393274 HSH393271:HSK393274 ICD393271:ICG393274 ILZ393271:IMC393274 IVV393271:IVY393274 JFR393271:JFU393274 JPN393271:JPQ393274 JZJ393271:JZM393274 KJF393271:KJI393274 KTB393271:KTE393274 LCX393271:LDA393274 LMT393271:LMW393274 LWP393271:LWS393274 MGL393271:MGO393274 MQH393271:MQK393274 NAD393271:NAG393274 NJZ393271:NKC393274 NTV393271:NTY393274 ODR393271:ODU393274 ONN393271:ONQ393274 OXJ393271:OXM393274 PHF393271:PHI393274 PRB393271:PRE393274 QAX393271:QBA393274 QKT393271:QKW393274 QUP393271:QUS393274 REL393271:REO393274 ROH393271:ROK393274 RYD393271:RYG393274 SHZ393271:SIC393274 SRV393271:SRY393274 TBR393271:TBU393274 TLN393271:TLQ393274 TVJ393271:TVM393274 UFF393271:UFI393274 UPB393271:UPE393274 UYX393271:UZA393274 VIT393271:VIW393274 VSP393271:VSS393274 WCL393271:WCO393274 WMH393271:WMK393274 WWD393271:WWG393274 V458807:Y458810 JR458807:JU458810 TN458807:TQ458810 ADJ458807:ADM458810 ANF458807:ANI458810 AXB458807:AXE458810 BGX458807:BHA458810 BQT458807:BQW458810 CAP458807:CAS458810 CKL458807:CKO458810 CUH458807:CUK458810 DED458807:DEG458810 DNZ458807:DOC458810 DXV458807:DXY458810 EHR458807:EHU458810 ERN458807:ERQ458810 FBJ458807:FBM458810 FLF458807:FLI458810 FVB458807:FVE458810 GEX458807:GFA458810 GOT458807:GOW458810 GYP458807:GYS458810 HIL458807:HIO458810 HSH458807:HSK458810 ICD458807:ICG458810 ILZ458807:IMC458810 IVV458807:IVY458810 JFR458807:JFU458810 JPN458807:JPQ458810 JZJ458807:JZM458810 KJF458807:KJI458810 KTB458807:KTE458810 LCX458807:LDA458810 LMT458807:LMW458810 LWP458807:LWS458810 MGL458807:MGO458810 MQH458807:MQK458810 NAD458807:NAG458810 NJZ458807:NKC458810 NTV458807:NTY458810 ODR458807:ODU458810 ONN458807:ONQ458810 OXJ458807:OXM458810 PHF458807:PHI458810 PRB458807:PRE458810 QAX458807:QBA458810 QKT458807:QKW458810 QUP458807:QUS458810 REL458807:REO458810 ROH458807:ROK458810 RYD458807:RYG458810 SHZ458807:SIC458810 SRV458807:SRY458810 TBR458807:TBU458810 TLN458807:TLQ458810 TVJ458807:TVM458810 UFF458807:UFI458810 UPB458807:UPE458810 UYX458807:UZA458810 VIT458807:VIW458810 VSP458807:VSS458810 WCL458807:WCO458810 WMH458807:WMK458810 WWD458807:WWG458810 V524343:Y524346 JR524343:JU524346 TN524343:TQ524346 ADJ524343:ADM524346 ANF524343:ANI524346 AXB524343:AXE524346 BGX524343:BHA524346 BQT524343:BQW524346 CAP524343:CAS524346 CKL524343:CKO524346 CUH524343:CUK524346 DED524343:DEG524346 DNZ524343:DOC524346 DXV524343:DXY524346 EHR524343:EHU524346 ERN524343:ERQ524346 FBJ524343:FBM524346 FLF524343:FLI524346 FVB524343:FVE524346 GEX524343:GFA524346 GOT524343:GOW524346 GYP524343:GYS524346 HIL524343:HIO524346 HSH524343:HSK524346 ICD524343:ICG524346 ILZ524343:IMC524346 IVV524343:IVY524346 JFR524343:JFU524346 JPN524343:JPQ524346 JZJ524343:JZM524346 KJF524343:KJI524346 KTB524343:KTE524346 LCX524343:LDA524346 LMT524343:LMW524346 LWP524343:LWS524346 MGL524343:MGO524346 MQH524343:MQK524346 NAD524343:NAG524346 NJZ524343:NKC524346 NTV524343:NTY524346 ODR524343:ODU524346 ONN524343:ONQ524346 OXJ524343:OXM524346 PHF524343:PHI524346 PRB524343:PRE524346 QAX524343:QBA524346 QKT524343:QKW524346 QUP524343:QUS524346 REL524343:REO524346 ROH524343:ROK524346 RYD524343:RYG524346 SHZ524343:SIC524346 SRV524343:SRY524346 TBR524343:TBU524346 TLN524343:TLQ524346 TVJ524343:TVM524346 UFF524343:UFI524346 UPB524343:UPE524346 UYX524343:UZA524346 VIT524343:VIW524346 VSP524343:VSS524346 WCL524343:WCO524346 WMH524343:WMK524346 WWD524343:WWG524346 V589879:Y589882 JR589879:JU589882 TN589879:TQ589882 ADJ589879:ADM589882 ANF589879:ANI589882 AXB589879:AXE589882 BGX589879:BHA589882 BQT589879:BQW589882 CAP589879:CAS589882 CKL589879:CKO589882 CUH589879:CUK589882 DED589879:DEG589882 DNZ589879:DOC589882 DXV589879:DXY589882 EHR589879:EHU589882 ERN589879:ERQ589882 FBJ589879:FBM589882 FLF589879:FLI589882 FVB589879:FVE589882 GEX589879:GFA589882 GOT589879:GOW589882 GYP589879:GYS589882 HIL589879:HIO589882 HSH589879:HSK589882 ICD589879:ICG589882 ILZ589879:IMC589882 IVV589879:IVY589882 JFR589879:JFU589882 JPN589879:JPQ589882 JZJ589879:JZM589882 KJF589879:KJI589882 KTB589879:KTE589882 LCX589879:LDA589882 LMT589879:LMW589882 LWP589879:LWS589882 MGL589879:MGO589882 MQH589879:MQK589882 NAD589879:NAG589882 NJZ589879:NKC589882 NTV589879:NTY589882 ODR589879:ODU589882 ONN589879:ONQ589882 OXJ589879:OXM589882 PHF589879:PHI589882 PRB589879:PRE589882 QAX589879:QBA589882 QKT589879:QKW589882 QUP589879:QUS589882 REL589879:REO589882 ROH589879:ROK589882 RYD589879:RYG589882 SHZ589879:SIC589882 SRV589879:SRY589882 TBR589879:TBU589882 TLN589879:TLQ589882 TVJ589879:TVM589882 UFF589879:UFI589882 UPB589879:UPE589882 UYX589879:UZA589882 VIT589879:VIW589882 VSP589879:VSS589882 WCL589879:WCO589882 WMH589879:WMK589882 WWD589879:WWG589882 V655415:Y655418 JR655415:JU655418 TN655415:TQ655418 ADJ655415:ADM655418 ANF655415:ANI655418 AXB655415:AXE655418 BGX655415:BHA655418 BQT655415:BQW655418 CAP655415:CAS655418 CKL655415:CKO655418 CUH655415:CUK655418 DED655415:DEG655418 DNZ655415:DOC655418 DXV655415:DXY655418 EHR655415:EHU655418 ERN655415:ERQ655418 FBJ655415:FBM655418 FLF655415:FLI655418 FVB655415:FVE655418 GEX655415:GFA655418 GOT655415:GOW655418 GYP655415:GYS655418 HIL655415:HIO655418 HSH655415:HSK655418 ICD655415:ICG655418 ILZ655415:IMC655418 IVV655415:IVY655418 JFR655415:JFU655418 JPN655415:JPQ655418 JZJ655415:JZM655418 KJF655415:KJI655418 KTB655415:KTE655418 LCX655415:LDA655418 LMT655415:LMW655418 LWP655415:LWS655418 MGL655415:MGO655418 MQH655415:MQK655418 NAD655415:NAG655418 NJZ655415:NKC655418 NTV655415:NTY655418 ODR655415:ODU655418 ONN655415:ONQ655418 OXJ655415:OXM655418 PHF655415:PHI655418 PRB655415:PRE655418 QAX655415:QBA655418 QKT655415:QKW655418 QUP655415:QUS655418 REL655415:REO655418 ROH655415:ROK655418 RYD655415:RYG655418 SHZ655415:SIC655418 SRV655415:SRY655418 TBR655415:TBU655418 TLN655415:TLQ655418 TVJ655415:TVM655418 UFF655415:UFI655418 UPB655415:UPE655418 UYX655415:UZA655418 VIT655415:VIW655418 VSP655415:VSS655418 WCL655415:WCO655418 WMH655415:WMK655418 WWD655415:WWG655418 V720951:Y720954 JR720951:JU720954 TN720951:TQ720954 ADJ720951:ADM720954 ANF720951:ANI720954 AXB720951:AXE720954 BGX720951:BHA720954 BQT720951:BQW720954 CAP720951:CAS720954 CKL720951:CKO720954 CUH720951:CUK720954 DED720951:DEG720954 DNZ720951:DOC720954 DXV720951:DXY720954 EHR720951:EHU720954 ERN720951:ERQ720954 FBJ720951:FBM720954 FLF720951:FLI720954 FVB720951:FVE720954 GEX720951:GFA720954 GOT720951:GOW720954 GYP720951:GYS720954 HIL720951:HIO720954 HSH720951:HSK720954 ICD720951:ICG720954 ILZ720951:IMC720954 IVV720951:IVY720954 JFR720951:JFU720954 JPN720951:JPQ720954 JZJ720951:JZM720954 KJF720951:KJI720954 KTB720951:KTE720954 LCX720951:LDA720954 LMT720951:LMW720954 LWP720951:LWS720954 MGL720951:MGO720954 MQH720951:MQK720954 NAD720951:NAG720954 NJZ720951:NKC720954 NTV720951:NTY720954 ODR720951:ODU720954 ONN720951:ONQ720954 OXJ720951:OXM720954 PHF720951:PHI720954 PRB720951:PRE720954 QAX720951:QBA720954 QKT720951:QKW720954 QUP720951:QUS720954 REL720951:REO720954 ROH720951:ROK720954 RYD720951:RYG720954 SHZ720951:SIC720954 SRV720951:SRY720954 TBR720951:TBU720954 TLN720951:TLQ720954 TVJ720951:TVM720954 UFF720951:UFI720954 UPB720951:UPE720954 UYX720951:UZA720954 VIT720951:VIW720954 VSP720951:VSS720954 WCL720951:WCO720954 WMH720951:WMK720954 WWD720951:WWG720954 V786487:Y786490 JR786487:JU786490 TN786487:TQ786490 ADJ786487:ADM786490 ANF786487:ANI786490 AXB786487:AXE786490 BGX786487:BHA786490 BQT786487:BQW786490 CAP786487:CAS786490 CKL786487:CKO786490 CUH786487:CUK786490 DED786487:DEG786490 DNZ786487:DOC786490 DXV786487:DXY786490 EHR786487:EHU786490 ERN786487:ERQ786490 FBJ786487:FBM786490 FLF786487:FLI786490 FVB786487:FVE786490 GEX786487:GFA786490 GOT786487:GOW786490 GYP786487:GYS786490 HIL786487:HIO786490 HSH786487:HSK786490 ICD786487:ICG786490 ILZ786487:IMC786490 IVV786487:IVY786490 JFR786487:JFU786490 JPN786487:JPQ786490 JZJ786487:JZM786490 KJF786487:KJI786490 KTB786487:KTE786490 LCX786487:LDA786490 LMT786487:LMW786490 LWP786487:LWS786490 MGL786487:MGO786490 MQH786487:MQK786490 NAD786487:NAG786490 NJZ786487:NKC786490 NTV786487:NTY786490 ODR786487:ODU786490 ONN786487:ONQ786490 OXJ786487:OXM786490 PHF786487:PHI786490 PRB786487:PRE786490 QAX786487:QBA786490 QKT786487:QKW786490 QUP786487:QUS786490 REL786487:REO786490 ROH786487:ROK786490 RYD786487:RYG786490 SHZ786487:SIC786490 SRV786487:SRY786490 TBR786487:TBU786490 TLN786487:TLQ786490 TVJ786487:TVM786490 UFF786487:UFI786490 UPB786487:UPE786490 UYX786487:UZA786490 VIT786487:VIW786490 VSP786487:VSS786490 WCL786487:WCO786490 WMH786487:WMK786490 WWD786487:WWG786490 V852023:Y852026 JR852023:JU852026 TN852023:TQ852026 ADJ852023:ADM852026 ANF852023:ANI852026 AXB852023:AXE852026 BGX852023:BHA852026 BQT852023:BQW852026 CAP852023:CAS852026 CKL852023:CKO852026 CUH852023:CUK852026 DED852023:DEG852026 DNZ852023:DOC852026 DXV852023:DXY852026 EHR852023:EHU852026 ERN852023:ERQ852026 FBJ852023:FBM852026 FLF852023:FLI852026 FVB852023:FVE852026 GEX852023:GFA852026 GOT852023:GOW852026 GYP852023:GYS852026 HIL852023:HIO852026 HSH852023:HSK852026 ICD852023:ICG852026 ILZ852023:IMC852026 IVV852023:IVY852026 JFR852023:JFU852026 JPN852023:JPQ852026 JZJ852023:JZM852026 KJF852023:KJI852026 KTB852023:KTE852026 LCX852023:LDA852026 LMT852023:LMW852026 LWP852023:LWS852026 MGL852023:MGO852026 MQH852023:MQK852026 NAD852023:NAG852026 NJZ852023:NKC852026 NTV852023:NTY852026 ODR852023:ODU852026 ONN852023:ONQ852026 OXJ852023:OXM852026 PHF852023:PHI852026 PRB852023:PRE852026 QAX852023:QBA852026 QKT852023:QKW852026 QUP852023:QUS852026 REL852023:REO852026 ROH852023:ROK852026 RYD852023:RYG852026 SHZ852023:SIC852026 SRV852023:SRY852026 TBR852023:TBU852026 TLN852023:TLQ852026 TVJ852023:TVM852026 UFF852023:UFI852026 UPB852023:UPE852026 UYX852023:UZA852026 VIT852023:VIW852026 VSP852023:VSS852026 WCL852023:WCO852026 WMH852023:WMK852026 WWD852023:WWG852026 V917559:Y917562 JR917559:JU917562 TN917559:TQ917562 ADJ917559:ADM917562 ANF917559:ANI917562 AXB917559:AXE917562 BGX917559:BHA917562 BQT917559:BQW917562 CAP917559:CAS917562 CKL917559:CKO917562 CUH917559:CUK917562 DED917559:DEG917562 DNZ917559:DOC917562 DXV917559:DXY917562 EHR917559:EHU917562 ERN917559:ERQ917562 FBJ917559:FBM917562 FLF917559:FLI917562 FVB917559:FVE917562 GEX917559:GFA917562 GOT917559:GOW917562 GYP917559:GYS917562 HIL917559:HIO917562 HSH917559:HSK917562 ICD917559:ICG917562 ILZ917559:IMC917562 IVV917559:IVY917562 JFR917559:JFU917562 JPN917559:JPQ917562 JZJ917559:JZM917562 KJF917559:KJI917562 KTB917559:KTE917562 LCX917559:LDA917562 LMT917559:LMW917562 LWP917559:LWS917562 MGL917559:MGO917562 MQH917559:MQK917562 NAD917559:NAG917562 NJZ917559:NKC917562 NTV917559:NTY917562 ODR917559:ODU917562 ONN917559:ONQ917562 OXJ917559:OXM917562 PHF917559:PHI917562 PRB917559:PRE917562 QAX917559:QBA917562 QKT917559:QKW917562 QUP917559:QUS917562 REL917559:REO917562 ROH917559:ROK917562 RYD917559:RYG917562 SHZ917559:SIC917562 SRV917559:SRY917562 TBR917559:TBU917562 TLN917559:TLQ917562 TVJ917559:TVM917562 UFF917559:UFI917562 UPB917559:UPE917562 UYX917559:UZA917562 VIT917559:VIW917562 VSP917559:VSS917562 WCL917559:WCO917562 WMH917559:WMK917562 WWD917559:WWG917562 V983095:Y983098 JR983095:JU983098 TN983095:TQ983098 ADJ983095:ADM983098 ANF983095:ANI983098 AXB983095:AXE983098 BGX983095:BHA983098 BQT983095:BQW983098 CAP983095:CAS983098 CKL983095:CKO983098 CUH983095:CUK983098 DED983095:DEG983098 DNZ983095:DOC983098 DXV983095:DXY983098 EHR983095:EHU983098 ERN983095:ERQ983098 FBJ983095:FBM983098 FLF983095:FLI983098 FVB983095:FVE983098 GEX983095:GFA983098 GOT983095:GOW983098 GYP983095:GYS983098 HIL983095:HIO983098 HSH983095:HSK983098 ICD983095:ICG983098 ILZ983095:IMC983098 IVV983095:IVY983098 JFR983095:JFU983098 JPN983095:JPQ983098 JZJ983095:JZM983098 KJF983095:KJI983098 KTB983095:KTE983098 LCX983095:LDA983098 LMT983095:LMW983098 LWP983095:LWS983098 MGL983095:MGO983098 MQH983095:MQK983098 NAD983095:NAG983098 NJZ983095:NKC983098 NTV983095:NTY983098 ODR983095:ODU983098 ONN983095:ONQ983098 OXJ983095:OXM983098 PHF983095:PHI983098 PRB983095:PRE983098 QAX983095:QBA983098 QKT983095:QKW983098 QUP983095:QUS983098 REL983095:REO983098 ROH983095:ROK983098 RYD983095:RYG983098 SHZ983095:SIC983098 SRV983095:SRY983098 TBR983095:TBU983098 TLN983095:TLQ983098 TVJ983095:TVM983098 UFF983095:UFI983098 UPB983095:UPE983098 UYX983095:UZA983098 VIT983095:VIW983098 VSP983095:VSS983098 WCL983095:WCO983098 WMH983095:WMK983098 WWD983095:WWG983098" xr:uid="{EF7E7A13-B34F-4864-B815-EFFAD5EEC8A1}">
      <formula1>$AA$1</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9 IY65649 SU65649 ACQ65649 AMM65649 AWI65649 BGE65649 BQA65649 BZW65649 CJS65649 CTO65649 DDK65649 DNG65649 DXC65649 EGY65649 EQU65649 FAQ65649 FKM65649 FUI65649 GEE65649 GOA65649 GXW65649 HHS65649 HRO65649 IBK65649 ILG65649 IVC65649 JEY65649 JOU65649 JYQ65649 KIM65649 KSI65649 LCE65649 LMA65649 LVW65649 MFS65649 MPO65649 MZK65649 NJG65649 NTC65649 OCY65649 OMU65649 OWQ65649 PGM65649 PQI65649 QAE65649 QKA65649 QTW65649 RDS65649 RNO65649 RXK65649 SHG65649 SRC65649 TAY65649 TKU65649 TUQ65649 UEM65649 UOI65649 UYE65649 VIA65649 VRW65649 WBS65649 WLO65649 WVK65649 C131185 IY131185 SU131185 ACQ131185 AMM131185 AWI131185 BGE131185 BQA131185 BZW131185 CJS131185 CTO131185 DDK131185 DNG131185 DXC131185 EGY131185 EQU131185 FAQ131185 FKM131185 FUI131185 GEE131185 GOA131185 GXW131185 HHS131185 HRO131185 IBK131185 ILG131185 IVC131185 JEY131185 JOU131185 JYQ131185 KIM131185 KSI131185 LCE131185 LMA131185 LVW131185 MFS131185 MPO131185 MZK131185 NJG131185 NTC131185 OCY131185 OMU131185 OWQ131185 PGM131185 PQI131185 QAE131185 QKA131185 QTW131185 RDS131185 RNO131185 RXK131185 SHG131185 SRC131185 TAY131185 TKU131185 TUQ131185 UEM131185 UOI131185 UYE131185 VIA131185 VRW131185 WBS131185 WLO131185 WVK131185 C196721 IY196721 SU196721 ACQ196721 AMM196721 AWI196721 BGE196721 BQA196721 BZW196721 CJS196721 CTO196721 DDK196721 DNG196721 DXC196721 EGY196721 EQU196721 FAQ196721 FKM196721 FUI196721 GEE196721 GOA196721 GXW196721 HHS196721 HRO196721 IBK196721 ILG196721 IVC196721 JEY196721 JOU196721 JYQ196721 KIM196721 KSI196721 LCE196721 LMA196721 LVW196721 MFS196721 MPO196721 MZK196721 NJG196721 NTC196721 OCY196721 OMU196721 OWQ196721 PGM196721 PQI196721 QAE196721 QKA196721 QTW196721 RDS196721 RNO196721 RXK196721 SHG196721 SRC196721 TAY196721 TKU196721 TUQ196721 UEM196721 UOI196721 UYE196721 VIA196721 VRW196721 WBS196721 WLO196721 WVK196721 C262257 IY262257 SU262257 ACQ262257 AMM262257 AWI262257 BGE262257 BQA262257 BZW262257 CJS262257 CTO262257 DDK262257 DNG262257 DXC262257 EGY262257 EQU262257 FAQ262257 FKM262257 FUI262257 GEE262257 GOA262257 GXW262257 HHS262257 HRO262257 IBK262257 ILG262257 IVC262257 JEY262257 JOU262257 JYQ262257 KIM262257 KSI262257 LCE262257 LMA262257 LVW262257 MFS262257 MPO262257 MZK262257 NJG262257 NTC262257 OCY262257 OMU262257 OWQ262257 PGM262257 PQI262257 QAE262257 QKA262257 QTW262257 RDS262257 RNO262257 RXK262257 SHG262257 SRC262257 TAY262257 TKU262257 TUQ262257 UEM262257 UOI262257 UYE262257 VIA262257 VRW262257 WBS262257 WLO262257 WVK262257 C327793 IY327793 SU327793 ACQ327793 AMM327793 AWI327793 BGE327793 BQA327793 BZW327793 CJS327793 CTO327793 DDK327793 DNG327793 DXC327793 EGY327793 EQU327793 FAQ327793 FKM327793 FUI327793 GEE327793 GOA327793 GXW327793 HHS327793 HRO327793 IBK327793 ILG327793 IVC327793 JEY327793 JOU327793 JYQ327793 KIM327793 KSI327793 LCE327793 LMA327793 LVW327793 MFS327793 MPO327793 MZK327793 NJG327793 NTC327793 OCY327793 OMU327793 OWQ327793 PGM327793 PQI327793 QAE327793 QKA327793 QTW327793 RDS327793 RNO327793 RXK327793 SHG327793 SRC327793 TAY327793 TKU327793 TUQ327793 UEM327793 UOI327793 UYE327793 VIA327793 VRW327793 WBS327793 WLO327793 WVK327793 C393329 IY393329 SU393329 ACQ393329 AMM393329 AWI393329 BGE393329 BQA393329 BZW393329 CJS393329 CTO393329 DDK393329 DNG393329 DXC393329 EGY393329 EQU393329 FAQ393329 FKM393329 FUI393329 GEE393329 GOA393329 GXW393329 HHS393329 HRO393329 IBK393329 ILG393329 IVC393329 JEY393329 JOU393329 JYQ393329 KIM393329 KSI393329 LCE393329 LMA393329 LVW393329 MFS393329 MPO393329 MZK393329 NJG393329 NTC393329 OCY393329 OMU393329 OWQ393329 PGM393329 PQI393329 QAE393329 QKA393329 QTW393329 RDS393329 RNO393329 RXK393329 SHG393329 SRC393329 TAY393329 TKU393329 TUQ393329 UEM393329 UOI393329 UYE393329 VIA393329 VRW393329 WBS393329 WLO393329 WVK393329 C458865 IY458865 SU458865 ACQ458865 AMM458865 AWI458865 BGE458865 BQA458865 BZW458865 CJS458865 CTO458865 DDK458865 DNG458865 DXC458865 EGY458865 EQU458865 FAQ458865 FKM458865 FUI458865 GEE458865 GOA458865 GXW458865 HHS458865 HRO458865 IBK458865 ILG458865 IVC458865 JEY458865 JOU458865 JYQ458865 KIM458865 KSI458865 LCE458865 LMA458865 LVW458865 MFS458865 MPO458865 MZK458865 NJG458865 NTC458865 OCY458865 OMU458865 OWQ458865 PGM458865 PQI458865 QAE458865 QKA458865 QTW458865 RDS458865 RNO458865 RXK458865 SHG458865 SRC458865 TAY458865 TKU458865 TUQ458865 UEM458865 UOI458865 UYE458865 VIA458865 VRW458865 WBS458865 WLO458865 WVK458865 C524401 IY524401 SU524401 ACQ524401 AMM524401 AWI524401 BGE524401 BQA524401 BZW524401 CJS524401 CTO524401 DDK524401 DNG524401 DXC524401 EGY524401 EQU524401 FAQ524401 FKM524401 FUI524401 GEE524401 GOA524401 GXW524401 HHS524401 HRO524401 IBK524401 ILG524401 IVC524401 JEY524401 JOU524401 JYQ524401 KIM524401 KSI524401 LCE524401 LMA524401 LVW524401 MFS524401 MPO524401 MZK524401 NJG524401 NTC524401 OCY524401 OMU524401 OWQ524401 PGM524401 PQI524401 QAE524401 QKA524401 QTW524401 RDS524401 RNO524401 RXK524401 SHG524401 SRC524401 TAY524401 TKU524401 TUQ524401 UEM524401 UOI524401 UYE524401 VIA524401 VRW524401 WBS524401 WLO524401 WVK524401 C589937 IY589937 SU589937 ACQ589937 AMM589937 AWI589937 BGE589937 BQA589937 BZW589937 CJS589937 CTO589937 DDK589937 DNG589937 DXC589937 EGY589937 EQU589937 FAQ589937 FKM589937 FUI589937 GEE589937 GOA589937 GXW589937 HHS589937 HRO589937 IBK589937 ILG589937 IVC589937 JEY589937 JOU589937 JYQ589937 KIM589937 KSI589937 LCE589937 LMA589937 LVW589937 MFS589937 MPO589937 MZK589937 NJG589937 NTC589937 OCY589937 OMU589937 OWQ589937 PGM589937 PQI589937 QAE589937 QKA589937 QTW589937 RDS589937 RNO589937 RXK589937 SHG589937 SRC589937 TAY589937 TKU589937 TUQ589937 UEM589937 UOI589937 UYE589937 VIA589937 VRW589937 WBS589937 WLO589937 WVK589937 C655473 IY655473 SU655473 ACQ655473 AMM655473 AWI655473 BGE655473 BQA655473 BZW655473 CJS655473 CTO655473 DDK655473 DNG655473 DXC655473 EGY655473 EQU655473 FAQ655473 FKM655473 FUI655473 GEE655473 GOA655473 GXW655473 HHS655473 HRO655473 IBK655473 ILG655473 IVC655473 JEY655473 JOU655473 JYQ655473 KIM655473 KSI655473 LCE655473 LMA655473 LVW655473 MFS655473 MPO655473 MZK655473 NJG655473 NTC655473 OCY655473 OMU655473 OWQ655473 PGM655473 PQI655473 QAE655473 QKA655473 QTW655473 RDS655473 RNO655473 RXK655473 SHG655473 SRC655473 TAY655473 TKU655473 TUQ655473 UEM655473 UOI655473 UYE655473 VIA655473 VRW655473 WBS655473 WLO655473 WVK655473 C721009 IY721009 SU721009 ACQ721009 AMM721009 AWI721009 BGE721009 BQA721009 BZW721009 CJS721009 CTO721009 DDK721009 DNG721009 DXC721009 EGY721009 EQU721009 FAQ721009 FKM721009 FUI721009 GEE721009 GOA721009 GXW721009 HHS721009 HRO721009 IBK721009 ILG721009 IVC721009 JEY721009 JOU721009 JYQ721009 KIM721009 KSI721009 LCE721009 LMA721009 LVW721009 MFS721009 MPO721009 MZK721009 NJG721009 NTC721009 OCY721009 OMU721009 OWQ721009 PGM721009 PQI721009 QAE721009 QKA721009 QTW721009 RDS721009 RNO721009 RXK721009 SHG721009 SRC721009 TAY721009 TKU721009 TUQ721009 UEM721009 UOI721009 UYE721009 VIA721009 VRW721009 WBS721009 WLO721009 WVK721009 C786545 IY786545 SU786545 ACQ786545 AMM786545 AWI786545 BGE786545 BQA786545 BZW786545 CJS786545 CTO786545 DDK786545 DNG786545 DXC786545 EGY786545 EQU786545 FAQ786545 FKM786545 FUI786545 GEE786545 GOA786545 GXW786545 HHS786545 HRO786545 IBK786545 ILG786545 IVC786545 JEY786545 JOU786545 JYQ786545 KIM786545 KSI786545 LCE786545 LMA786545 LVW786545 MFS786545 MPO786545 MZK786545 NJG786545 NTC786545 OCY786545 OMU786545 OWQ786545 PGM786545 PQI786545 QAE786545 QKA786545 QTW786545 RDS786545 RNO786545 RXK786545 SHG786545 SRC786545 TAY786545 TKU786545 TUQ786545 UEM786545 UOI786545 UYE786545 VIA786545 VRW786545 WBS786545 WLO786545 WVK786545 C852081 IY852081 SU852081 ACQ852081 AMM852081 AWI852081 BGE852081 BQA852081 BZW852081 CJS852081 CTO852081 DDK852081 DNG852081 DXC852081 EGY852081 EQU852081 FAQ852081 FKM852081 FUI852081 GEE852081 GOA852081 GXW852081 HHS852081 HRO852081 IBK852081 ILG852081 IVC852081 JEY852081 JOU852081 JYQ852081 KIM852081 KSI852081 LCE852081 LMA852081 LVW852081 MFS852081 MPO852081 MZK852081 NJG852081 NTC852081 OCY852081 OMU852081 OWQ852081 PGM852081 PQI852081 QAE852081 QKA852081 QTW852081 RDS852081 RNO852081 RXK852081 SHG852081 SRC852081 TAY852081 TKU852081 TUQ852081 UEM852081 UOI852081 UYE852081 VIA852081 VRW852081 WBS852081 WLO852081 WVK852081 C917617 IY917617 SU917617 ACQ917617 AMM917617 AWI917617 BGE917617 BQA917617 BZW917617 CJS917617 CTO917617 DDK917617 DNG917617 DXC917617 EGY917617 EQU917617 FAQ917617 FKM917617 FUI917617 GEE917617 GOA917617 GXW917617 HHS917617 HRO917617 IBK917617 ILG917617 IVC917617 JEY917617 JOU917617 JYQ917617 KIM917617 KSI917617 LCE917617 LMA917617 LVW917617 MFS917617 MPO917617 MZK917617 NJG917617 NTC917617 OCY917617 OMU917617 OWQ917617 PGM917617 PQI917617 QAE917617 QKA917617 QTW917617 RDS917617 RNO917617 RXK917617 SHG917617 SRC917617 TAY917617 TKU917617 TUQ917617 UEM917617 UOI917617 UYE917617 VIA917617 VRW917617 WBS917617 WLO917617 WVK917617 C983153 IY983153 SU983153 ACQ983153 AMM983153 AWI983153 BGE983153 BQA983153 BZW983153 CJS983153 CTO983153 DDK983153 DNG983153 DXC983153 EGY983153 EQU983153 FAQ983153 FKM983153 FUI983153 GEE983153 GOA983153 GXW983153 HHS983153 HRO983153 IBK983153 ILG983153 IVC983153 JEY983153 JOU983153 JYQ983153 KIM983153 KSI983153 LCE983153 LMA983153 LVW983153 MFS983153 MPO983153 MZK983153 NJG983153 NTC983153 OCY983153 OMU983153 OWQ983153 PGM983153 PQI983153 QAE983153 QKA983153 QTW983153 RDS983153 RNO983153 RXK983153 SHG983153 SRC983153 TAY983153 TKU983153 TUQ983153 UEM983153 UOI983153 UYE983153 VIA983153 VRW983153 WBS983153 WLO983153 WVK983153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1 IY65651 SU65651 ACQ65651 AMM65651 AWI65651 BGE65651 BQA65651 BZW65651 CJS65651 CTO65651 DDK65651 DNG65651 DXC65651 EGY65651 EQU65651 FAQ65651 FKM65651 FUI65651 GEE65651 GOA65651 GXW65651 HHS65651 HRO65651 IBK65651 ILG65651 IVC65651 JEY65651 JOU65651 JYQ65651 KIM65651 KSI65651 LCE65651 LMA65651 LVW65651 MFS65651 MPO65651 MZK65651 NJG65651 NTC65651 OCY65651 OMU65651 OWQ65651 PGM65651 PQI65651 QAE65651 QKA65651 QTW65651 RDS65651 RNO65651 RXK65651 SHG65651 SRC65651 TAY65651 TKU65651 TUQ65651 UEM65651 UOI65651 UYE65651 VIA65651 VRW65651 WBS65651 WLO65651 WVK65651 C131187 IY131187 SU131187 ACQ131187 AMM131187 AWI131187 BGE131187 BQA131187 BZW131187 CJS131187 CTO131187 DDK131187 DNG131187 DXC131187 EGY131187 EQU131187 FAQ131187 FKM131187 FUI131187 GEE131187 GOA131187 GXW131187 HHS131187 HRO131187 IBK131187 ILG131187 IVC131187 JEY131187 JOU131187 JYQ131187 KIM131187 KSI131187 LCE131187 LMA131187 LVW131187 MFS131187 MPO131187 MZK131187 NJG131187 NTC131187 OCY131187 OMU131187 OWQ131187 PGM131187 PQI131187 QAE131187 QKA131187 QTW131187 RDS131187 RNO131187 RXK131187 SHG131187 SRC131187 TAY131187 TKU131187 TUQ131187 UEM131187 UOI131187 UYE131187 VIA131187 VRW131187 WBS131187 WLO131187 WVK131187 C196723 IY196723 SU196723 ACQ196723 AMM196723 AWI196723 BGE196723 BQA196723 BZW196723 CJS196723 CTO196723 DDK196723 DNG196723 DXC196723 EGY196723 EQU196723 FAQ196723 FKM196723 FUI196723 GEE196723 GOA196723 GXW196723 HHS196723 HRO196723 IBK196723 ILG196723 IVC196723 JEY196723 JOU196723 JYQ196723 KIM196723 KSI196723 LCE196723 LMA196723 LVW196723 MFS196723 MPO196723 MZK196723 NJG196723 NTC196723 OCY196723 OMU196723 OWQ196723 PGM196723 PQI196723 QAE196723 QKA196723 QTW196723 RDS196723 RNO196723 RXK196723 SHG196723 SRC196723 TAY196723 TKU196723 TUQ196723 UEM196723 UOI196723 UYE196723 VIA196723 VRW196723 WBS196723 WLO196723 WVK196723 C262259 IY262259 SU262259 ACQ262259 AMM262259 AWI262259 BGE262259 BQA262259 BZW262259 CJS262259 CTO262259 DDK262259 DNG262259 DXC262259 EGY262259 EQU262259 FAQ262259 FKM262259 FUI262259 GEE262259 GOA262259 GXW262259 HHS262259 HRO262259 IBK262259 ILG262259 IVC262259 JEY262259 JOU262259 JYQ262259 KIM262259 KSI262259 LCE262259 LMA262259 LVW262259 MFS262259 MPO262259 MZK262259 NJG262259 NTC262259 OCY262259 OMU262259 OWQ262259 PGM262259 PQI262259 QAE262259 QKA262259 QTW262259 RDS262259 RNO262259 RXK262259 SHG262259 SRC262259 TAY262259 TKU262259 TUQ262259 UEM262259 UOI262259 UYE262259 VIA262259 VRW262259 WBS262259 WLO262259 WVK262259 C327795 IY327795 SU327795 ACQ327795 AMM327795 AWI327795 BGE327795 BQA327795 BZW327795 CJS327795 CTO327795 DDK327795 DNG327795 DXC327795 EGY327795 EQU327795 FAQ327795 FKM327795 FUI327795 GEE327795 GOA327795 GXW327795 HHS327795 HRO327795 IBK327795 ILG327795 IVC327795 JEY327795 JOU327795 JYQ327795 KIM327795 KSI327795 LCE327795 LMA327795 LVW327795 MFS327795 MPO327795 MZK327795 NJG327795 NTC327795 OCY327795 OMU327795 OWQ327795 PGM327795 PQI327795 QAE327795 QKA327795 QTW327795 RDS327795 RNO327795 RXK327795 SHG327795 SRC327795 TAY327795 TKU327795 TUQ327795 UEM327795 UOI327795 UYE327795 VIA327795 VRW327795 WBS327795 WLO327795 WVK327795 C393331 IY393331 SU393331 ACQ393331 AMM393331 AWI393331 BGE393331 BQA393331 BZW393331 CJS393331 CTO393331 DDK393331 DNG393331 DXC393331 EGY393331 EQU393331 FAQ393331 FKM393331 FUI393331 GEE393331 GOA393331 GXW393331 HHS393331 HRO393331 IBK393331 ILG393331 IVC393331 JEY393331 JOU393331 JYQ393331 KIM393331 KSI393331 LCE393331 LMA393331 LVW393331 MFS393331 MPO393331 MZK393331 NJG393331 NTC393331 OCY393331 OMU393331 OWQ393331 PGM393331 PQI393331 QAE393331 QKA393331 QTW393331 RDS393331 RNO393331 RXK393331 SHG393331 SRC393331 TAY393331 TKU393331 TUQ393331 UEM393331 UOI393331 UYE393331 VIA393331 VRW393331 WBS393331 WLO393331 WVK393331 C458867 IY458867 SU458867 ACQ458867 AMM458867 AWI458867 BGE458867 BQA458867 BZW458867 CJS458867 CTO458867 DDK458867 DNG458867 DXC458867 EGY458867 EQU458867 FAQ458867 FKM458867 FUI458867 GEE458867 GOA458867 GXW458867 HHS458867 HRO458867 IBK458867 ILG458867 IVC458867 JEY458867 JOU458867 JYQ458867 KIM458867 KSI458867 LCE458867 LMA458867 LVW458867 MFS458867 MPO458867 MZK458867 NJG458867 NTC458867 OCY458867 OMU458867 OWQ458867 PGM458867 PQI458867 QAE458867 QKA458867 QTW458867 RDS458867 RNO458867 RXK458867 SHG458867 SRC458867 TAY458867 TKU458867 TUQ458867 UEM458867 UOI458867 UYE458867 VIA458867 VRW458867 WBS458867 WLO458867 WVK458867 C524403 IY524403 SU524403 ACQ524403 AMM524403 AWI524403 BGE524403 BQA524403 BZW524403 CJS524403 CTO524403 DDK524403 DNG524403 DXC524403 EGY524403 EQU524403 FAQ524403 FKM524403 FUI524403 GEE524403 GOA524403 GXW524403 HHS524403 HRO524403 IBK524403 ILG524403 IVC524403 JEY524403 JOU524403 JYQ524403 KIM524403 KSI524403 LCE524403 LMA524403 LVW524403 MFS524403 MPO524403 MZK524403 NJG524403 NTC524403 OCY524403 OMU524403 OWQ524403 PGM524403 PQI524403 QAE524403 QKA524403 QTW524403 RDS524403 RNO524403 RXK524403 SHG524403 SRC524403 TAY524403 TKU524403 TUQ524403 UEM524403 UOI524403 UYE524403 VIA524403 VRW524403 WBS524403 WLO524403 WVK524403 C589939 IY589939 SU589939 ACQ589939 AMM589939 AWI589939 BGE589939 BQA589939 BZW589939 CJS589939 CTO589939 DDK589939 DNG589939 DXC589939 EGY589939 EQU589939 FAQ589939 FKM589939 FUI589939 GEE589939 GOA589939 GXW589939 HHS589939 HRO589939 IBK589939 ILG589939 IVC589939 JEY589939 JOU589939 JYQ589939 KIM589939 KSI589939 LCE589939 LMA589939 LVW589939 MFS589939 MPO589939 MZK589939 NJG589939 NTC589939 OCY589939 OMU589939 OWQ589939 PGM589939 PQI589939 QAE589939 QKA589939 QTW589939 RDS589939 RNO589939 RXK589939 SHG589939 SRC589939 TAY589939 TKU589939 TUQ589939 UEM589939 UOI589939 UYE589939 VIA589939 VRW589939 WBS589939 WLO589939 WVK589939 C655475 IY655475 SU655475 ACQ655475 AMM655475 AWI655475 BGE655475 BQA655475 BZW655475 CJS655475 CTO655475 DDK655475 DNG655475 DXC655475 EGY655475 EQU655475 FAQ655475 FKM655475 FUI655475 GEE655475 GOA655475 GXW655475 HHS655475 HRO655475 IBK655475 ILG655475 IVC655475 JEY655475 JOU655475 JYQ655475 KIM655475 KSI655475 LCE655475 LMA655475 LVW655475 MFS655475 MPO655475 MZK655475 NJG655475 NTC655475 OCY655475 OMU655475 OWQ655475 PGM655475 PQI655475 QAE655475 QKA655475 QTW655475 RDS655475 RNO655475 RXK655475 SHG655475 SRC655475 TAY655475 TKU655475 TUQ655475 UEM655475 UOI655475 UYE655475 VIA655475 VRW655475 WBS655475 WLO655475 WVK655475 C721011 IY721011 SU721011 ACQ721011 AMM721011 AWI721011 BGE721011 BQA721011 BZW721011 CJS721011 CTO721011 DDK721011 DNG721011 DXC721011 EGY721011 EQU721011 FAQ721011 FKM721011 FUI721011 GEE721011 GOA721011 GXW721011 HHS721011 HRO721011 IBK721011 ILG721011 IVC721011 JEY721011 JOU721011 JYQ721011 KIM721011 KSI721011 LCE721011 LMA721011 LVW721011 MFS721011 MPO721011 MZK721011 NJG721011 NTC721011 OCY721011 OMU721011 OWQ721011 PGM721011 PQI721011 QAE721011 QKA721011 QTW721011 RDS721011 RNO721011 RXK721011 SHG721011 SRC721011 TAY721011 TKU721011 TUQ721011 UEM721011 UOI721011 UYE721011 VIA721011 VRW721011 WBS721011 WLO721011 WVK721011 C786547 IY786547 SU786547 ACQ786547 AMM786547 AWI786547 BGE786547 BQA786547 BZW786547 CJS786547 CTO786547 DDK786547 DNG786547 DXC786547 EGY786547 EQU786547 FAQ786547 FKM786547 FUI786547 GEE786547 GOA786547 GXW786547 HHS786547 HRO786547 IBK786547 ILG786547 IVC786547 JEY786547 JOU786547 JYQ786547 KIM786547 KSI786547 LCE786547 LMA786547 LVW786547 MFS786547 MPO786547 MZK786547 NJG786547 NTC786547 OCY786547 OMU786547 OWQ786547 PGM786547 PQI786547 QAE786547 QKA786547 QTW786547 RDS786547 RNO786547 RXK786547 SHG786547 SRC786547 TAY786547 TKU786547 TUQ786547 UEM786547 UOI786547 UYE786547 VIA786547 VRW786547 WBS786547 WLO786547 WVK786547 C852083 IY852083 SU852083 ACQ852083 AMM852083 AWI852083 BGE852083 BQA852083 BZW852083 CJS852083 CTO852083 DDK852083 DNG852083 DXC852083 EGY852083 EQU852083 FAQ852083 FKM852083 FUI852083 GEE852083 GOA852083 GXW852083 HHS852083 HRO852083 IBK852083 ILG852083 IVC852083 JEY852083 JOU852083 JYQ852083 KIM852083 KSI852083 LCE852083 LMA852083 LVW852083 MFS852083 MPO852083 MZK852083 NJG852083 NTC852083 OCY852083 OMU852083 OWQ852083 PGM852083 PQI852083 QAE852083 QKA852083 QTW852083 RDS852083 RNO852083 RXK852083 SHG852083 SRC852083 TAY852083 TKU852083 TUQ852083 UEM852083 UOI852083 UYE852083 VIA852083 VRW852083 WBS852083 WLO852083 WVK852083 C917619 IY917619 SU917619 ACQ917619 AMM917619 AWI917619 BGE917619 BQA917619 BZW917619 CJS917619 CTO917619 DDK917619 DNG917619 DXC917619 EGY917619 EQU917619 FAQ917619 FKM917619 FUI917619 GEE917619 GOA917619 GXW917619 HHS917619 HRO917619 IBK917619 ILG917619 IVC917619 JEY917619 JOU917619 JYQ917619 KIM917619 KSI917619 LCE917619 LMA917619 LVW917619 MFS917619 MPO917619 MZK917619 NJG917619 NTC917619 OCY917619 OMU917619 OWQ917619 PGM917619 PQI917619 QAE917619 QKA917619 QTW917619 RDS917619 RNO917619 RXK917619 SHG917619 SRC917619 TAY917619 TKU917619 TUQ917619 UEM917619 UOI917619 UYE917619 VIA917619 VRW917619 WBS917619 WLO917619 WVK917619 C983155 IY983155 SU983155 ACQ983155 AMM983155 AWI983155 BGE983155 BQA983155 BZW983155 CJS983155 CTO983155 DDK983155 DNG983155 DXC983155 EGY983155 EQU983155 FAQ983155 FKM983155 FUI983155 GEE983155 GOA983155 GXW983155 HHS983155 HRO983155 IBK983155 ILG983155 IVC983155 JEY983155 JOU983155 JYQ983155 KIM983155 KSI983155 LCE983155 LMA983155 LVW983155 MFS983155 MPO983155 MZK983155 NJG983155 NTC983155 OCY983155 OMU983155 OWQ983155 PGM983155 PQI983155 QAE983155 QKA983155 QTW983155 RDS983155 RNO983155 RXK983155 SHG983155 SRC983155 TAY983155 TKU983155 TUQ983155 UEM983155 UOI983155 UYE983155 VIA983155 VRW983155 WBS983155 WLO983155 WVK983155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8 IY65658 SU65658 ACQ65658 AMM65658 AWI65658 BGE65658 BQA65658 BZW65658 CJS65658 CTO65658 DDK65658 DNG65658 DXC65658 EGY65658 EQU65658 FAQ65658 FKM65658 FUI65658 GEE65658 GOA65658 GXW65658 HHS65658 HRO65658 IBK65658 ILG65658 IVC65658 JEY65658 JOU65658 JYQ65658 KIM65658 KSI65658 LCE65658 LMA65658 LVW65658 MFS65658 MPO65658 MZK65658 NJG65658 NTC65658 OCY65658 OMU65658 OWQ65658 PGM65658 PQI65658 QAE65658 QKA65658 QTW65658 RDS65658 RNO65658 RXK65658 SHG65658 SRC65658 TAY65658 TKU65658 TUQ65658 UEM65658 UOI65658 UYE65658 VIA65658 VRW65658 WBS65658 WLO65658 WVK65658 C131194 IY131194 SU131194 ACQ131194 AMM131194 AWI131194 BGE131194 BQA131194 BZW131194 CJS131194 CTO131194 DDK131194 DNG131194 DXC131194 EGY131194 EQU131194 FAQ131194 FKM131194 FUI131194 GEE131194 GOA131194 GXW131194 HHS131194 HRO131194 IBK131194 ILG131194 IVC131194 JEY131194 JOU131194 JYQ131194 KIM131194 KSI131194 LCE131194 LMA131194 LVW131194 MFS131194 MPO131194 MZK131194 NJG131194 NTC131194 OCY131194 OMU131194 OWQ131194 PGM131194 PQI131194 QAE131194 QKA131194 QTW131194 RDS131194 RNO131194 RXK131194 SHG131194 SRC131194 TAY131194 TKU131194 TUQ131194 UEM131194 UOI131194 UYE131194 VIA131194 VRW131194 WBS131194 WLO131194 WVK131194 C196730 IY196730 SU196730 ACQ196730 AMM196730 AWI196730 BGE196730 BQA196730 BZW196730 CJS196730 CTO196730 DDK196730 DNG196730 DXC196730 EGY196730 EQU196730 FAQ196730 FKM196730 FUI196730 GEE196730 GOA196730 GXW196730 HHS196730 HRO196730 IBK196730 ILG196730 IVC196730 JEY196730 JOU196730 JYQ196730 KIM196730 KSI196730 LCE196730 LMA196730 LVW196730 MFS196730 MPO196730 MZK196730 NJG196730 NTC196730 OCY196730 OMU196730 OWQ196730 PGM196730 PQI196730 QAE196730 QKA196730 QTW196730 RDS196730 RNO196730 RXK196730 SHG196730 SRC196730 TAY196730 TKU196730 TUQ196730 UEM196730 UOI196730 UYE196730 VIA196730 VRW196730 WBS196730 WLO196730 WVK196730 C262266 IY262266 SU262266 ACQ262266 AMM262266 AWI262266 BGE262266 BQA262266 BZW262266 CJS262266 CTO262266 DDK262266 DNG262266 DXC262266 EGY262266 EQU262266 FAQ262266 FKM262266 FUI262266 GEE262266 GOA262266 GXW262266 HHS262266 HRO262266 IBK262266 ILG262266 IVC262266 JEY262266 JOU262266 JYQ262266 KIM262266 KSI262266 LCE262266 LMA262266 LVW262266 MFS262266 MPO262266 MZK262266 NJG262266 NTC262266 OCY262266 OMU262266 OWQ262266 PGM262266 PQI262266 QAE262266 QKA262266 QTW262266 RDS262266 RNO262266 RXK262266 SHG262266 SRC262266 TAY262266 TKU262266 TUQ262266 UEM262266 UOI262266 UYE262266 VIA262266 VRW262266 WBS262266 WLO262266 WVK262266 C327802 IY327802 SU327802 ACQ327802 AMM327802 AWI327802 BGE327802 BQA327802 BZW327802 CJS327802 CTO327802 DDK327802 DNG327802 DXC327802 EGY327802 EQU327802 FAQ327802 FKM327802 FUI327802 GEE327802 GOA327802 GXW327802 HHS327802 HRO327802 IBK327802 ILG327802 IVC327802 JEY327802 JOU327802 JYQ327802 KIM327802 KSI327802 LCE327802 LMA327802 LVW327802 MFS327802 MPO327802 MZK327802 NJG327802 NTC327802 OCY327802 OMU327802 OWQ327802 PGM327802 PQI327802 QAE327802 QKA327802 QTW327802 RDS327802 RNO327802 RXK327802 SHG327802 SRC327802 TAY327802 TKU327802 TUQ327802 UEM327802 UOI327802 UYE327802 VIA327802 VRW327802 WBS327802 WLO327802 WVK327802 C393338 IY393338 SU393338 ACQ393338 AMM393338 AWI393338 BGE393338 BQA393338 BZW393338 CJS393338 CTO393338 DDK393338 DNG393338 DXC393338 EGY393338 EQU393338 FAQ393338 FKM393338 FUI393338 GEE393338 GOA393338 GXW393338 HHS393338 HRO393338 IBK393338 ILG393338 IVC393338 JEY393338 JOU393338 JYQ393338 KIM393338 KSI393338 LCE393338 LMA393338 LVW393338 MFS393338 MPO393338 MZK393338 NJG393338 NTC393338 OCY393338 OMU393338 OWQ393338 PGM393338 PQI393338 QAE393338 QKA393338 QTW393338 RDS393338 RNO393338 RXK393338 SHG393338 SRC393338 TAY393338 TKU393338 TUQ393338 UEM393338 UOI393338 UYE393338 VIA393338 VRW393338 WBS393338 WLO393338 WVK393338 C458874 IY458874 SU458874 ACQ458874 AMM458874 AWI458874 BGE458874 BQA458874 BZW458874 CJS458874 CTO458874 DDK458874 DNG458874 DXC458874 EGY458874 EQU458874 FAQ458874 FKM458874 FUI458874 GEE458874 GOA458874 GXW458874 HHS458874 HRO458874 IBK458874 ILG458874 IVC458874 JEY458874 JOU458874 JYQ458874 KIM458874 KSI458874 LCE458874 LMA458874 LVW458874 MFS458874 MPO458874 MZK458874 NJG458874 NTC458874 OCY458874 OMU458874 OWQ458874 PGM458874 PQI458874 QAE458874 QKA458874 QTW458874 RDS458874 RNO458874 RXK458874 SHG458874 SRC458874 TAY458874 TKU458874 TUQ458874 UEM458874 UOI458874 UYE458874 VIA458874 VRW458874 WBS458874 WLO458874 WVK458874 C524410 IY524410 SU524410 ACQ524410 AMM524410 AWI524410 BGE524410 BQA524410 BZW524410 CJS524410 CTO524410 DDK524410 DNG524410 DXC524410 EGY524410 EQU524410 FAQ524410 FKM524410 FUI524410 GEE524410 GOA524410 GXW524410 HHS524410 HRO524410 IBK524410 ILG524410 IVC524410 JEY524410 JOU524410 JYQ524410 KIM524410 KSI524410 LCE524410 LMA524410 LVW524410 MFS524410 MPO524410 MZK524410 NJG524410 NTC524410 OCY524410 OMU524410 OWQ524410 PGM524410 PQI524410 QAE524410 QKA524410 QTW524410 RDS524410 RNO524410 RXK524410 SHG524410 SRC524410 TAY524410 TKU524410 TUQ524410 UEM524410 UOI524410 UYE524410 VIA524410 VRW524410 WBS524410 WLO524410 WVK524410 C589946 IY589946 SU589946 ACQ589946 AMM589946 AWI589946 BGE589946 BQA589946 BZW589946 CJS589946 CTO589946 DDK589946 DNG589946 DXC589946 EGY589946 EQU589946 FAQ589946 FKM589946 FUI589946 GEE589946 GOA589946 GXW589946 HHS589946 HRO589946 IBK589946 ILG589946 IVC589946 JEY589946 JOU589946 JYQ589946 KIM589946 KSI589946 LCE589946 LMA589946 LVW589946 MFS589946 MPO589946 MZK589946 NJG589946 NTC589946 OCY589946 OMU589946 OWQ589946 PGM589946 PQI589946 QAE589946 QKA589946 QTW589946 RDS589946 RNO589946 RXK589946 SHG589946 SRC589946 TAY589946 TKU589946 TUQ589946 UEM589946 UOI589946 UYE589946 VIA589946 VRW589946 WBS589946 WLO589946 WVK589946 C655482 IY655482 SU655482 ACQ655482 AMM655482 AWI655482 BGE655482 BQA655482 BZW655482 CJS655482 CTO655482 DDK655482 DNG655482 DXC655482 EGY655482 EQU655482 FAQ655482 FKM655482 FUI655482 GEE655482 GOA655482 GXW655482 HHS655482 HRO655482 IBK655482 ILG655482 IVC655482 JEY655482 JOU655482 JYQ655482 KIM655482 KSI655482 LCE655482 LMA655482 LVW655482 MFS655482 MPO655482 MZK655482 NJG655482 NTC655482 OCY655482 OMU655482 OWQ655482 PGM655482 PQI655482 QAE655482 QKA655482 QTW655482 RDS655482 RNO655482 RXK655482 SHG655482 SRC655482 TAY655482 TKU655482 TUQ655482 UEM655482 UOI655482 UYE655482 VIA655482 VRW655482 WBS655482 WLO655482 WVK655482 C721018 IY721018 SU721018 ACQ721018 AMM721018 AWI721018 BGE721018 BQA721018 BZW721018 CJS721018 CTO721018 DDK721018 DNG721018 DXC721018 EGY721018 EQU721018 FAQ721018 FKM721018 FUI721018 GEE721018 GOA721018 GXW721018 HHS721018 HRO721018 IBK721018 ILG721018 IVC721018 JEY721018 JOU721018 JYQ721018 KIM721018 KSI721018 LCE721018 LMA721018 LVW721018 MFS721018 MPO721018 MZK721018 NJG721018 NTC721018 OCY721018 OMU721018 OWQ721018 PGM721018 PQI721018 QAE721018 QKA721018 QTW721018 RDS721018 RNO721018 RXK721018 SHG721018 SRC721018 TAY721018 TKU721018 TUQ721018 UEM721018 UOI721018 UYE721018 VIA721018 VRW721018 WBS721018 WLO721018 WVK721018 C786554 IY786554 SU786554 ACQ786554 AMM786554 AWI786554 BGE786554 BQA786554 BZW786554 CJS786554 CTO786554 DDK786554 DNG786554 DXC786554 EGY786554 EQU786554 FAQ786554 FKM786554 FUI786554 GEE786554 GOA786554 GXW786554 HHS786554 HRO786554 IBK786554 ILG786554 IVC786554 JEY786554 JOU786554 JYQ786554 KIM786554 KSI786554 LCE786554 LMA786554 LVW786554 MFS786554 MPO786554 MZK786554 NJG786554 NTC786554 OCY786554 OMU786554 OWQ786554 PGM786554 PQI786554 QAE786554 QKA786554 QTW786554 RDS786554 RNO786554 RXK786554 SHG786554 SRC786554 TAY786554 TKU786554 TUQ786554 UEM786554 UOI786554 UYE786554 VIA786554 VRW786554 WBS786554 WLO786554 WVK786554 C852090 IY852090 SU852090 ACQ852090 AMM852090 AWI852090 BGE852090 BQA852090 BZW852090 CJS852090 CTO852090 DDK852090 DNG852090 DXC852090 EGY852090 EQU852090 FAQ852090 FKM852090 FUI852090 GEE852090 GOA852090 GXW852090 HHS852090 HRO852090 IBK852090 ILG852090 IVC852090 JEY852090 JOU852090 JYQ852090 KIM852090 KSI852090 LCE852090 LMA852090 LVW852090 MFS852090 MPO852090 MZK852090 NJG852090 NTC852090 OCY852090 OMU852090 OWQ852090 PGM852090 PQI852090 QAE852090 QKA852090 QTW852090 RDS852090 RNO852090 RXK852090 SHG852090 SRC852090 TAY852090 TKU852090 TUQ852090 UEM852090 UOI852090 UYE852090 VIA852090 VRW852090 WBS852090 WLO852090 WVK852090 C917626 IY917626 SU917626 ACQ917626 AMM917626 AWI917626 BGE917626 BQA917626 BZW917626 CJS917626 CTO917626 DDK917626 DNG917626 DXC917626 EGY917626 EQU917626 FAQ917626 FKM917626 FUI917626 GEE917626 GOA917626 GXW917626 HHS917626 HRO917626 IBK917626 ILG917626 IVC917626 JEY917626 JOU917626 JYQ917626 KIM917626 KSI917626 LCE917626 LMA917626 LVW917626 MFS917626 MPO917626 MZK917626 NJG917626 NTC917626 OCY917626 OMU917626 OWQ917626 PGM917626 PQI917626 QAE917626 QKA917626 QTW917626 RDS917626 RNO917626 RXK917626 SHG917626 SRC917626 TAY917626 TKU917626 TUQ917626 UEM917626 UOI917626 UYE917626 VIA917626 VRW917626 WBS917626 WLO917626 WVK917626 C983162 IY983162 SU983162 ACQ983162 AMM983162 AWI983162 BGE983162 BQA983162 BZW983162 CJS983162 CTO983162 DDK983162 DNG983162 DXC983162 EGY983162 EQU983162 FAQ983162 FKM983162 FUI983162 GEE983162 GOA983162 GXW983162 HHS983162 HRO983162 IBK983162 ILG983162 IVC983162 JEY983162 JOU983162 JYQ983162 KIM983162 KSI983162 LCE983162 LMA983162 LVW983162 MFS983162 MPO983162 MZK983162 NJG983162 NTC983162 OCY983162 OMU983162 OWQ983162 PGM983162 PQI983162 QAE983162 QKA983162 QTW983162 RDS983162 RNO983162 RXK983162 SHG983162 SRC983162 TAY983162 TKU983162 TUQ983162 UEM983162 UOI983162 UYE983162 VIA983162 VRW983162 WBS983162 WLO983162 WVK983162" xr:uid="{E4C43081-B129-4A7D-B52A-6DFD2E0B9D1A}">
      <formula1>$AA$3</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0 JG65610 TC65610 ACY65610 AMU65610 AWQ65610 BGM65610 BQI65610 CAE65610 CKA65610 CTW65610 DDS65610 DNO65610 DXK65610 EHG65610 ERC65610 FAY65610 FKU65610 FUQ65610 GEM65610 GOI65610 GYE65610 HIA65610 HRW65610 IBS65610 ILO65610 IVK65610 JFG65610 JPC65610 JYY65610 KIU65610 KSQ65610 LCM65610 LMI65610 LWE65610 MGA65610 MPW65610 MZS65610 NJO65610 NTK65610 ODG65610 ONC65610 OWY65610 PGU65610 PQQ65610 QAM65610 QKI65610 QUE65610 REA65610 RNW65610 RXS65610 SHO65610 SRK65610 TBG65610 TLC65610 TUY65610 UEU65610 UOQ65610 UYM65610 VII65610 VSE65610 WCA65610 WLW65610 WVS65610 K131146 JG131146 TC131146 ACY131146 AMU131146 AWQ131146 BGM131146 BQI131146 CAE131146 CKA131146 CTW131146 DDS131146 DNO131146 DXK131146 EHG131146 ERC131146 FAY131146 FKU131146 FUQ131146 GEM131146 GOI131146 GYE131146 HIA131146 HRW131146 IBS131146 ILO131146 IVK131146 JFG131146 JPC131146 JYY131146 KIU131146 KSQ131146 LCM131146 LMI131146 LWE131146 MGA131146 MPW131146 MZS131146 NJO131146 NTK131146 ODG131146 ONC131146 OWY131146 PGU131146 PQQ131146 QAM131146 QKI131146 QUE131146 REA131146 RNW131146 RXS131146 SHO131146 SRK131146 TBG131146 TLC131146 TUY131146 UEU131146 UOQ131146 UYM131146 VII131146 VSE131146 WCA131146 WLW131146 WVS131146 K196682 JG196682 TC196682 ACY196682 AMU196682 AWQ196682 BGM196682 BQI196682 CAE196682 CKA196682 CTW196682 DDS196682 DNO196682 DXK196682 EHG196682 ERC196682 FAY196682 FKU196682 FUQ196682 GEM196682 GOI196682 GYE196682 HIA196682 HRW196682 IBS196682 ILO196682 IVK196682 JFG196682 JPC196682 JYY196682 KIU196682 KSQ196682 LCM196682 LMI196682 LWE196682 MGA196682 MPW196682 MZS196682 NJO196682 NTK196682 ODG196682 ONC196682 OWY196682 PGU196682 PQQ196682 QAM196682 QKI196682 QUE196682 REA196682 RNW196682 RXS196682 SHO196682 SRK196682 TBG196682 TLC196682 TUY196682 UEU196682 UOQ196682 UYM196682 VII196682 VSE196682 WCA196682 WLW196682 WVS196682 K262218 JG262218 TC262218 ACY262218 AMU262218 AWQ262218 BGM262218 BQI262218 CAE262218 CKA262218 CTW262218 DDS262218 DNO262218 DXK262218 EHG262218 ERC262218 FAY262218 FKU262218 FUQ262218 GEM262218 GOI262218 GYE262218 HIA262218 HRW262218 IBS262218 ILO262218 IVK262218 JFG262218 JPC262218 JYY262218 KIU262218 KSQ262218 LCM262218 LMI262218 LWE262218 MGA262218 MPW262218 MZS262218 NJO262218 NTK262218 ODG262218 ONC262218 OWY262218 PGU262218 PQQ262218 QAM262218 QKI262218 QUE262218 REA262218 RNW262218 RXS262218 SHO262218 SRK262218 TBG262218 TLC262218 TUY262218 UEU262218 UOQ262218 UYM262218 VII262218 VSE262218 WCA262218 WLW262218 WVS262218 K327754 JG327754 TC327754 ACY327754 AMU327754 AWQ327754 BGM327754 BQI327754 CAE327754 CKA327754 CTW327754 DDS327754 DNO327754 DXK327754 EHG327754 ERC327754 FAY327754 FKU327754 FUQ327754 GEM327754 GOI327754 GYE327754 HIA327754 HRW327754 IBS327754 ILO327754 IVK327754 JFG327754 JPC327754 JYY327754 KIU327754 KSQ327754 LCM327754 LMI327754 LWE327754 MGA327754 MPW327754 MZS327754 NJO327754 NTK327754 ODG327754 ONC327754 OWY327754 PGU327754 PQQ327754 QAM327754 QKI327754 QUE327754 REA327754 RNW327754 RXS327754 SHO327754 SRK327754 TBG327754 TLC327754 TUY327754 UEU327754 UOQ327754 UYM327754 VII327754 VSE327754 WCA327754 WLW327754 WVS327754 K393290 JG393290 TC393290 ACY393290 AMU393290 AWQ393290 BGM393290 BQI393290 CAE393290 CKA393290 CTW393290 DDS393290 DNO393290 DXK393290 EHG393290 ERC393290 FAY393290 FKU393290 FUQ393290 GEM393290 GOI393290 GYE393290 HIA393290 HRW393290 IBS393290 ILO393290 IVK393290 JFG393290 JPC393290 JYY393290 KIU393290 KSQ393290 LCM393290 LMI393290 LWE393290 MGA393290 MPW393290 MZS393290 NJO393290 NTK393290 ODG393290 ONC393290 OWY393290 PGU393290 PQQ393290 QAM393290 QKI393290 QUE393290 REA393290 RNW393290 RXS393290 SHO393290 SRK393290 TBG393290 TLC393290 TUY393290 UEU393290 UOQ393290 UYM393290 VII393290 VSE393290 WCA393290 WLW393290 WVS393290 K458826 JG458826 TC458826 ACY458826 AMU458826 AWQ458826 BGM458826 BQI458826 CAE458826 CKA458826 CTW458826 DDS458826 DNO458826 DXK458826 EHG458826 ERC458826 FAY458826 FKU458826 FUQ458826 GEM458826 GOI458826 GYE458826 HIA458826 HRW458826 IBS458826 ILO458826 IVK458826 JFG458826 JPC458826 JYY458826 KIU458826 KSQ458826 LCM458826 LMI458826 LWE458826 MGA458826 MPW458826 MZS458826 NJO458826 NTK458826 ODG458826 ONC458826 OWY458826 PGU458826 PQQ458826 QAM458826 QKI458826 QUE458826 REA458826 RNW458826 RXS458826 SHO458826 SRK458826 TBG458826 TLC458826 TUY458826 UEU458826 UOQ458826 UYM458826 VII458826 VSE458826 WCA458826 WLW458826 WVS458826 K524362 JG524362 TC524362 ACY524362 AMU524362 AWQ524362 BGM524362 BQI524362 CAE524362 CKA524362 CTW524362 DDS524362 DNO524362 DXK524362 EHG524362 ERC524362 FAY524362 FKU524362 FUQ524362 GEM524362 GOI524362 GYE524362 HIA524362 HRW524362 IBS524362 ILO524362 IVK524362 JFG524362 JPC524362 JYY524362 KIU524362 KSQ524362 LCM524362 LMI524362 LWE524362 MGA524362 MPW524362 MZS524362 NJO524362 NTK524362 ODG524362 ONC524362 OWY524362 PGU524362 PQQ524362 QAM524362 QKI524362 QUE524362 REA524362 RNW524362 RXS524362 SHO524362 SRK524362 TBG524362 TLC524362 TUY524362 UEU524362 UOQ524362 UYM524362 VII524362 VSE524362 WCA524362 WLW524362 WVS524362 K589898 JG589898 TC589898 ACY589898 AMU589898 AWQ589898 BGM589898 BQI589898 CAE589898 CKA589898 CTW589898 DDS589898 DNO589898 DXK589898 EHG589898 ERC589898 FAY589898 FKU589898 FUQ589898 GEM589898 GOI589898 GYE589898 HIA589898 HRW589898 IBS589898 ILO589898 IVK589898 JFG589898 JPC589898 JYY589898 KIU589898 KSQ589898 LCM589898 LMI589898 LWE589898 MGA589898 MPW589898 MZS589898 NJO589898 NTK589898 ODG589898 ONC589898 OWY589898 PGU589898 PQQ589898 QAM589898 QKI589898 QUE589898 REA589898 RNW589898 RXS589898 SHO589898 SRK589898 TBG589898 TLC589898 TUY589898 UEU589898 UOQ589898 UYM589898 VII589898 VSE589898 WCA589898 WLW589898 WVS589898 K655434 JG655434 TC655434 ACY655434 AMU655434 AWQ655434 BGM655434 BQI655434 CAE655434 CKA655434 CTW655434 DDS655434 DNO655434 DXK655434 EHG655434 ERC655434 FAY655434 FKU655434 FUQ655434 GEM655434 GOI655434 GYE655434 HIA655434 HRW655434 IBS655434 ILO655434 IVK655434 JFG655434 JPC655434 JYY655434 KIU655434 KSQ655434 LCM655434 LMI655434 LWE655434 MGA655434 MPW655434 MZS655434 NJO655434 NTK655434 ODG655434 ONC655434 OWY655434 PGU655434 PQQ655434 QAM655434 QKI655434 QUE655434 REA655434 RNW655434 RXS655434 SHO655434 SRK655434 TBG655434 TLC655434 TUY655434 UEU655434 UOQ655434 UYM655434 VII655434 VSE655434 WCA655434 WLW655434 WVS655434 K720970 JG720970 TC720970 ACY720970 AMU720970 AWQ720970 BGM720970 BQI720970 CAE720970 CKA720970 CTW720970 DDS720970 DNO720970 DXK720970 EHG720970 ERC720970 FAY720970 FKU720970 FUQ720970 GEM720970 GOI720970 GYE720970 HIA720970 HRW720970 IBS720970 ILO720970 IVK720970 JFG720970 JPC720970 JYY720970 KIU720970 KSQ720970 LCM720970 LMI720970 LWE720970 MGA720970 MPW720970 MZS720970 NJO720970 NTK720970 ODG720970 ONC720970 OWY720970 PGU720970 PQQ720970 QAM720970 QKI720970 QUE720970 REA720970 RNW720970 RXS720970 SHO720970 SRK720970 TBG720970 TLC720970 TUY720970 UEU720970 UOQ720970 UYM720970 VII720970 VSE720970 WCA720970 WLW720970 WVS720970 K786506 JG786506 TC786506 ACY786506 AMU786506 AWQ786506 BGM786506 BQI786506 CAE786506 CKA786506 CTW786506 DDS786506 DNO786506 DXK786506 EHG786506 ERC786506 FAY786506 FKU786506 FUQ786506 GEM786506 GOI786506 GYE786506 HIA786506 HRW786506 IBS786506 ILO786506 IVK786506 JFG786506 JPC786506 JYY786506 KIU786506 KSQ786506 LCM786506 LMI786506 LWE786506 MGA786506 MPW786506 MZS786506 NJO786506 NTK786506 ODG786506 ONC786506 OWY786506 PGU786506 PQQ786506 QAM786506 QKI786506 QUE786506 REA786506 RNW786506 RXS786506 SHO786506 SRK786506 TBG786506 TLC786506 TUY786506 UEU786506 UOQ786506 UYM786506 VII786506 VSE786506 WCA786506 WLW786506 WVS786506 K852042 JG852042 TC852042 ACY852042 AMU852042 AWQ852042 BGM852042 BQI852042 CAE852042 CKA852042 CTW852042 DDS852042 DNO852042 DXK852042 EHG852042 ERC852042 FAY852042 FKU852042 FUQ852042 GEM852042 GOI852042 GYE852042 HIA852042 HRW852042 IBS852042 ILO852042 IVK852042 JFG852042 JPC852042 JYY852042 KIU852042 KSQ852042 LCM852042 LMI852042 LWE852042 MGA852042 MPW852042 MZS852042 NJO852042 NTK852042 ODG852042 ONC852042 OWY852042 PGU852042 PQQ852042 QAM852042 QKI852042 QUE852042 REA852042 RNW852042 RXS852042 SHO852042 SRK852042 TBG852042 TLC852042 TUY852042 UEU852042 UOQ852042 UYM852042 VII852042 VSE852042 WCA852042 WLW852042 WVS852042 K917578 JG917578 TC917578 ACY917578 AMU917578 AWQ917578 BGM917578 BQI917578 CAE917578 CKA917578 CTW917578 DDS917578 DNO917578 DXK917578 EHG917578 ERC917578 FAY917578 FKU917578 FUQ917578 GEM917578 GOI917578 GYE917578 HIA917578 HRW917578 IBS917578 ILO917578 IVK917578 JFG917578 JPC917578 JYY917578 KIU917578 KSQ917578 LCM917578 LMI917578 LWE917578 MGA917578 MPW917578 MZS917578 NJO917578 NTK917578 ODG917578 ONC917578 OWY917578 PGU917578 PQQ917578 QAM917578 QKI917578 QUE917578 REA917578 RNW917578 RXS917578 SHO917578 SRK917578 TBG917578 TLC917578 TUY917578 UEU917578 UOQ917578 UYM917578 VII917578 VSE917578 WCA917578 WLW917578 WVS917578 K983114 JG983114 TC983114 ACY983114 AMU983114 AWQ983114 BGM983114 BQI983114 CAE983114 CKA983114 CTW983114 DDS983114 DNO983114 DXK983114 EHG983114 ERC983114 FAY983114 FKU983114 FUQ983114 GEM983114 GOI983114 GYE983114 HIA983114 HRW983114 IBS983114 ILO983114 IVK983114 JFG983114 JPC983114 JYY983114 KIU983114 KSQ983114 LCM983114 LMI983114 LWE983114 MGA983114 MPW983114 MZS983114 NJO983114 NTK983114 ODG983114 ONC983114 OWY983114 PGU983114 PQQ983114 QAM983114 QKI983114 QUE983114 REA983114 RNW983114 RXS983114 SHO983114 SRK983114 TBG983114 TLC983114 TUY983114 UEU983114 UOQ983114 UYM983114 VII983114 VSE983114 WCA983114 WLW983114 WVS983114" xr:uid="{D845E47C-03D6-4B40-9621-749FEA2BAB8C}">
      <formula1>$AM$64:$AM$69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xr:uid="{CC980186-7262-4580-BFAC-D60D548F0E15}">
      <formula1>$AN$64:$AN$66</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4:P65664 JK65664:JL65664 TG65664:TH65664 ADC65664:ADD65664 AMY65664:AMZ65664 AWU65664:AWV65664 BGQ65664:BGR65664 BQM65664:BQN65664 CAI65664:CAJ65664 CKE65664:CKF65664 CUA65664:CUB65664 DDW65664:DDX65664 DNS65664:DNT65664 DXO65664:DXP65664 EHK65664:EHL65664 ERG65664:ERH65664 FBC65664:FBD65664 FKY65664:FKZ65664 FUU65664:FUV65664 GEQ65664:GER65664 GOM65664:GON65664 GYI65664:GYJ65664 HIE65664:HIF65664 HSA65664:HSB65664 IBW65664:IBX65664 ILS65664:ILT65664 IVO65664:IVP65664 JFK65664:JFL65664 JPG65664:JPH65664 JZC65664:JZD65664 KIY65664:KIZ65664 KSU65664:KSV65664 LCQ65664:LCR65664 LMM65664:LMN65664 LWI65664:LWJ65664 MGE65664:MGF65664 MQA65664:MQB65664 MZW65664:MZX65664 NJS65664:NJT65664 NTO65664:NTP65664 ODK65664:ODL65664 ONG65664:ONH65664 OXC65664:OXD65664 PGY65664:PGZ65664 PQU65664:PQV65664 QAQ65664:QAR65664 QKM65664:QKN65664 QUI65664:QUJ65664 REE65664:REF65664 ROA65664:ROB65664 RXW65664:RXX65664 SHS65664:SHT65664 SRO65664:SRP65664 TBK65664:TBL65664 TLG65664:TLH65664 TVC65664:TVD65664 UEY65664:UEZ65664 UOU65664:UOV65664 UYQ65664:UYR65664 VIM65664:VIN65664 VSI65664:VSJ65664 WCE65664:WCF65664 WMA65664:WMB65664 WVW65664:WVX65664 O131200:P131200 JK131200:JL131200 TG131200:TH131200 ADC131200:ADD131200 AMY131200:AMZ131200 AWU131200:AWV131200 BGQ131200:BGR131200 BQM131200:BQN131200 CAI131200:CAJ131200 CKE131200:CKF131200 CUA131200:CUB131200 DDW131200:DDX131200 DNS131200:DNT131200 DXO131200:DXP131200 EHK131200:EHL131200 ERG131200:ERH131200 FBC131200:FBD131200 FKY131200:FKZ131200 FUU131200:FUV131200 GEQ131200:GER131200 GOM131200:GON131200 GYI131200:GYJ131200 HIE131200:HIF131200 HSA131200:HSB131200 IBW131200:IBX131200 ILS131200:ILT131200 IVO131200:IVP131200 JFK131200:JFL131200 JPG131200:JPH131200 JZC131200:JZD131200 KIY131200:KIZ131200 KSU131200:KSV131200 LCQ131200:LCR131200 LMM131200:LMN131200 LWI131200:LWJ131200 MGE131200:MGF131200 MQA131200:MQB131200 MZW131200:MZX131200 NJS131200:NJT131200 NTO131200:NTP131200 ODK131200:ODL131200 ONG131200:ONH131200 OXC131200:OXD131200 PGY131200:PGZ131200 PQU131200:PQV131200 QAQ131200:QAR131200 QKM131200:QKN131200 QUI131200:QUJ131200 REE131200:REF131200 ROA131200:ROB131200 RXW131200:RXX131200 SHS131200:SHT131200 SRO131200:SRP131200 TBK131200:TBL131200 TLG131200:TLH131200 TVC131200:TVD131200 UEY131200:UEZ131200 UOU131200:UOV131200 UYQ131200:UYR131200 VIM131200:VIN131200 VSI131200:VSJ131200 WCE131200:WCF131200 WMA131200:WMB131200 WVW131200:WVX131200 O196736:P196736 JK196736:JL196736 TG196736:TH196736 ADC196736:ADD196736 AMY196736:AMZ196736 AWU196736:AWV196736 BGQ196736:BGR196736 BQM196736:BQN196736 CAI196736:CAJ196736 CKE196736:CKF196736 CUA196736:CUB196736 DDW196736:DDX196736 DNS196736:DNT196736 DXO196736:DXP196736 EHK196736:EHL196736 ERG196736:ERH196736 FBC196736:FBD196736 FKY196736:FKZ196736 FUU196736:FUV196736 GEQ196736:GER196736 GOM196736:GON196736 GYI196736:GYJ196736 HIE196736:HIF196736 HSA196736:HSB196736 IBW196736:IBX196736 ILS196736:ILT196736 IVO196736:IVP196736 JFK196736:JFL196736 JPG196736:JPH196736 JZC196736:JZD196736 KIY196736:KIZ196736 KSU196736:KSV196736 LCQ196736:LCR196736 LMM196736:LMN196736 LWI196736:LWJ196736 MGE196736:MGF196736 MQA196736:MQB196736 MZW196736:MZX196736 NJS196736:NJT196736 NTO196736:NTP196736 ODK196736:ODL196736 ONG196736:ONH196736 OXC196736:OXD196736 PGY196736:PGZ196736 PQU196736:PQV196736 QAQ196736:QAR196736 QKM196736:QKN196736 QUI196736:QUJ196736 REE196736:REF196736 ROA196736:ROB196736 RXW196736:RXX196736 SHS196736:SHT196736 SRO196736:SRP196736 TBK196736:TBL196736 TLG196736:TLH196736 TVC196736:TVD196736 UEY196736:UEZ196736 UOU196736:UOV196736 UYQ196736:UYR196736 VIM196736:VIN196736 VSI196736:VSJ196736 WCE196736:WCF196736 WMA196736:WMB196736 WVW196736:WVX196736 O262272:P262272 JK262272:JL262272 TG262272:TH262272 ADC262272:ADD262272 AMY262272:AMZ262272 AWU262272:AWV262272 BGQ262272:BGR262272 BQM262272:BQN262272 CAI262272:CAJ262272 CKE262272:CKF262272 CUA262272:CUB262272 DDW262272:DDX262272 DNS262272:DNT262272 DXO262272:DXP262272 EHK262272:EHL262272 ERG262272:ERH262272 FBC262272:FBD262272 FKY262272:FKZ262272 FUU262272:FUV262272 GEQ262272:GER262272 GOM262272:GON262272 GYI262272:GYJ262272 HIE262272:HIF262272 HSA262272:HSB262272 IBW262272:IBX262272 ILS262272:ILT262272 IVO262272:IVP262272 JFK262272:JFL262272 JPG262272:JPH262272 JZC262272:JZD262272 KIY262272:KIZ262272 KSU262272:KSV262272 LCQ262272:LCR262272 LMM262272:LMN262272 LWI262272:LWJ262272 MGE262272:MGF262272 MQA262272:MQB262272 MZW262272:MZX262272 NJS262272:NJT262272 NTO262272:NTP262272 ODK262272:ODL262272 ONG262272:ONH262272 OXC262272:OXD262272 PGY262272:PGZ262272 PQU262272:PQV262272 QAQ262272:QAR262272 QKM262272:QKN262272 QUI262272:QUJ262272 REE262272:REF262272 ROA262272:ROB262272 RXW262272:RXX262272 SHS262272:SHT262272 SRO262272:SRP262272 TBK262272:TBL262272 TLG262272:TLH262272 TVC262272:TVD262272 UEY262272:UEZ262272 UOU262272:UOV262272 UYQ262272:UYR262272 VIM262272:VIN262272 VSI262272:VSJ262272 WCE262272:WCF262272 WMA262272:WMB262272 WVW262272:WVX262272 O327808:P327808 JK327808:JL327808 TG327808:TH327808 ADC327808:ADD327808 AMY327808:AMZ327808 AWU327808:AWV327808 BGQ327808:BGR327808 BQM327808:BQN327808 CAI327808:CAJ327808 CKE327808:CKF327808 CUA327808:CUB327808 DDW327808:DDX327808 DNS327808:DNT327808 DXO327808:DXP327808 EHK327808:EHL327808 ERG327808:ERH327808 FBC327808:FBD327808 FKY327808:FKZ327808 FUU327808:FUV327808 GEQ327808:GER327808 GOM327808:GON327808 GYI327808:GYJ327808 HIE327808:HIF327808 HSA327808:HSB327808 IBW327808:IBX327808 ILS327808:ILT327808 IVO327808:IVP327808 JFK327808:JFL327808 JPG327808:JPH327808 JZC327808:JZD327808 KIY327808:KIZ327808 KSU327808:KSV327808 LCQ327808:LCR327808 LMM327808:LMN327808 LWI327808:LWJ327808 MGE327808:MGF327808 MQA327808:MQB327808 MZW327808:MZX327808 NJS327808:NJT327808 NTO327808:NTP327808 ODK327808:ODL327808 ONG327808:ONH327808 OXC327808:OXD327808 PGY327808:PGZ327808 PQU327808:PQV327808 QAQ327808:QAR327808 QKM327808:QKN327808 QUI327808:QUJ327808 REE327808:REF327808 ROA327808:ROB327808 RXW327808:RXX327808 SHS327808:SHT327808 SRO327808:SRP327808 TBK327808:TBL327808 TLG327808:TLH327808 TVC327808:TVD327808 UEY327808:UEZ327808 UOU327808:UOV327808 UYQ327808:UYR327808 VIM327808:VIN327808 VSI327808:VSJ327808 WCE327808:WCF327808 WMA327808:WMB327808 WVW327808:WVX327808 O393344:P393344 JK393344:JL393344 TG393344:TH393344 ADC393344:ADD393344 AMY393344:AMZ393344 AWU393344:AWV393344 BGQ393344:BGR393344 BQM393344:BQN393344 CAI393344:CAJ393344 CKE393344:CKF393344 CUA393344:CUB393344 DDW393344:DDX393344 DNS393344:DNT393344 DXO393344:DXP393344 EHK393344:EHL393344 ERG393344:ERH393344 FBC393344:FBD393344 FKY393344:FKZ393344 FUU393344:FUV393344 GEQ393344:GER393344 GOM393344:GON393344 GYI393344:GYJ393344 HIE393344:HIF393344 HSA393344:HSB393344 IBW393344:IBX393344 ILS393344:ILT393344 IVO393344:IVP393344 JFK393344:JFL393344 JPG393344:JPH393344 JZC393344:JZD393344 KIY393344:KIZ393344 KSU393344:KSV393344 LCQ393344:LCR393344 LMM393344:LMN393344 LWI393344:LWJ393344 MGE393344:MGF393344 MQA393344:MQB393344 MZW393344:MZX393344 NJS393344:NJT393344 NTO393344:NTP393344 ODK393344:ODL393344 ONG393344:ONH393344 OXC393344:OXD393344 PGY393344:PGZ393344 PQU393344:PQV393344 QAQ393344:QAR393344 QKM393344:QKN393344 QUI393344:QUJ393344 REE393344:REF393344 ROA393344:ROB393344 RXW393344:RXX393344 SHS393344:SHT393344 SRO393344:SRP393344 TBK393344:TBL393344 TLG393344:TLH393344 TVC393344:TVD393344 UEY393344:UEZ393344 UOU393344:UOV393344 UYQ393344:UYR393344 VIM393344:VIN393344 VSI393344:VSJ393344 WCE393344:WCF393344 WMA393344:WMB393344 WVW393344:WVX393344 O458880:P458880 JK458880:JL458880 TG458880:TH458880 ADC458880:ADD458880 AMY458880:AMZ458880 AWU458880:AWV458880 BGQ458880:BGR458880 BQM458880:BQN458880 CAI458880:CAJ458880 CKE458880:CKF458880 CUA458880:CUB458880 DDW458880:DDX458880 DNS458880:DNT458880 DXO458880:DXP458880 EHK458880:EHL458880 ERG458880:ERH458880 FBC458880:FBD458880 FKY458880:FKZ458880 FUU458880:FUV458880 GEQ458880:GER458880 GOM458880:GON458880 GYI458880:GYJ458880 HIE458880:HIF458880 HSA458880:HSB458880 IBW458880:IBX458880 ILS458880:ILT458880 IVO458880:IVP458880 JFK458880:JFL458880 JPG458880:JPH458880 JZC458880:JZD458880 KIY458880:KIZ458880 KSU458880:KSV458880 LCQ458880:LCR458880 LMM458880:LMN458880 LWI458880:LWJ458880 MGE458880:MGF458880 MQA458880:MQB458880 MZW458880:MZX458880 NJS458880:NJT458880 NTO458880:NTP458880 ODK458880:ODL458880 ONG458880:ONH458880 OXC458880:OXD458880 PGY458880:PGZ458880 PQU458880:PQV458880 QAQ458880:QAR458880 QKM458880:QKN458880 QUI458880:QUJ458880 REE458880:REF458880 ROA458880:ROB458880 RXW458880:RXX458880 SHS458880:SHT458880 SRO458880:SRP458880 TBK458880:TBL458880 TLG458880:TLH458880 TVC458880:TVD458880 UEY458880:UEZ458880 UOU458880:UOV458880 UYQ458880:UYR458880 VIM458880:VIN458880 VSI458880:VSJ458880 WCE458880:WCF458880 WMA458880:WMB458880 WVW458880:WVX458880 O524416:P524416 JK524416:JL524416 TG524416:TH524416 ADC524416:ADD524416 AMY524416:AMZ524416 AWU524416:AWV524416 BGQ524416:BGR524416 BQM524416:BQN524416 CAI524416:CAJ524416 CKE524416:CKF524416 CUA524416:CUB524416 DDW524416:DDX524416 DNS524416:DNT524416 DXO524416:DXP524416 EHK524416:EHL524416 ERG524416:ERH524416 FBC524416:FBD524416 FKY524416:FKZ524416 FUU524416:FUV524416 GEQ524416:GER524416 GOM524416:GON524416 GYI524416:GYJ524416 HIE524416:HIF524416 HSA524416:HSB524416 IBW524416:IBX524416 ILS524416:ILT524416 IVO524416:IVP524416 JFK524416:JFL524416 JPG524416:JPH524416 JZC524416:JZD524416 KIY524416:KIZ524416 KSU524416:KSV524416 LCQ524416:LCR524416 LMM524416:LMN524416 LWI524416:LWJ524416 MGE524416:MGF524416 MQA524416:MQB524416 MZW524416:MZX524416 NJS524416:NJT524416 NTO524416:NTP524416 ODK524416:ODL524416 ONG524416:ONH524416 OXC524416:OXD524416 PGY524416:PGZ524416 PQU524416:PQV524416 QAQ524416:QAR524416 QKM524416:QKN524416 QUI524416:QUJ524416 REE524416:REF524416 ROA524416:ROB524416 RXW524416:RXX524416 SHS524416:SHT524416 SRO524416:SRP524416 TBK524416:TBL524416 TLG524416:TLH524416 TVC524416:TVD524416 UEY524416:UEZ524416 UOU524416:UOV524416 UYQ524416:UYR524416 VIM524416:VIN524416 VSI524416:VSJ524416 WCE524416:WCF524416 WMA524416:WMB524416 WVW524416:WVX524416 O589952:P589952 JK589952:JL589952 TG589952:TH589952 ADC589952:ADD589952 AMY589952:AMZ589952 AWU589952:AWV589952 BGQ589952:BGR589952 BQM589952:BQN589952 CAI589952:CAJ589952 CKE589952:CKF589952 CUA589952:CUB589952 DDW589952:DDX589952 DNS589952:DNT589952 DXO589952:DXP589952 EHK589952:EHL589952 ERG589952:ERH589952 FBC589952:FBD589952 FKY589952:FKZ589952 FUU589952:FUV589952 GEQ589952:GER589952 GOM589952:GON589952 GYI589952:GYJ589952 HIE589952:HIF589952 HSA589952:HSB589952 IBW589952:IBX589952 ILS589952:ILT589952 IVO589952:IVP589952 JFK589952:JFL589952 JPG589952:JPH589952 JZC589952:JZD589952 KIY589952:KIZ589952 KSU589952:KSV589952 LCQ589952:LCR589952 LMM589952:LMN589952 LWI589952:LWJ589952 MGE589952:MGF589952 MQA589952:MQB589952 MZW589952:MZX589952 NJS589952:NJT589952 NTO589952:NTP589952 ODK589952:ODL589952 ONG589952:ONH589952 OXC589952:OXD589952 PGY589952:PGZ589952 PQU589952:PQV589952 QAQ589952:QAR589952 QKM589952:QKN589952 QUI589952:QUJ589952 REE589952:REF589952 ROA589952:ROB589952 RXW589952:RXX589952 SHS589952:SHT589952 SRO589952:SRP589952 TBK589952:TBL589952 TLG589952:TLH589952 TVC589952:TVD589952 UEY589952:UEZ589952 UOU589952:UOV589952 UYQ589952:UYR589952 VIM589952:VIN589952 VSI589952:VSJ589952 WCE589952:WCF589952 WMA589952:WMB589952 WVW589952:WVX589952 O655488:P655488 JK655488:JL655488 TG655488:TH655488 ADC655488:ADD655488 AMY655488:AMZ655488 AWU655488:AWV655488 BGQ655488:BGR655488 BQM655488:BQN655488 CAI655488:CAJ655488 CKE655488:CKF655488 CUA655488:CUB655488 DDW655488:DDX655488 DNS655488:DNT655488 DXO655488:DXP655488 EHK655488:EHL655488 ERG655488:ERH655488 FBC655488:FBD655488 FKY655488:FKZ655488 FUU655488:FUV655488 GEQ655488:GER655488 GOM655488:GON655488 GYI655488:GYJ655488 HIE655488:HIF655488 HSA655488:HSB655488 IBW655488:IBX655488 ILS655488:ILT655488 IVO655488:IVP655488 JFK655488:JFL655488 JPG655488:JPH655488 JZC655488:JZD655488 KIY655488:KIZ655488 KSU655488:KSV655488 LCQ655488:LCR655488 LMM655488:LMN655488 LWI655488:LWJ655488 MGE655488:MGF655488 MQA655488:MQB655488 MZW655488:MZX655488 NJS655488:NJT655488 NTO655488:NTP655488 ODK655488:ODL655488 ONG655488:ONH655488 OXC655488:OXD655488 PGY655488:PGZ655488 PQU655488:PQV655488 QAQ655488:QAR655488 QKM655488:QKN655488 QUI655488:QUJ655488 REE655488:REF655488 ROA655488:ROB655488 RXW655488:RXX655488 SHS655488:SHT655488 SRO655488:SRP655488 TBK655488:TBL655488 TLG655488:TLH655488 TVC655488:TVD655488 UEY655488:UEZ655488 UOU655488:UOV655488 UYQ655488:UYR655488 VIM655488:VIN655488 VSI655488:VSJ655488 WCE655488:WCF655488 WMA655488:WMB655488 WVW655488:WVX655488 O721024:P721024 JK721024:JL721024 TG721024:TH721024 ADC721024:ADD721024 AMY721024:AMZ721024 AWU721024:AWV721024 BGQ721024:BGR721024 BQM721024:BQN721024 CAI721024:CAJ721024 CKE721024:CKF721024 CUA721024:CUB721024 DDW721024:DDX721024 DNS721024:DNT721024 DXO721024:DXP721024 EHK721024:EHL721024 ERG721024:ERH721024 FBC721024:FBD721024 FKY721024:FKZ721024 FUU721024:FUV721024 GEQ721024:GER721024 GOM721024:GON721024 GYI721024:GYJ721024 HIE721024:HIF721024 HSA721024:HSB721024 IBW721024:IBX721024 ILS721024:ILT721024 IVO721024:IVP721024 JFK721024:JFL721024 JPG721024:JPH721024 JZC721024:JZD721024 KIY721024:KIZ721024 KSU721024:KSV721024 LCQ721024:LCR721024 LMM721024:LMN721024 LWI721024:LWJ721024 MGE721024:MGF721024 MQA721024:MQB721024 MZW721024:MZX721024 NJS721024:NJT721024 NTO721024:NTP721024 ODK721024:ODL721024 ONG721024:ONH721024 OXC721024:OXD721024 PGY721024:PGZ721024 PQU721024:PQV721024 QAQ721024:QAR721024 QKM721024:QKN721024 QUI721024:QUJ721024 REE721024:REF721024 ROA721024:ROB721024 RXW721024:RXX721024 SHS721024:SHT721024 SRO721024:SRP721024 TBK721024:TBL721024 TLG721024:TLH721024 TVC721024:TVD721024 UEY721024:UEZ721024 UOU721024:UOV721024 UYQ721024:UYR721024 VIM721024:VIN721024 VSI721024:VSJ721024 WCE721024:WCF721024 WMA721024:WMB721024 WVW721024:WVX721024 O786560:P786560 JK786560:JL786560 TG786560:TH786560 ADC786560:ADD786560 AMY786560:AMZ786560 AWU786560:AWV786560 BGQ786560:BGR786560 BQM786560:BQN786560 CAI786560:CAJ786560 CKE786560:CKF786560 CUA786560:CUB786560 DDW786560:DDX786560 DNS786560:DNT786560 DXO786560:DXP786560 EHK786560:EHL786560 ERG786560:ERH786560 FBC786560:FBD786560 FKY786560:FKZ786560 FUU786560:FUV786560 GEQ786560:GER786560 GOM786560:GON786560 GYI786560:GYJ786560 HIE786560:HIF786560 HSA786560:HSB786560 IBW786560:IBX786560 ILS786560:ILT786560 IVO786560:IVP786560 JFK786560:JFL786560 JPG786560:JPH786560 JZC786560:JZD786560 KIY786560:KIZ786560 KSU786560:KSV786560 LCQ786560:LCR786560 LMM786560:LMN786560 LWI786560:LWJ786560 MGE786560:MGF786560 MQA786560:MQB786560 MZW786560:MZX786560 NJS786560:NJT786560 NTO786560:NTP786560 ODK786560:ODL786560 ONG786560:ONH786560 OXC786560:OXD786560 PGY786560:PGZ786560 PQU786560:PQV786560 QAQ786560:QAR786560 QKM786560:QKN786560 QUI786560:QUJ786560 REE786560:REF786560 ROA786560:ROB786560 RXW786560:RXX786560 SHS786560:SHT786560 SRO786560:SRP786560 TBK786560:TBL786560 TLG786560:TLH786560 TVC786560:TVD786560 UEY786560:UEZ786560 UOU786560:UOV786560 UYQ786560:UYR786560 VIM786560:VIN786560 VSI786560:VSJ786560 WCE786560:WCF786560 WMA786560:WMB786560 WVW786560:WVX786560 O852096:P852096 JK852096:JL852096 TG852096:TH852096 ADC852096:ADD852096 AMY852096:AMZ852096 AWU852096:AWV852096 BGQ852096:BGR852096 BQM852096:BQN852096 CAI852096:CAJ852096 CKE852096:CKF852096 CUA852096:CUB852096 DDW852096:DDX852096 DNS852096:DNT852096 DXO852096:DXP852096 EHK852096:EHL852096 ERG852096:ERH852096 FBC852096:FBD852096 FKY852096:FKZ852096 FUU852096:FUV852096 GEQ852096:GER852096 GOM852096:GON852096 GYI852096:GYJ852096 HIE852096:HIF852096 HSA852096:HSB852096 IBW852096:IBX852096 ILS852096:ILT852096 IVO852096:IVP852096 JFK852096:JFL852096 JPG852096:JPH852096 JZC852096:JZD852096 KIY852096:KIZ852096 KSU852096:KSV852096 LCQ852096:LCR852096 LMM852096:LMN852096 LWI852096:LWJ852096 MGE852096:MGF852096 MQA852096:MQB852096 MZW852096:MZX852096 NJS852096:NJT852096 NTO852096:NTP852096 ODK852096:ODL852096 ONG852096:ONH852096 OXC852096:OXD852096 PGY852096:PGZ852096 PQU852096:PQV852096 QAQ852096:QAR852096 QKM852096:QKN852096 QUI852096:QUJ852096 REE852096:REF852096 ROA852096:ROB852096 RXW852096:RXX852096 SHS852096:SHT852096 SRO852096:SRP852096 TBK852096:TBL852096 TLG852096:TLH852096 TVC852096:TVD852096 UEY852096:UEZ852096 UOU852096:UOV852096 UYQ852096:UYR852096 VIM852096:VIN852096 VSI852096:VSJ852096 WCE852096:WCF852096 WMA852096:WMB852096 WVW852096:WVX852096 O917632:P917632 JK917632:JL917632 TG917632:TH917632 ADC917632:ADD917632 AMY917632:AMZ917632 AWU917632:AWV917632 BGQ917632:BGR917632 BQM917632:BQN917632 CAI917632:CAJ917632 CKE917632:CKF917632 CUA917632:CUB917632 DDW917632:DDX917632 DNS917632:DNT917632 DXO917632:DXP917632 EHK917632:EHL917632 ERG917632:ERH917632 FBC917632:FBD917632 FKY917632:FKZ917632 FUU917632:FUV917632 GEQ917632:GER917632 GOM917632:GON917632 GYI917632:GYJ917632 HIE917632:HIF917632 HSA917632:HSB917632 IBW917632:IBX917632 ILS917632:ILT917632 IVO917632:IVP917632 JFK917632:JFL917632 JPG917632:JPH917632 JZC917632:JZD917632 KIY917632:KIZ917632 KSU917632:KSV917632 LCQ917632:LCR917632 LMM917632:LMN917632 LWI917632:LWJ917632 MGE917632:MGF917632 MQA917632:MQB917632 MZW917632:MZX917632 NJS917632:NJT917632 NTO917632:NTP917632 ODK917632:ODL917632 ONG917632:ONH917632 OXC917632:OXD917632 PGY917632:PGZ917632 PQU917632:PQV917632 QAQ917632:QAR917632 QKM917632:QKN917632 QUI917632:QUJ917632 REE917632:REF917632 ROA917632:ROB917632 RXW917632:RXX917632 SHS917632:SHT917632 SRO917632:SRP917632 TBK917632:TBL917632 TLG917632:TLH917632 TVC917632:TVD917632 UEY917632:UEZ917632 UOU917632:UOV917632 UYQ917632:UYR917632 VIM917632:VIN917632 VSI917632:VSJ917632 WCE917632:WCF917632 WMA917632:WMB917632 WVW917632:WVX917632 O983168:P983168 JK983168:JL983168 TG983168:TH983168 ADC983168:ADD983168 AMY983168:AMZ983168 AWU983168:AWV983168 BGQ983168:BGR983168 BQM983168:BQN983168 CAI983168:CAJ983168 CKE983168:CKF983168 CUA983168:CUB983168 DDW983168:DDX983168 DNS983168:DNT983168 DXO983168:DXP983168 EHK983168:EHL983168 ERG983168:ERH983168 FBC983168:FBD983168 FKY983168:FKZ983168 FUU983168:FUV983168 GEQ983168:GER983168 GOM983168:GON983168 GYI983168:GYJ983168 HIE983168:HIF983168 HSA983168:HSB983168 IBW983168:IBX983168 ILS983168:ILT983168 IVO983168:IVP983168 JFK983168:JFL983168 JPG983168:JPH983168 JZC983168:JZD983168 KIY983168:KIZ983168 KSU983168:KSV983168 LCQ983168:LCR983168 LMM983168:LMN983168 LWI983168:LWJ983168 MGE983168:MGF983168 MQA983168:MQB983168 MZW983168:MZX983168 NJS983168:NJT983168 NTO983168:NTP983168 ODK983168:ODL983168 ONG983168:ONH983168 OXC983168:OXD983168 PGY983168:PGZ983168 PQU983168:PQV983168 QAQ983168:QAR983168 QKM983168:QKN983168 QUI983168:QUJ983168 REE983168:REF983168 ROA983168:ROB983168 RXW983168:RXX983168 SHS983168:SHT983168 SRO983168:SRP983168 TBK983168:TBL983168 TLG983168:TLH983168 TVC983168:TVD983168 UEY983168:UEZ983168 UOU983168:UOV983168 UYQ983168:UYR983168 VIM983168:VIN983168 VSI983168:VSJ983168 WCE983168:WCF983168 WMA983168:WMB983168 WVW983168:WVX983168" xr:uid="{CF1C7931-E17C-42E2-98BB-FD4CCB857E9C}">
      <formula1>$AM$127:$AM$129</formula1>
    </dataValidation>
    <dataValidation type="list" allowBlank="1" showInputMessage="1" showErrorMessage="1" sqref="P160:Q160" xr:uid="{BBAADAD8-4FAB-444C-8DCB-39BD2C5E6697}">
      <formula1>"○,×"</formula1>
    </dataValidation>
  </dataValidations>
  <printOptions horizontalCentered="1"/>
  <pageMargins left="0.23622047244094491" right="0.23622047244094491" top="0.74803149606299213" bottom="0.74803149606299213" header="0.31496062992125984" footer="0.31496062992125984"/>
  <pageSetup paperSize="9" scale="20" orientation="landscape" blackAndWhite="1" errors="blank" r:id="rId1"/>
  <headerFooter alignWithMargins="0"/>
  <rowBreaks count="3" manualBreakCount="3">
    <brk id="53" max="24" man="1"/>
    <brk id="71" max="24" man="1"/>
    <brk id="122" max="24" man="1"/>
  </rowBreaks>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sheetPr>
  <dimension ref="A1:AW267"/>
  <sheetViews>
    <sheetView showGridLines="0" view="pageBreakPreview" zoomScaleNormal="100" zoomScaleSheetLayoutView="100" workbookViewId="0">
      <pane xSplit="9" ySplit="4" topLeftCell="J5" activePane="bottomRight" state="frozen"/>
      <selection pane="bottomRight" activeCell="N6" sqref="N6:X6"/>
      <selection pane="bottomLeft" activeCell="N6" sqref="N6:X6"/>
      <selection pane="topRight" activeCell="N6" sqref="N6:X6"/>
    </sheetView>
  </sheetViews>
  <sheetFormatPr defaultColWidth="9" defaultRowHeight="13.5" customHeight="1"/>
  <cols>
    <col min="1" max="1" width="3.5" style="451" hidden="1" customWidth="1"/>
    <col min="2" max="2" width="6.625" style="451" customWidth="1"/>
    <col min="3" max="3" width="6.5" style="451" customWidth="1"/>
    <col min="4" max="4" width="11.375" style="456" customWidth="1"/>
    <col min="5" max="5" width="12.75" style="451" customWidth="1"/>
    <col min="6" max="6" width="11.375" style="456" customWidth="1"/>
    <col min="7" max="7" width="12.75" style="451" customWidth="1"/>
    <col min="8" max="8" width="7.25" style="454" customWidth="1"/>
    <col min="9" max="9" width="10.625" style="454" customWidth="1"/>
    <col min="10" max="10" width="7.25" style="455" customWidth="1"/>
    <col min="11" max="11" width="10.5" style="451" customWidth="1"/>
    <col min="12" max="12" width="7.25" style="455" customWidth="1"/>
    <col min="13" max="13" width="10.5" style="451" customWidth="1"/>
    <col min="14" max="15" width="17.625" style="454" customWidth="1"/>
    <col min="16" max="16" width="7" style="454" hidden="1" customWidth="1"/>
    <col min="17" max="17" width="6.5" style="454" hidden="1" customWidth="1"/>
    <col min="18" max="22" width="7.125" style="451" hidden="1" customWidth="1"/>
    <col min="23" max="31" width="10.625" style="451" hidden="1" customWidth="1"/>
    <col min="32" max="32" width="12.25" style="453" customWidth="1"/>
    <col min="33" max="33" width="10.625" style="453" customWidth="1"/>
    <col min="34" max="34" width="13" style="453" customWidth="1"/>
    <col min="35" max="35" width="12.625" style="453" customWidth="1"/>
    <col min="36" max="36" width="12" style="453" customWidth="1"/>
    <col min="37" max="37" width="11.625" style="453" customWidth="1"/>
    <col min="38" max="38" width="12.875" style="453" customWidth="1"/>
    <col min="39" max="39" width="13.5" style="453" customWidth="1"/>
    <col min="40" max="41" width="11.75" style="453" customWidth="1"/>
    <col min="42" max="42" width="9" style="451"/>
    <col min="43" max="43" width="9" style="452"/>
    <col min="44" max="44" width="10.125" style="451" bestFit="1" customWidth="1"/>
    <col min="45" max="45" width="9" style="451"/>
    <col min="46" max="47" width="10.125" style="451" bestFit="1" customWidth="1"/>
    <col min="48" max="16384" width="9" style="451"/>
  </cols>
  <sheetData>
    <row r="1" spans="1:44" ht="30" customHeight="1">
      <c r="C1" s="540" t="s">
        <v>764</v>
      </c>
      <c r="R1" s="454"/>
      <c r="S1" s="454"/>
      <c r="T1" s="454"/>
      <c r="U1" s="454"/>
      <c r="V1" s="454"/>
      <c r="W1" s="454"/>
      <c r="X1" s="454"/>
      <c r="Y1" s="454"/>
      <c r="Z1" s="454"/>
      <c r="AA1" s="454"/>
      <c r="AB1" s="454"/>
      <c r="AC1" s="454"/>
      <c r="AD1" s="454"/>
      <c r="AE1" s="454"/>
      <c r="AF1" s="539"/>
      <c r="AG1" s="539"/>
      <c r="AH1" s="539"/>
      <c r="AI1" s="539"/>
      <c r="AJ1" s="539"/>
      <c r="AK1" s="539"/>
      <c r="AL1" s="539"/>
      <c r="AM1" s="539"/>
    </row>
    <row r="2" spans="1:44" s="533" customFormat="1" ht="29.25" customHeight="1" thickBot="1">
      <c r="C2" s="538" t="s">
        <v>765</v>
      </c>
      <c r="D2" s="1426" t="s">
        <v>766</v>
      </c>
      <c r="E2" s="1427"/>
      <c r="F2" s="1426" t="s">
        <v>766</v>
      </c>
      <c r="G2" s="1427"/>
      <c r="H2" s="537" t="s">
        <v>767</v>
      </c>
      <c r="I2" s="536"/>
      <c r="J2" s="1428" t="s">
        <v>768</v>
      </c>
      <c r="K2" s="1429"/>
      <c r="L2" s="1428" t="s">
        <v>768</v>
      </c>
      <c r="M2" s="1429"/>
      <c r="N2" s="537" t="s">
        <v>769</v>
      </c>
      <c r="O2" s="537" t="s">
        <v>770</v>
      </c>
      <c r="P2" s="536"/>
      <c r="Q2" s="536"/>
      <c r="R2" s="536"/>
      <c r="S2" s="536"/>
      <c r="T2" s="536"/>
      <c r="U2" s="536"/>
      <c r="V2" s="536"/>
      <c r="W2" s="536"/>
      <c r="X2" s="536"/>
      <c r="Y2" s="536"/>
      <c r="Z2" s="536"/>
      <c r="AA2" s="536"/>
      <c r="AB2" s="536"/>
      <c r="AC2" s="536"/>
      <c r="AD2" s="536"/>
      <c r="AE2" s="536"/>
      <c r="AF2" s="536"/>
      <c r="AG2" s="536"/>
      <c r="AH2" s="536"/>
      <c r="AI2" s="536"/>
      <c r="AJ2" s="536"/>
      <c r="AK2" s="536"/>
      <c r="AL2" s="537" t="s">
        <v>771</v>
      </c>
      <c r="AM2" s="536"/>
      <c r="AN2" s="535" t="s">
        <v>772</v>
      </c>
      <c r="AO2" s="535"/>
      <c r="AQ2" s="534"/>
    </row>
    <row r="3" spans="1:44" ht="34.5" customHeight="1">
      <c r="A3" s="1438" t="s">
        <v>773</v>
      </c>
      <c r="B3" s="1439" t="s">
        <v>774</v>
      </c>
      <c r="C3" s="1440" t="s">
        <v>775</v>
      </c>
      <c r="D3" s="1432" t="s">
        <v>776</v>
      </c>
      <c r="E3" s="1433"/>
      <c r="F3" s="1432" t="s">
        <v>777</v>
      </c>
      <c r="G3" s="1433"/>
      <c r="H3" s="1430" t="s">
        <v>778</v>
      </c>
      <c r="I3" s="1424" t="s">
        <v>679</v>
      </c>
      <c r="J3" s="1432" t="s">
        <v>779</v>
      </c>
      <c r="K3" s="1433"/>
      <c r="L3" s="1434" t="s">
        <v>780</v>
      </c>
      <c r="M3" s="1433"/>
      <c r="N3" s="1435" t="s">
        <v>781</v>
      </c>
      <c r="O3" s="1436" t="s">
        <v>782</v>
      </c>
      <c r="P3" s="1424" t="s">
        <v>783</v>
      </c>
      <c r="Q3" s="532" t="s">
        <v>784</v>
      </c>
      <c r="R3" s="1417" t="s">
        <v>785</v>
      </c>
      <c r="S3" s="1418"/>
      <c r="T3" s="1418"/>
      <c r="U3" s="1419"/>
      <c r="V3" s="1420" t="s">
        <v>786</v>
      </c>
      <c r="W3" s="1417" t="s">
        <v>787</v>
      </c>
      <c r="X3" s="1418"/>
      <c r="Y3" s="1418"/>
      <c r="Z3" s="1418"/>
      <c r="AA3" s="1418"/>
      <c r="AB3" s="1418"/>
      <c r="AC3" s="1418"/>
      <c r="AD3" s="1418"/>
      <c r="AE3" s="1422"/>
      <c r="AF3" s="1423" t="s">
        <v>788</v>
      </c>
      <c r="AG3" s="1418"/>
      <c r="AH3" s="1418"/>
      <c r="AI3" s="1418"/>
      <c r="AJ3" s="1418"/>
      <c r="AK3" s="1418"/>
      <c r="AL3" s="1418"/>
      <c r="AM3" s="1422"/>
      <c r="AN3" s="531"/>
      <c r="AO3" s="531"/>
      <c r="AQ3" s="530"/>
    </row>
    <row r="4" spans="1:44" ht="34.5" customHeight="1">
      <c r="A4" s="1438"/>
      <c r="B4" s="1439"/>
      <c r="C4" s="1441"/>
      <c r="D4" s="529" t="s">
        <v>789</v>
      </c>
      <c r="E4" s="527" t="s">
        <v>790</v>
      </c>
      <c r="F4" s="529"/>
      <c r="G4" s="527" t="s">
        <v>791</v>
      </c>
      <c r="H4" s="1431"/>
      <c r="I4" s="1425"/>
      <c r="J4" s="528" t="s">
        <v>789</v>
      </c>
      <c r="K4" s="527" t="s">
        <v>790</v>
      </c>
      <c r="L4" s="528"/>
      <c r="M4" s="527" t="s">
        <v>791</v>
      </c>
      <c r="N4" s="1431"/>
      <c r="O4" s="1437"/>
      <c r="P4" s="1425"/>
      <c r="Q4" s="526" t="s">
        <v>792</v>
      </c>
      <c r="R4" s="525" t="s">
        <v>793</v>
      </c>
      <c r="S4" s="524" t="s">
        <v>794</v>
      </c>
      <c r="T4" s="524" t="s">
        <v>795</v>
      </c>
      <c r="U4" s="523" t="s">
        <v>796</v>
      </c>
      <c r="V4" s="1421"/>
      <c r="W4" s="522" t="s">
        <v>797</v>
      </c>
      <c r="X4" s="522" t="s">
        <v>798</v>
      </c>
      <c r="Y4" s="522" t="s">
        <v>799</v>
      </c>
      <c r="Z4" s="522" t="s">
        <v>800</v>
      </c>
      <c r="AA4" s="522" t="s">
        <v>801</v>
      </c>
      <c r="AB4" s="522" t="s">
        <v>802</v>
      </c>
      <c r="AC4" s="522" t="s">
        <v>803</v>
      </c>
      <c r="AD4" s="522" t="s">
        <v>804</v>
      </c>
      <c r="AE4" s="521" t="s">
        <v>805</v>
      </c>
      <c r="AF4" s="520" t="s">
        <v>806</v>
      </c>
      <c r="AG4" s="519" t="s">
        <v>807</v>
      </c>
      <c r="AH4" s="517" t="s">
        <v>808</v>
      </c>
      <c r="AI4" s="518" t="s">
        <v>809</v>
      </c>
      <c r="AJ4" s="517" t="s">
        <v>810</v>
      </c>
      <c r="AK4" s="516" t="s">
        <v>811</v>
      </c>
      <c r="AL4" s="516" t="s">
        <v>812</v>
      </c>
      <c r="AM4" s="515" t="s">
        <v>813</v>
      </c>
      <c r="AN4" s="514" t="s">
        <v>814</v>
      </c>
      <c r="AO4" s="582" t="s">
        <v>815</v>
      </c>
      <c r="AQ4" s="513"/>
    </row>
    <row r="5" spans="1:44" s="484" customFormat="1" ht="13.5" customHeight="1">
      <c r="A5" s="484">
        <v>1</v>
      </c>
      <c r="B5" s="483" t="str">
        <f>IFERROR(VLOOKUP(C5,[1]Sheet1!$B$6:$C$52,2,0),"")</f>
        <v/>
      </c>
      <c r="C5" s="496"/>
      <c r="D5" s="495"/>
      <c r="E5" s="555"/>
      <c r="F5" s="495"/>
      <c r="G5" s="555" t="str">
        <f>CONCATENATE(F5,E5)</f>
        <v/>
      </c>
      <c r="H5" s="480">
        <f>第2号様式!G9</f>
        <v>0</v>
      </c>
      <c r="I5" s="480">
        <f>第2号様式!G8</f>
        <v>0</v>
      </c>
      <c r="J5" s="512" t="str">
        <f>第2号様式!H3</f>
        <v>年　　　月　　　日</v>
      </c>
      <c r="K5" s="480" t="str">
        <f>第2号様式!H2</f>
        <v>番　　　　　　　号</v>
      </c>
      <c r="L5" s="572" t="str">
        <f>TEXT(J5,"[$-ja-JP]ggge年m月d日")</f>
        <v>年　　　月　　　日</v>
      </c>
      <c r="M5" s="555" t="str">
        <f>CONCATENATE(L5,K5)</f>
        <v>年　　　月　　　日番　　　　　　　号</v>
      </c>
      <c r="N5" s="480" t="e">
        <f>O5</f>
        <v>#REF!</v>
      </c>
      <c r="O5" s="480" t="e">
        <f>#REF!</f>
        <v>#REF!</v>
      </c>
      <c r="P5" s="480"/>
      <c r="Q5" s="480"/>
      <c r="R5" s="451"/>
      <c r="S5" s="451"/>
      <c r="T5" s="451"/>
      <c r="U5" s="451"/>
      <c r="V5" s="451"/>
      <c r="W5" s="451"/>
      <c r="X5" s="451"/>
      <c r="Y5" s="451"/>
      <c r="Z5" s="451"/>
      <c r="AA5" s="451"/>
      <c r="AB5" s="451"/>
      <c r="AC5" s="451"/>
      <c r="AD5" s="451"/>
      <c r="AE5" s="451"/>
      <c r="AF5" s="501" t="e">
        <f>#REF!</f>
        <v>#REF!</v>
      </c>
      <c r="AG5" s="492" t="e">
        <f>#REF!</f>
        <v>#REF!</v>
      </c>
      <c r="AH5" s="489" t="e">
        <f t="shared" ref="AH5:AH68" si="0">AF5-AG5</f>
        <v>#REF!</v>
      </c>
      <c r="AI5" s="491" t="e">
        <f>#REF!</f>
        <v>#REF!</v>
      </c>
      <c r="AJ5" s="490" t="e">
        <f>#REF!</f>
        <v>#REF!</v>
      </c>
      <c r="AK5" s="489" t="e">
        <f t="shared" ref="AK5:AK68" si="1">MIN(AI5,AJ5)</f>
        <v>#REF!</v>
      </c>
      <c r="AL5" s="489" t="e">
        <f t="shared" ref="AL5:AL68" si="2">MIN(AH5,AK5)</f>
        <v>#REF!</v>
      </c>
      <c r="AM5" s="488" t="e">
        <f>ROUNDDOWN(AL5,-3)</f>
        <v>#REF!</v>
      </c>
      <c r="AN5" s="500" t="e">
        <f t="shared" ref="AN5:AN68" si="3">ROUNDUP(AM5*$AM$261,-3)</f>
        <v>#REF!</v>
      </c>
      <c r="AO5" s="500"/>
      <c r="AP5" s="451"/>
      <c r="AQ5" s="452"/>
      <c r="AR5" s="451"/>
    </row>
    <row r="6" spans="1:44" s="484" customFormat="1" ht="13.5" customHeight="1">
      <c r="A6" s="484">
        <v>2</v>
      </c>
      <c r="B6" s="483" t="str">
        <f>IFERROR(VLOOKUP(C6,[1]Sheet1!$B$6:$C$52,2,0),"")</f>
        <v/>
      </c>
      <c r="C6" s="496"/>
      <c r="D6" s="495"/>
      <c r="E6" s="494"/>
      <c r="F6" s="495"/>
      <c r="G6" s="494"/>
      <c r="H6" s="480"/>
      <c r="I6" s="480"/>
      <c r="J6" s="512"/>
      <c r="K6" s="480"/>
      <c r="L6" s="495"/>
      <c r="M6" s="494"/>
      <c r="N6" s="480"/>
      <c r="O6" s="480"/>
      <c r="P6" s="480"/>
      <c r="Q6" s="480"/>
      <c r="R6" s="451"/>
      <c r="S6" s="451"/>
      <c r="T6" s="451"/>
      <c r="U6" s="451"/>
      <c r="V6" s="451"/>
      <c r="W6" s="451"/>
      <c r="X6" s="451"/>
      <c r="Y6" s="451"/>
      <c r="Z6" s="451"/>
      <c r="AA6" s="451"/>
      <c r="AB6" s="451"/>
      <c r="AC6" s="451"/>
      <c r="AD6" s="451"/>
      <c r="AE6" s="451"/>
      <c r="AF6" s="501"/>
      <c r="AG6" s="492"/>
      <c r="AH6" s="489">
        <f t="shared" si="0"/>
        <v>0</v>
      </c>
      <c r="AI6" s="491"/>
      <c r="AJ6" s="490"/>
      <c r="AK6" s="489">
        <f t="shared" si="1"/>
        <v>0</v>
      </c>
      <c r="AL6" s="489">
        <f t="shared" si="2"/>
        <v>0</v>
      </c>
      <c r="AM6" s="488">
        <f t="shared" ref="AM6:AM69" si="4">ROUNDDOWN(AL6,-3)</f>
        <v>0</v>
      </c>
      <c r="AN6" s="500">
        <f t="shared" si="3"/>
        <v>0</v>
      </c>
      <c r="AO6" s="500"/>
      <c r="AP6" s="451"/>
      <c r="AQ6" s="452"/>
      <c r="AR6" s="451"/>
    </row>
    <row r="7" spans="1:44" s="484" customFormat="1" ht="13.5" hidden="1" customHeight="1">
      <c r="A7" s="484">
        <v>3</v>
      </c>
      <c r="B7" s="483" t="str">
        <f>IFERROR(VLOOKUP(C7,[1]Sheet1!$B$6:$C$52,2,0),"")</f>
        <v/>
      </c>
      <c r="C7" s="496"/>
      <c r="D7" s="495"/>
      <c r="E7" s="494"/>
      <c r="F7" s="495"/>
      <c r="G7" s="494"/>
      <c r="H7" s="480"/>
      <c r="I7" s="480"/>
      <c r="J7" s="512"/>
      <c r="K7" s="480"/>
      <c r="L7" s="495"/>
      <c r="M7" s="494"/>
      <c r="N7" s="480"/>
      <c r="O7" s="480"/>
      <c r="P7" s="480"/>
      <c r="Q7" s="480"/>
      <c r="R7" s="451"/>
      <c r="S7" s="451"/>
      <c r="T7" s="451"/>
      <c r="U7" s="451"/>
      <c r="V7" s="451"/>
      <c r="W7" s="451"/>
      <c r="X7" s="451"/>
      <c r="Y7" s="451"/>
      <c r="Z7" s="451"/>
      <c r="AA7" s="451"/>
      <c r="AB7" s="451"/>
      <c r="AC7" s="451"/>
      <c r="AD7" s="451"/>
      <c r="AE7" s="451"/>
      <c r="AF7" s="501"/>
      <c r="AG7" s="492"/>
      <c r="AH7" s="489">
        <f t="shared" si="0"/>
        <v>0</v>
      </c>
      <c r="AI7" s="491"/>
      <c r="AJ7" s="490"/>
      <c r="AK7" s="489">
        <f t="shared" si="1"/>
        <v>0</v>
      </c>
      <c r="AL7" s="489">
        <f>MIN(AH7,AK7)</f>
        <v>0</v>
      </c>
      <c r="AM7" s="488">
        <f t="shared" si="4"/>
        <v>0</v>
      </c>
      <c r="AN7" s="500">
        <f t="shared" si="3"/>
        <v>0</v>
      </c>
      <c r="AO7" s="500"/>
      <c r="AP7" s="451"/>
      <c r="AQ7" s="452"/>
      <c r="AR7" s="451"/>
    </row>
    <row r="8" spans="1:44" s="484" customFormat="1" ht="13.5" hidden="1" customHeight="1">
      <c r="A8" s="484">
        <v>4</v>
      </c>
      <c r="B8" s="483" t="str">
        <f>IFERROR(VLOOKUP(C8,[1]Sheet1!$B$6:$C$52,2,0),"")</f>
        <v/>
      </c>
      <c r="C8" s="496"/>
      <c r="D8" s="495"/>
      <c r="E8" s="494"/>
      <c r="F8" s="495"/>
      <c r="G8" s="494"/>
      <c r="H8" s="480"/>
      <c r="I8" s="480"/>
      <c r="J8" s="512"/>
      <c r="K8" s="480"/>
      <c r="L8" s="495"/>
      <c r="M8" s="494"/>
      <c r="N8" s="480"/>
      <c r="O8" s="480"/>
      <c r="P8" s="480"/>
      <c r="Q8" s="480"/>
      <c r="R8" s="451"/>
      <c r="S8" s="451"/>
      <c r="T8" s="451"/>
      <c r="U8" s="451"/>
      <c r="V8" s="451"/>
      <c r="W8" s="451"/>
      <c r="X8" s="451"/>
      <c r="Y8" s="451"/>
      <c r="Z8" s="451"/>
      <c r="AA8" s="451"/>
      <c r="AB8" s="451"/>
      <c r="AC8" s="451"/>
      <c r="AD8" s="451"/>
      <c r="AE8" s="451"/>
      <c r="AF8" s="501"/>
      <c r="AG8" s="492"/>
      <c r="AH8" s="489">
        <f t="shared" si="0"/>
        <v>0</v>
      </c>
      <c r="AI8" s="491"/>
      <c r="AJ8" s="490"/>
      <c r="AK8" s="489">
        <f t="shared" si="1"/>
        <v>0</v>
      </c>
      <c r="AL8" s="489">
        <f t="shared" si="2"/>
        <v>0</v>
      </c>
      <c r="AM8" s="488">
        <f t="shared" si="4"/>
        <v>0</v>
      </c>
      <c r="AN8" s="500">
        <f t="shared" si="3"/>
        <v>0</v>
      </c>
      <c r="AO8" s="500"/>
      <c r="AP8" s="451"/>
      <c r="AQ8" s="452"/>
      <c r="AR8" s="451"/>
    </row>
    <row r="9" spans="1:44" s="484" customFormat="1" ht="13.5" hidden="1" customHeight="1">
      <c r="A9" s="484">
        <v>5</v>
      </c>
      <c r="B9" s="483" t="str">
        <f>IFERROR(VLOOKUP(C9,[1]Sheet1!$B$6:$C$52,2,0),"")</f>
        <v/>
      </c>
      <c r="C9" s="496"/>
      <c r="D9" s="495"/>
      <c r="E9" s="494"/>
      <c r="F9" s="495"/>
      <c r="G9" s="494"/>
      <c r="H9" s="480"/>
      <c r="I9" s="480"/>
      <c r="J9" s="512"/>
      <c r="K9" s="480"/>
      <c r="L9" s="495"/>
      <c r="M9" s="494"/>
      <c r="N9" s="480"/>
      <c r="O9" s="480"/>
      <c r="P9" s="480"/>
      <c r="Q9" s="480"/>
      <c r="R9" s="451"/>
      <c r="S9" s="451"/>
      <c r="T9" s="451"/>
      <c r="U9" s="451"/>
      <c r="V9" s="451"/>
      <c r="W9" s="451"/>
      <c r="X9" s="451"/>
      <c r="Y9" s="451"/>
      <c r="Z9" s="451"/>
      <c r="AA9" s="451"/>
      <c r="AB9" s="451"/>
      <c r="AC9" s="451"/>
      <c r="AD9" s="451"/>
      <c r="AE9" s="451"/>
      <c r="AF9" s="501"/>
      <c r="AG9" s="492"/>
      <c r="AH9" s="489">
        <f t="shared" si="0"/>
        <v>0</v>
      </c>
      <c r="AI9" s="491"/>
      <c r="AJ9" s="490"/>
      <c r="AK9" s="489">
        <f t="shared" si="1"/>
        <v>0</v>
      </c>
      <c r="AL9" s="489">
        <f t="shared" si="2"/>
        <v>0</v>
      </c>
      <c r="AM9" s="488">
        <f t="shared" si="4"/>
        <v>0</v>
      </c>
      <c r="AN9" s="500">
        <f t="shared" si="3"/>
        <v>0</v>
      </c>
      <c r="AO9" s="500"/>
      <c r="AP9" s="451"/>
      <c r="AQ9" s="452"/>
      <c r="AR9" s="451"/>
    </row>
    <row r="10" spans="1:44" s="484" customFormat="1" ht="13.5" hidden="1" customHeight="1">
      <c r="A10" s="484">
        <v>6</v>
      </c>
      <c r="B10" s="483" t="str">
        <f>IFERROR(VLOOKUP(C10,[1]Sheet1!$B$6:$C$52,2,0),"")</f>
        <v/>
      </c>
      <c r="C10" s="496"/>
      <c r="D10" s="495"/>
      <c r="E10" s="494"/>
      <c r="F10" s="495"/>
      <c r="G10" s="494"/>
      <c r="H10" s="480"/>
      <c r="I10" s="480"/>
      <c r="J10" s="512"/>
      <c r="K10" s="480"/>
      <c r="L10" s="495"/>
      <c r="M10" s="494"/>
      <c r="N10" s="480"/>
      <c r="O10" s="480"/>
      <c r="P10" s="480"/>
      <c r="Q10" s="480"/>
      <c r="R10" s="451"/>
      <c r="S10" s="451"/>
      <c r="T10" s="451"/>
      <c r="U10" s="451"/>
      <c r="V10" s="451"/>
      <c r="W10" s="451"/>
      <c r="X10" s="451"/>
      <c r="Y10" s="451"/>
      <c r="Z10" s="451"/>
      <c r="AA10" s="451"/>
      <c r="AB10" s="451"/>
      <c r="AC10" s="451"/>
      <c r="AD10" s="451"/>
      <c r="AE10" s="451"/>
      <c r="AF10" s="501"/>
      <c r="AG10" s="492"/>
      <c r="AH10" s="489">
        <f t="shared" si="0"/>
        <v>0</v>
      </c>
      <c r="AI10" s="491"/>
      <c r="AJ10" s="490"/>
      <c r="AK10" s="489">
        <f t="shared" si="1"/>
        <v>0</v>
      </c>
      <c r="AL10" s="489">
        <f t="shared" si="2"/>
        <v>0</v>
      </c>
      <c r="AM10" s="488">
        <f t="shared" si="4"/>
        <v>0</v>
      </c>
      <c r="AN10" s="500">
        <f t="shared" si="3"/>
        <v>0</v>
      </c>
      <c r="AO10" s="500"/>
      <c r="AP10" s="451"/>
      <c r="AQ10" s="452"/>
      <c r="AR10" s="451"/>
    </row>
    <row r="11" spans="1:44" s="484" customFormat="1" ht="13.5" hidden="1" customHeight="1">
      <c r="A11" s="484">
        <v>7</v>
      </c>
      <c r="B11" s="483" t="str">
        <f>IFERROR(VLOOKUP(C11,[1]Sheet1!$B$6:$C$52,2,0),"")</f>
        <v/>
      </c>
      <c r="C11" s="496"/>
      <c r="D11" s="495"/>
      <c r="E11" s="494"/>
      <c r="F11" s="495"/>
      <c r="G11" s="494"/>
      <c r="H11" s="480"/>
      <c r="I11" s="480"/>
      <c r="J11" s="512"/>
      <c r="K11" s="480"/>
      <c r="L11" s="495"/>
      <c r="M11" s="494"/>
      <c r="N11" s="480"/>
      <c r="O11" s="480"/>
      <c r="P11" s="480"/>
      <c r="Q11" s="480"/>
      <c r="R11" s="451"/>
      <c r="S11" s="451"/>
      <c r="T11" s="451"/>
      <c r="U11" s="451"/>
      <c r="V11" s="451"/>
      <c r="W11" s="451"/>
      <c r="X11" s="451"/>
      <c r="Y11" s="451"/>
      <c r="Z11" s="451"/>
      <c r="AA11" s="451"/>
      <c r="AB11" s="451"/>
      <c r="AC11" s="451"/>
      <c r="AD11" s="451"/>
      <c r="AE11" s="451"/>
      <c r="AF11" s="501"/>
      <c r="AG11" s="492"/>
      <c r="AH11" s="489">
        <f t="shared" si="0"/>
        <v>0</v>
      </c>
      <c r="AI11" s="491"/>
      <c r="AJ11" s="490"/>
      <c r="AK11" s="489">
        <f t="shared" si="1"/>
        <v>0</v>
      </c>
      <c r="AL11" s="489">
        <f t="shared" si="2"/>
        <v>0</v>
      </c>
      <c r="AM11" s="488">
        <f t="shared" si="4"/>
        <v>0</v>
      </c>
      <c r="AN11" s="500">
        <f t="shared" si="3"/>
        <v>0</v>
      </c>
      <c r="AO11" s="500"/>
      <c r="AP11" s="451"/>
      <c r="AQ11" s="452"/>
      <c r="AR11" s="451"/>
    </row>
    <row r="12" spans="1:44" s="484" customFormat="1" ht="13.5" hidden="1" customHeight="1">
      <c r="A12" s="484">
        <v>8</v>
      </c>
      <c r="B12" s="483" t="str">
        <f>IFERROR(VLOOKUP(C12,[1]Sheet1!$B$6:$C$52,2,0),"")</f>
        <v/>
      </c>
      <c r="C12" s="496"/>
      <c r="D12" s="495"/>
      <c r="E12" s="494"/>
      <c r="F12" s="495"/>
      <c r="G12" s="494"/>
      <c r="H12" s="480"/>
      <c r="I12" s="480"/>
      <c r="J12" s="512"/>
      <c r="K12" s="480"/>
      <c r="L12" s="495"/>
      <c r="M12" s="494"/>
      <c r="N12" s="480"/>
      <c r="O12" s="480"/>
      <c r="P12" s="480"/>
      <c r="Q12" s="480"/>
      <c r="R12" s="451"/>
      <c r="S12" s="451"/>
      <c r="T12" s="451"/>
      <c r="U12" s="451"/>
      <c r="V12" s="451"/>
      <c r="W12" s="451"/>
      <c r="X12" s="451"/>
      <c r="Y12" s="451"/>
      <c r="Z12" s="451"/>
      <c r="AA12" s="451"/>
      <c r="AB12" s="451"/>
      <c r="AC12" s="451"/>
      <c r="AD12" s="451"/>
      <c r="AE12" s="451"/>
      <c r="AF12" s="501"/>
      <c r="AG12" s="492"/>
      <c r="AH12" s="489">
        <f t="shared" si="0"/>
        <v>0</v>
      </c>
      <c r="AI12" s="491"/>
      <c r="AJ12" s="490"/>
      <c r="AK12" s="489">
        <f t="shared" si="1"/>
        <v>0</v>
      </c>
      <c r="AL12" s="489">
        <f t="shared" si="2"/>
        <v>0</v>
      </c>
      <c r="AM12" s="488">
        <f t="shared" si="4"/>
        <v>0</v>
      </c>
      <c r="AN12" s="500">
        <f t="shared" si="3"/>
        <v>0</v>
      </c>
      <c r="AO12" s="500"/>
      <c r="AP12" s="451"/>
      <c r="AQ12" s="452"/>
      <c r="AR12" s="451"/>
    </row>
    <row r="13" spans="1:44" s="484" customFormat="1" ht="13.5" hidden="1" customHeight="1">
      <c r="A13" s="484">
        <v>9</v>
      </c>
      <c r="B13" s="483" t="str">
        <f>IFERROR(VLOOKUP(C13,[1]Sheet1!$B$6:$C$52,2,0),"")</f>
        <v/>
      </c>
      <c r="C13" s="496"/>
      <c r="D13" s="495"/>
      <c r="E13" s="494"/>
      <c r="F13" s="495"/>
      <c r="G13" s="494"/>
      <c r="H13" s="480"/>
      <c r="I13" s="480"/>
      <c r="J13" s="512"/>
      <c r="K13" s="480"/>
      <c r="L13" s="495"/>
      <c r="M13" s="494"/>
      <c r="N13" s="480"/>
      <c r="O13" s="480"/>
      <c r="P13" s="480"/>
      <c r="Q13" s="480"/>
      <c r="R13" s="451"/>
      <c r="S13" s="451"/>
      <c r="T13" s="451"/>
      <c r="U13" s="451"/>
      <c r="V13" s="451"/>
      <c r="W13" s="451"/>
      <c r="X13" s="451"/>
      <c r="Y13" s="451"/>
      <c r="Z13" s="451"/>
      <c r="AA13" s="451"/>
      <c r="AB13" s="451"/>
      <c r="AC13" s="451"/>
      <c r="AD13" s="451"/>
      <c r="AE13" s="451"/>
      <c r="AF13" s="501"/>
      <c r="AG13" s="492"/>
      <c r="AH13" s="489">
        <f t="shared" si="0"/>
        <v>0</v>
      </c>
      <c r="AI13" s="491"/>
      <c r="AJ13" s="490"/>
      <c r="AK13" s="489">
        <f t="shared" si="1"/>
        <v>0</v>
      </c>
      <c r="AL13" s="489">
        <f t="shared" si="2"/>
        <v>0</v>
      </c>
      <c r="AM13" s="488">
        <f t="shared" si="4"/>
        <v>0</v>
      </c>
      <c r="AN13" s="500">
        <f t="shared" si="3"/>
        <v>0</v>
      </c>
      <c r="AO13" s="500"/>
      <c r="AP13" s="451"/>
      <c r="AQ13" s="452"/>
      <c r="AR13" s="451"/>
    </row>
    <row r="14" spans="1:44" s="484" customFormat="1" ht="13.5" hidden="1" customHeight="1">
      <c r="A14" s="484">
        <v>10</v>
      </c>
      <c r="B14" s="483" t="str">
        <f>IFERROR(VLOOKUP(C14,[1]Sheet1!$B$6:$C$52,2,0),"")</f>
        <v/>
      </c>
      <c r="C14" s="496"/>
      <c r="D14" s="495"/>
      <c r="E14" s="494"/>
      <c r="F14" s="495"/>
      <c r="G14" s="494"/>
      <c r="H14" s="480"/>
      <c r="I14" s="480"/>
      <c r="J14" s="512"/>
      <c r="K14" s="480"/>
      <c r="L14" s="495"/>
      <c r="M14" s="494"/>
      <c r="N14" s="480"/>
      <c r="O14" s="480"/>
      <c r="P14" s="480"/>
      <c r="Q14" s="480"/>
      <c r="R14" s="451"/>
      <c r="S14" s="451"/>
      <c r="T14" s="451"/>
      <c r="U14" s="451"/>
      <c r="V14" s="451"/>
      <c r="W14" s="451"/>
      <c r="X14" s="451"/>
      <c r="Y14" s="451"/>
      <c r="Z14" s="451"/>
      <c r="AA14" s="451"/>
      <c r="AB14" s="451"/>
      <c r="AC14" s="451"/>
      <c r="AD14" s="451"/>
      <c r="AE14" s="451"/>
      <c r="AF14" s="501"/>
      <c r="AG14" s="492"/>
      <c r="AH14" s="489">
        <f t="shared" si="0"/>
        <v>0</v>
      </c>
      <c r="AI14" s="491"/>
      <c r="AJ14" s="490"/>
      <c r="AK14" s="489">
        <f t="shared" si="1"/>
        <v>0</v>
      </c>
      <c r="AL14" s="489">
        <f t="shared" si="2"/>
        <v>0</v>
      </c>
      <c r="AM14" s="488">
        <f t="shared" si="4"/>
        <v>0</v>
      </c>
      <c r="AN14" s="500">
        <f t="shared" si="3"/>
        <v>0</v>
      </c>
      <c r="AO14" s="500"/>
      <c r="AP14" s="451"/>
      <c r="AQ14" s="452"/>
      <c r="AR14" s="451"/>
    </row>
    <row r="15" spans="1:44" s="484" customFormat="1" ht="13.5" hidden="1" customHeight="1">
      <c r="A15" s="484">
        <v>11</v>
      </c>
      <c r="B15" s="483" t="str">
        <f>IFERROR(VLOOKUP(C15,[1]Sheet1!$B$6:$C$52,2,0),"")</f>
        <v/>
      </c>
      <c r="C15" s="496"/>
      <c r="D15" s="495"/>
      <c r="E15" s="494"/>
      <c r="F15" s="495"/>
      <c r="G15" s="494"/>
      <c r="H15" s="480"/>
      <c r="I15" s="480"/>
      <c r="J15" s="512"/>
      <c r="K15" s="480"/>
      <c r="L15" s="495"/>
      <c r="M15" s="494"/>
      <c r="N15" s="480"/>
      <c r="O15" s="480"/>
      <c r="P15" s="480"/>
      <c r="Q15" s="480"/>
      <c r="R15" s="451"/>
      <c r="S15" s="451"/>
      <c r="T15" s="451"/>
      <c r="U15" s="451"/>
      <c r="V15" s="451"/>
      <c r="W15" s="451"/>
      <c r="X15" s="451"/>
      <c r="Y15" s="451"/>
      <c r="Z15" s="451"/>
      <c r="AA15" s="451"/>
      <c r="AB15" s="451"/>
      <c r="AC15" s="451"/>
      <c r="AD15" s="451"/>
      <c r="AE15" s="451"/>
      <c r="AF15" s="501"/>
      <c r="AG15" s="492"/>
      <c r="AH15" s="489">
        <f t="shared" si="0"/>
        <v>0</v>
      </c>
      <c r="AI15" s="491"/>
      <c r="AJ15" s="490"/>
      <c r="AK15" s="489">
        <f t="shared" si="1"/>
        <v>0</v>
      </c>
      <c r="AL15" s="489">
        <f t="shared" si="2"/>
        <v>0</v>
      </c>
      <c r="AM15" s="488">
        <f t="shared" si="4"/>
        <v>0</v>
      </c>
      <c r="AN15" s="500">
        <f t="shared" si="3"/>
        <v>0</v>
      </c>
      <c r="AO15" s="500"/>
      <c r="AP15" s="451"/>
      <c r="AQ15" s="452"/>
      <c r="AR15" s="451"/>
    </row>
    <row r="16" spans="1:44" s="484" customFormat="1" ht="13.5" hidden="1" customHeight="1">
      <c r="A16" s="484">
        <v>12</v>
      </c>
      <c r="B16" s="483" t="str">
        <f>IFERROR(VLOOKUP(C16,[1]Sheet1!$B$6:$C$52,2,0),"")</f>
        <v/>
      </c>
      <c r="C16" s="496"/>
      <c r="D16" s="495"/>
      <c r="E16" s="494"/>
      <c r="F16" s="495"/>
      <c r="G16" s="494"/>
      <c r="H16" s="480"/>
      <c r="I16" s="480"/>
      <c r="J16" s="512"/>
      <c r="K16" s="480"/>
      <c r="L16" s="495"/>
      <c r="M16" s="494"/>
      <c r="N16" s="480"/>
      <c r="O16" s="480"/>
      <c r="P16" s="480"/>
      <c r="Q16" s="480"/>
      <c r="R16" s="451"/>
      <c r="S16" s="451"/>
      <c r="T16" s="451"/>
      <c r="U16" s="451"/>
      <c r="V16" s="451"/>
      <c r="W16" s="451"/>
      <c r="X16" s="451"/>
      <c r="Y16" s="451"/>
      <c r="Z16" s="451"/>
      <c r="AA16" s="451"/>
      <c r="AB16" s="451"/>
      <c r="AC16" s="451"/>
      <c r="AD16" s="451"/>
      <c r="AE16" s="451"/>
      <c r="AF16" s="501"/>
      <c r="AG16" s="492"/>
      <c r="AH16" s="489">
        <f t="shared" si="0"/>
        <v>0</v>
      </c>
      <c r="AI16" s="491"/>
      <c r="AJ16" s="490"/>
      <c r="AK16" s="489">
        <f t="shared" si="1"/>
        <v>0</v>
      </c>
      <c r="AL16" s="489">
        <f t="shared" si="2"/>
        <v>0</v>
      </c>
      <c r="AM16" s="488">
        <f t="shared" si="4"/>
        <v>0</v>
      </c>
      <c r="AN16" s="500">
        <f t="shared" si="3"/>
        <v>0</v>
      </c>
      <c r="AO16" s="500"/>
      <c r="AP16" s="451"/>
      <c r="AQ16" s="452"/>
      <c r="AR16" s="451"/>
    </row>
    <row r="17" spans="1:44" s="484" customFormat="1" ht="13.5" hidden="1" customHeight="1">
      <c r="A17" s="484">
        <v>13</v>
      </c>
      <c r="B17" s="483" t="str">
        <f>IFERROR(VLOOKUP(C17,[1]Sheet1!$B$6:$C$52,2,0),"")</f>
        <v/>
      </c>
      <c r="C17" s="496"/>
      <c r="D17" s="495"/>
      <c r="E17" s="494"/>
      <c r="F17" s="495"/>
      <c r="G17" s="494"/>
      <c r="H17" s="480"/>
      <c r="I17" s="480"/>
      <c r="J17" s="512"/>
      <c r="K17" s="480"/>
      <c r="L17" s="495"/>
      <c r="M17" s="494"/>
      <c r="N17" s="480"/>
      <c r="O17" s="480"/>
      <c r="P17" s="480"/>
      <c r="Q17" s="480"/>
      <c r="R17" s="451"/>
      <c r="S17" s="451"/>
      <c r="T17" s="451"/>
      <c r="U17" s="451"/>
      <c r="V17" s="451"/>
      <c r="W17" s="451"/>
      <c r="X17" s="451"/>
      <c r="Y17" s="451"/>
      <c r="Z17" s="451"/>
      <c r="AA17" s="451"/>
      <c r="AB17" s="451"/>
      <c r="AC17" s="451"/>
      <c r="AD17" s="451"/>
      <c r="AE17" s="451"/>
      <c r="AF17" s="501"/>
      <c r="AG17" s="492"/>
      <c r="AH17" s="489">
        <f t="shared" si="0"/>
        <v>0</v>
      </c>
      <c r="AI17" s="491"/>
      <c r="AJ17" s="490"/>
      <c r="AK17" s="489">
        <f t="shared" si="1"/>
        <v>0</v>
      </c>
      <c r="AL17" s="489">
        <f t="shared" si="2"/>
        <v>0</v>
      </c>
      <c r="AM17" s="488">
        <f t="shared" si="4"/>
        <v>0</v>
      </c>
      <c r="AN17" s="500">
        <f t="shared" si="3"/>
        <v>0</v>
      </c>
      <c r="AO17" s="500"/>
      <c r="AP17" s="451"/>
      <c r="AQ17" s="452"/>
      <c r="AR17" s="451"/>
    </row>
    <row r="18" spans="1:44" s="484" customFormat="1" ht="13.5" hidden="1" customHeight="1">
      <c r="A18" s="484">
        <v>14</v>
      </c>
      <c r="B18" s="483" t="str">
        <f>IFERROR(VLOOKUP(C18,[1]Sheet1!$B$6:$C$52,2,0),"")</f>
        <v/>
      </c>
      <c r="C18" s="496"/>
      <c r="D18" s="495"/>
      <c r="E18" s="494"/>
      <c r="F18" s="495"/>
      <c r="G18" s="494"/>
      <c r="H18" s="480"/>
      <c r="I18" s="480"/>
      <c r="J18" s="512"/>
      <c r="K18" s="480"/>
      <c r="L18" s="495"/>
      <c r="M18" s="494"/>
      <c r="N18" s="480"/>
      <c r="O18" s="480"/>
      <c r="P18" s="480"/>
      <c r="Q18" s="480"/>
      <c r="R18" s="451"/>
      <c r="S18" s="451"/>
      <c r="T18" s="451"/>
      <c r="U18" s="451"/>
      <c r="V18" s="451"/>
      <c r="W18" s="451"/>
      <c r="X18" s="451"/>
      <c r="Y18" s="451"/>
      <c r="Z18" s="451"/>
      <c r="AA18" s="451"/>
      <c r="AB18" s="451"/>
      <c r="AC18" s="451"/>
      <c r="AD18" s="451"/>
      <c r="AE18" s="451"/>
      <c r="AF18" s="501"/>
      <c r="AG18" s="492"/>
      <c r="AH18" s="489">
        <f t="shared" si="0"/>
        <v>0</v>
      </c>
      <c r="AI18" s="491"/>
      <c r="AJ18" s="490"/>
      <c r="AK18" s="489">
        <f>MIN(AI18,AJ18)</f>
        <v>0</v>
      </c>
      <c r="AL18" s="489">
        <f t="shared" si="2"/>
        <v>0</v>
      </c>
      <c r="AM18" s="488">
        <f t="shared" si="4"/>
        <v>0</v>
      </c>
      <c r="AN18" s="500">
        <f t="shared" si="3"/>
        <v>0</v>
      </c>
      <c r="AO18" s="500"/>
      <c r="AP18" s="451"/>
      <c r="AQ18" s="452"/>
      <c r="AR18" s="451"/>
    </row>
    <row r="19" spans="1:44" s="484" customFormat="1" ht="13.5" hidden="1" customHeight="1">
      <c r="A19" s="484">
        <v>15</v>
      </c>
      <c r="B19" s="483" t="str">
        <f>IFERROR(VLOOKUP(C19,[1]Sheet1!$B$6:$C$52,2,0),"")</f>
        <v/>
      </c>
      <c r="C19" s="496"/>
      <c r="D19" s="495"/>
      <c r="E19" s="494"/>
      <c r="F19" s="495"/>
      <c r="G19" s="494"/>
      <c r="H19" s="480"/>
      <c r="I19" s="480"/>
      <c r="J19" s="512"/>
      <c r="K19" s="480"/>
      <c r="L19" s="495"/>
      <c r="M19" s="494"/>
      <c r="N19" s="480"/>
      <c r="O19" s="480"/>
      <c r="P19" s="480"/>
      <c r="Q19" s="480"/>
      <c r="R19" s="451"/>
      <c r="S19" s="451"/>
      <c r="T19" s="451"/>
      <c r="U19" s="451"/>
      <c r="V19" s="451"/>
      <c r="W19" s="451"/>
      <c r="X19" s="451"/>
      <c r="Y19" s="451"/>
      <c r="Z19" s="451"/>
      <c r="AA19" s="451"/>
      <c r="AB19" s="451"/>
      <c r="AC19" s="451"/>
      <c r="AD19" s="451"/>
      <c r="AE19" s="451"/>
      <c r="AF19" s="501"/>
      <c r="AG19" s="492"/>
      <c r="AH19" s="489">
        <f t="shared" si="0"/>
        <v>0</v>
      </c>
      <c r="AI19" s="491"/>
      <c r="AJ19" s="490"/>
      <c r="AK19" s="489">
        <f t="shared" si="1"/>
        <v>0</v>
      </c>
      <c r="AL19" s="489">
        <f t="shared" si="2"/>
        <v>0</v>
      </c>
      <c r="AM19" s="488">
        <f t="shared" si="4"/>
        <v>0</v>
      </c>
      <c r="AN19" s="500">
        <f t="shared" si="3"/>
        <v>0</v>
      </c>
      <c r="AO19" s="500"/>
      <c r="AP19" s="451"/>
      <c r="AQ19" s="452"/>
      <c r="AR19" s="451"/>
    </row>
    <row r="20" spans="1:44" s="484" customFormat="1" ht="13.5" hidden="1" customHeight="1">
      <c r="A20" s="484">
        <v>16</v>
      </c>
      <c r="B20" s="483" t="str">
        <f>IFERROR(VLOOKUP(C20,[1]Sheet1!$B$6:$C$52,2,0),"")</f>
        <v/>
      </c>
      <c r="C20" s="496"/>
      <c r="D20" s="495"/>
      <c r="E20" s="494"/>
      <c r="F20" s="495"/>
      <c r="G20" s="494"/>
      <c r="H20" s="480"/>
      <c r="I20" s="480"/>
      <c r="J20" s="573"/>
      <c r="K20" s="494"/>
      <c r="L20" s="495"/>
      <c r="M20" s="494"/>
      <c r="N20" s="480"/>
      <c r="O20" s="493"/>
      <c r="P20" s="454"/>
      <c r="Q20" s="454"/>
      <c r="R20" s="451"/>
      <c r="S20" s="451"/>
      <c r="T20" s="451"/>
      <c r="U20" s="451"/>
      <c r="V20" s="451"/>
      <c r="W20" s="451"/>
      <c r="X20" s="451"/>
      <c r="Y20" s="451"/>
      <c r="Z20" s="451"/>
      <c r="AA20" s="451"/>
      <c r="AB20" s="451"/>
      <c r="AC20" s="451"/>
      <c r="AD20" s="451"/>
      <c r="AE20" s="451"/>
      <c r="AF20" s="501"/>
      <c r="AG20" s="492"/>
      <c r="AH20" s="489">
        <f t="shared" si="0"/>
        <v>0</v>
      </c>
      <c r="AI20" s="491"/>
      <c r="AJ20" s="490"/>
      <c r="AK20" s="489">
        <f t="shared" si="1"/>
        <v>0</v>
      </c>
      <c r="AL20" s="489">
        <f t="shared" si="2"/>
        <v>0</v>
      </c>
      <c r="AM20" s="488">
        <f t="shared" si="4"/>
        <v>0</v>
      </c>
      <c r="AN20" s="500">
        <f t="shared" si="3"/>
        <v>0</v>
      </c>
      <c r="AO20" s="500"/>
      <c r="AP20" s="451"/>
      <c r="AQ20" s="452"/>
      <c r="AR20" s="451"/>
    </row>
    <row r="21" spans="1:44" s="484" customFormat="1" ht="13.5" hidden="1" customHeight="1">
      <c r="A21" s="484">
        <v>17</v>
      </c>
      <c r="B21" s="483" t="str">
        <f>IFERROR(VLOOKUP(C21,[1]Sheet1!$B$6:$C$52,2,0),"")</f>
        <v/>
      </c>
      <c r="C21" s="496"/>
      <c r="D21" s="495"/>
      <c r="E21" s="494"/>
      <c r="F21" s="495"/>
      <c r="G21" s="494"/>
      <c r="H21" s="480"/>
      <c r="I21" s="480"/>
      <c r="J21" s="573"/>
      <c r="K21" s="494"/>
      <c r="L21" s="495"/>
      <c r="M21" s="494"/>
      <c r="N21" s="480"/>
      <c r="O21" s="493"/>
      <c r="P21" s="454"/>
      <c r="Q21" s="454"/>
      <c r="R21" s="451"/>
      <c r="S21" s="451"/>
      <c r="T21" s="451"/>
      <c r="U21" s="451"/>
      <c r="V21" s="451"/>
      <c r="W21" s="451"/>
      <c r="X21" s="451"/>
      <c r="Y21" s="451"/>
      <c r="Z21" s="451"/>
      <c r="AA21" s="451"/>
      <c r="AB21" s="451"/>
      <c r="AC21" s="451"/>
      <c r="AD21" s="451"/>
      <c r="AE21" s="451"/>
      <c r="AF21" s="501"/>
      <c r="AG21" s="492"/>
      <c r="AH21" s="489">
        <f t="shared" si="0"/>
        <v>0</v>
      </c>
      <c r="AI21" s="491"/>
      <c r="AJ21" s="490"/>
      <c r="AK21" s="489">
        <f t="shared" si="1"/>
        <v>0</v>
      </c>
      <c r="AL21" s="489">
        <f t="shared" si="2"/>
        <v>0</v>
      </c>
      <c r="AM21" s="488">
        <f t="shared" si="4"/>
        <v>0</v>
      </c>
      <c r="AN21" s="500">
        <f t="shared" si="3"/>
        <v>0</v>
      </c>
      <c r="AO21" s="500"/>
      <c r="AP21" s="451"/>
      <c r="AQ21" s="452"/>
      <c r="AR21" s="451"/>
    </row>
    <row r="22" spans="1:44" s="484" customFormat="1" ht="13.5" hidden="1" customHeight="1">
      <c r="A22" s="484">
        <v>18</v>
      </c>
      <c r="B22" s="483" t="str">
        <f>IFERROR(VLOOKUP(C22,[1]Sheet1!$B$6:$C$52,2,0),"")</f>
        <v/>
      </c>
      <c r="C22" s="496"/>
      <c r="D22" s="495"/>
      <c r="E22" s="494"/>
      <c r="F22" s="495"/>
      <c r="G22" s="494"/>
      <c r="H22" s="480"/>
      <c r="I22" s="480"/>
      <c r="J22" s="573"/>
      <c r="K22" s="494"/>
      <c r="L22" s="495"/>
      <c r="M22" s="494"/>
      <c r="N22" s="480"/>
      <c r="O22" s="493"/>
      <c r="P22" s="454"/>
      <c r="Q22" s="454"/>
      <c r="R22" s="451"/>
      <c r="S22" s="451"/>
      <c r="T22" s="451"/>
      <c r="U22" s="451"/>
      <c r="V22" s="451"/>
      <c r="W22" s="451"/>
      <c r="X22" s="451"/>
      <c r="Y22" s="451"/>
      <c r="Z22" s="451"/>
      <c r="AA22" s="451"/>
      <c r="AB22" s="451"/>
      <c r="AC22" s="451"/>
      <c r="AD22" s="451"/>
      <c r="AE22" s="451"/>
      <c r="AF22" s="501"/>
      <c r="AG22" s="492"/>
      <c r="AH22" s="489">
        <f t="shared" si="0"/>
        <v>0</v>
      </c>
      <c r="AI22" s="491"/>
      <c r="AJ22" s="490"/>
      <c r="AK22" s="489">
        <f t="shared" si="1"/>
        <v>0</v>
      </c>
      <c r="AL22" s="489">
        <f t="shared" si="2"/>
        <v>0</v>
      </c>
      <c r="AM22" s="488">
        <f t="shared" si="4"/>
        <v>0</v>
      </c>
      <c r="AN22" s="500">
        <f t="shared" si="3"/>
        <v>0</v>
      </c>
      <c r="AO22" s="500"/>
      <c r="AP22" s="451"/>
      <c r="AQ22" s="452"/>
      <c r="AR22" s="451"/>
    </row>
    <row r="23" spans="1:44" s="484" customFormat="1" ht="13.5" hidden="1" customHeight="1">
      <c r="A23" s="484">
        <v>19</v>
      </c>
      <c r="B23" s="483" t="str">
        <f>IFERROR(VLOOKUP(C23,[1]Sheet1!$B$6:$C$52,2,0),"")</f>
        <v/>
      </c>
      <c r="C23" s="496"/>
      <c r="D23" s="495"/>
      <c r="E23" s="494"/>
      <c r="F23" s="495"/>
      <c r="G23" s="494"/>
      <c r="H23" s="480"/>
      <c r="I23" s="480"/>
      <c r="J23" s="573"/>
      <c r="K23" s="494"/>
      <c r="L23" s="495"/>
      <c r="M23" s="494"/>
      <c r="N23" s="480"/>
      <c r="O23" s="493"/>
      <c r="P23" s="454"/>
      <c r="Q23" s="454"/>
      <c r="R23" s="451"/>
      <c r="S23" s="451"/>
      <c r="T23" s="451"/>
      <c r="U23" s="451"/>
      <c r="V23" s="451"/>
      <c r="W23" s="451"/>
      <c r="X23" s="451"/>
      <c r="Y23" s="451"/>
      <c r="Z23" s="451"/>
      <c r="AA23" s="451"/>
      <c r="AB23" s="451"/>
      <c r="AC23" s="451"/>
      <c r="AD23" s="451"/>
      <c r="AE23" s="451"/>
      <c r="AF23" s="501"/>
      <c r="AG23" s="492"/>
      <c r="AH23" s="489">
        <f t="shared" si="0"/>
        <v>0</v>
      </c>
      <c r="AI23" s="491"/>
      <c r="AJ23" s="490"/>
      <c r="AK23" s="489">
        <f t="shared" si="1"/>
        <v>0</v>
      </c>
      <c r="AL23" s="489">
        <f t="shared" si="2"/>
        <v>0</v>
      </c>
      <c r="AM23" s="488">
        <f t="shared" si="4"/>
        <v>0</v>
      </c>
      <c r="AN23" s="500">
        <f t="shared" si="3"/>
        <v>0</v>
      </c>
      <c r="AO23" s="500"/>
      <c r="AP23" s="451"/>
      <c r="AQ23" s="452"/>
      <c r="AR23" s="451"/>
    </row>
    <row r="24" spans="1:44" s="484" customFormat="1" ht="13.5" hidden="1" customHeight="1">
      <c r="A24" s="484">
        <v>20</v>
      </c>
      <c r="B24" s="483" t="str">
        <f>IFERROR(VLOOKUP(C24,[1]Sheet1!$B$6:$C$52,2,0),"")</f>
        <v/>
      </c>
      <c r="C24" s="496"/>
      <c r="D24" s="495"/>
      <c r="E24" s="494"/>
      <c r="F24" s="495"/>
      <c r="G24" s="494"/>
      <c r="H24" s="480"/>
      <c r="I24" s="480"/>
      <c r="J24" s="573"/>
      <c r="K24" s="494"/>
      <c r="L24" s="495"/>
      <c r="M24" s="494"/>
      <c r="N24" s="480"/>
      <c r="O24" s="493"/>
      <c r="P24" s="454"/>
      <c r="Q24" s="454"/>
      <c r="R24" s="451"/>
      <c r="S24" s="451"/>
      <c r="T24" s="451"/>
      <c r="U24" s="451"/>
      <c r="V24" s="451"/>
      <c r="W24" s="451"/>
      <c r="X24" s="451"/>
      <c r="Y24" s="451"/>
      <c r="Z24" s="451"/>
      <c r="AA24" s="451"/>
      <c r="AB24" s="451"/>
      <c r="AC24" s="451"/>
      <c r="AD24" s="451"/>
      <c r="AE24" s="451"/>
      <c r="AF24" s="501"/>
      <c r="AG24" s="492"/>
      <c r="AH24" s="489">
        <f t="shared" si="0"/>
        <v>0</v>
      </c>
      <c r="AI24" s="491"/>
      <c r="AJ24" s="490"/>
      <c r="AK24" s="489">
        <f t="shared" si="1"/>
        <v>0</v>
      </c>
      <c r="AL24" s="489">
        <f t="shared" si="2"/>
        <v>0</v>
      </c>
      <c r="AM24" s="488">
        <f t="shared" si="4"/>
        <v>0</v>
      </c>
      <c r="AN24" s="500">
        <f t="shared" si="3"/>
        <v>0</v>
      </c>
      <c r="AO24" s="500"/>
      <c r="AP24" s="451"/>
      <c r="AQ24" s="452"/>
      <c r="AR24" s="451"/>
    </row>
    <row r="25" spans="1:44" s="484" customFormat="1" ht="13.5" hidden="1" customHeight="1">
      <c r="A25" s="484">
        <v>21</v>
      </c>
      <c r="B25" s="483" t="str">
        <f>IFERROR(VLOOKUP(C25,[1]Sheet1!$B$6:$C$52,2,0),"")</f>
        <v/>
      </c>
      <c r="C25" s="496"/>
      <c r="D25" s="495"/>
      <c r="E25" s="494"/>
      <c r="F25" s="495"/>
      <c r="G25" s="494"/>
      <c r="H25" s="480"/>
      <c r="I25" s="480"/>
      <c r="J25" s="573"/>
      <c r="K25" s="494"/>
      <c r="L25" s="495"/>
      <c r="M25" s="494"/>
      <c r="N25" s="480"/>
      <c r="O25" s="493"/>
      <c r="P25" s="454"/>
      <c r="Q25" s="454"/>
      <c r="R25" s="451"/>
      <c r="S25" s="451"/>
      <c r="T25" s="451"/>
      <c r="U25" s="451"/>
      <c r="V25" s="451"/>
      <c r="W25" s="451"/>
      <c r="X25" s="451"/>
      <c r="Y25" s="451"/>
      <c r="Z25" s="451"/>
      <c r="AA25" s="451"/>
      <c r="AB25" s="451"/>
      <c r="AC25" s="451"/>
      <c r="AD25" s="451"/>
      <c r="AE25" s="451"/>
      <c r="AF25" s="501"/>
      <c r="AG25" s="492"/>
      <c r="AH25" s="489">
        <f t="shared" si="0"/>
        <v>0</v>
      </c>
      <c r="AI25" s="491"/>
      <c r="AJ25" s="490"/>
      <c r="AK25" s="489">
        <f t="shared" si="1"/>
        <v>0</v>
      </c>
      <c r="AL25" s="489">
        <f t="shared" si="2"/>
        <v>0</v>
      </c>
      <c r="AM25" s="488">
        <f t="shared" si="4"/>
        <v>0</v>
      </c>
      <c r="AN25" s="500">
        <f t="shared" si="3"/>
        <v>0</v>
      </c>
      <c r="AO25" s="500"/>
      <c r="AP25" s="451"/>
      <c r="AQ25" s="452"/>
      <c r="AR25" s="451"/>
    </row>
    <row r="26" spans="1:44" s="484" customFormat="1" ht="13.5" hidden="1" customHeight="1">
      <c r="A26" s="484">
        <v>22</v>
      </c>
      <c r="B26" s="483" t="str">
        <f>IFERROR(VLOOKUP(C26,[1]Sheet1!$B$6:$C$52,2,0),"")</f>
        <v/>
      </c>
      <c r="C26" s="496"/>
      <c r="D26" s="495"/>
      <c r="E26" s="494"/>
      <c r="F26" s="495"/>
      <c r="G26" s="494"/>
      <c r="H26" s="480"/>
      <c r="I26" s="480"/>
      <c r="J26" s="573"/>
      <c r="K26" s="494"/>
      <c r="L26" s="495"/>
      <c r="M26" s="494"/>
      <c r="N26" s="480"/>
      <c r="O26" s="493"/>
      <c r="P26" s="454"/>
      <c r="Q26" s="454"/>
      <c r="R26" s="451"/>
      <c r="S26" s="451"/>
      <c r="T26" s="451"/>
      <c r="U26" s="451"/>
      <c r="V26" s="451"/>
      <c r="W26" s="451"/>
      <c r="X26" s="451"/>
      <c r="Y26" s="451"/>
      <c r="Z26" s="451"/>
      <c r="AA26" s="451"/>
      <c r="AB26" s="451"/>
      <c r="AC26" s="451"/>
      <c r="AD26" s="451"/>
      <c r="AE26" s="451"/>
      <c r="AF26" s="501"/>
      <c r="AG26" s="492"/>
      <c r="AH26" s="489">
        <f t="shared" si="0"/>
        <v>0</v>
      </c>
      <c r="AI26" s="491"/>
      <c r="AJ26" s="490"/>
      <c r="AK26" s="489">
        <f t="shared" si="1"/>
        <v>0</v>
      </c>
      <c r="AL26" s="489">
        <f t="shared" si="2"/>
        <v>0</v>
      </c>
      <c r="AM26" s="488">
        <f t="shared" si="4"/>
        <v>0</v>
      </c>
      <c r="AN26" s="500">
        <f t="shared" si="3"/>
        <v>0</v>
      </c>
      <c r="AO26" s="500"/>
      <c r="AP26" s="451"/>
      <c r="AQ26" s="452"/>
      <c r="AR26" s="451"/>
    </row>
    <row r="27" spans="1:44" s="484" customFormat="1" ht="13.5" hidden="1" customHeight="1">
      <c r="A27" s="484">
        <v>23</v>
      </c>
      <c r="B27" s="483" t="str">
        <f>IFERROR(VLOOKUP(C27,[1]Sheet1!$B$6:$C$52,2,0),"")</f>
        <v/>
      </c>
      <c r="C27" s="496"/>
      <c r="D27" s="495"/>
      <c r="E27" s="494"/>
      <c r="F27" s="495"/>
      <c r="G27" s="494"/>
      <c r="H27" s="480"/>
      <c r="I27" s="480"/>
      <c r="J27" s="573"/>
      <c r="K27" s="494"/>
      <c r="L27" s="495"/>
      <c r="M27" s="494"/>
      <c r="N27" s="480"/>
      <c r="O27" s="493"/>
      <c r="P27" s="454"/>
      <c r="Q27" s="454"/>
      <c r="R27" s="451"/>
      <c r="S27" s="451"/>
      <c r="T27" s="451"/>
      <c r="U27" s="451"/>
      <c r="V27" s="451"/>
      <c r="W27" s="451"/>
      <c r="X27" s="451"/>
      <c r="Y27" s="451"/>
      <c r="Z27" s="451"/>
      <c r="AA27" s="451"/>
      <c r="AB27" s="451"/>
      <c r="AC27" s="451"/>
      <c r="AD27" s="451"/>
      <c r="AE27" s="451"/>
      <c r="AF27" s="501"/>
      <c r="AG27" s="492"/>
      <c r="AH27" s="489">
        <f t="shared" si="0"/>
        <v>0</v>
      </c>
      <c r="AI27" s="491"/>
      <c r="AJ27" s="490"/>
      <c r="AK27" s="489">
        <f t="shared" si="1"/>
        <v>0</v>
      </c>
      <c r="AL27" s="489">
        <f t="shared" si="2"/>
        <v>0</v>
      </c>
      <c r="AM27" s="488">
        <f t="shared" si="4"/>
        <v>0</v>
      </c>
      <c r="AN27" s="500">
        <f t="shared" si="3"/>
        <v>0</v>
      </c>
      <c r="AO27" s="500"/>
      <c r="AP27" s="451"/>
      <c r="AQ27" s="452"/>
      <c r="AR27" s="451"/>
    </row>
    <row r="28" spans="1:44" s="484" customFormat="1" ht="13.5" hidden="1" customHeight="1">
      <c r="A28" s="484">
        <v>24</v>
      </c>
      <c r="B28" s="483" t="str">
        <f>IFERROR(VLOOKUP(C28,[1]Sheet1!$B$6:$C$52,2,0),"")</f>
        <v/>
      </c>
      <c r="C28" s="496"/>
      <c r="D28" s="495"/>
      <c r="E28" s="494"/>
      <c r="F28" s="495"/>
      <c r="G28" s="494"/>
      <c r="H28" s="480"/>
      <c r="I28" s="480"/>
      <c r="J28" s="573"/>
      <c r="K28" s="494"/>
      <c r="L28" s="495"/>
      <c r="M28" s="494"/>
      <c r="N28" s="480"/>
      <c r="O28" s="493"/>
      <c r="P28" s="454"/>
      <c r="Q28" s="454"/>
      <c r="R28" s="451"/>
      <c r="S28" s="451"/>
      <c r="T28" s="451"/>
      <c r="U28" s="451"/>
      <c r="V28" s="451"/>
      <c r="W28" s="451"/>
      <c r="X28" s="451"/>
      <c r="Y28" s="451"/>
      <c r="Z28" s="451"/>
      <c r="AA28" s="451"/>
      <c r="AB28" s="451"/>
      <c r="AC28" s="451"/>
      <c r="AD28" s="451"/>
      <c r="AE28" s="451"/>
      <c r="AF28" s="501"/>
      <c r="AG28" s="492"/>
      <c r="AH28" s="489">
        <f t="shared" si="0"/>
        <v>0</v>
      </c>
      <c r="AI28" s="491"/>
      <c r="AJ28" s="490"/>
      <c r="AK28" s="489">
        <f t="shared" si="1"/>
        <v>0</v>
      </c>
      <c r="AL28" s="489">
        <f t="shared" si="2"/>
        <v>0</v>
      </c>
      <c r="AM28" s="488">
        <f t="shared" si="4"/>
        <v>0</v>
      </c>
      <c r="AN28" s="500">
        <f t="shared" si="3"/>
        <v>0</v>
      </c>
      <c r="AO28" s="500"/>
      <c r="AP28" s="451"/>
      <c r="AQ28" s="452"/>
      <c r="AR28" s="451"/>
    </row>
    <row r="29" spans="1:44" s="484" customFormat="1" ht="13.5" hidden="1" customHeight="1">
      <c r="A29" s="484">
        <v>25</v>
      </c>
      <c r="B29" s="483" t="str">
        <f>IFERROR(VLOOKUP(C29,[1]Sheet1!$B$6:$C$52,2,0),"")</f>
        <v/>
      </c>
      <c r="C29" s="496"/>
      <c r="D29" s="495"/>
      <c r="E29" s="494"/>
      <c r="F29" s="495"/>
      <c r="G29" s="494"/>
      <c r="H29" s="480"/>
      <c r="I29" s="480"/>
      <c r="J29" s="573"/>
      <c r="K29" s="494"/>
      <c r="L29" s="495"/>
      <c r="M29" s="494"/>
      <c r="N29" s="480"/>
      <c r="O29" s="493"/>
      <c r="P29" s="454"/>
      <c r="Q29" s="454"/>
      <c r="R29" s="451"/>
      <c r="S29" s="451"/>
      <c r="T29" s="451"/>
      <c r="U29" s="451"/>
      <c r="V29" s="451"/>
      <c r="W29" s="451"/>
      <c r="X29" s="451"/>
      <c r="Y29" s="451"/>
      <c r="Z29" s="451"/>
      <c r="AA29" s="451"/>
      <c r="AB29" s="451"/>
      <c r="AC29" s="451"/>
      <c r="AD29" s="451"/>
      <c r="AE29" s="451"/>
      <c r="AF29" s="501"/>
      <c r="AG29" s="492"/>
      <c r="AH29" s="489">
        <f t="shared" si="0"/>
        <v>0</v>
      </c>
      <c r="AI29" s="491"/>
      <c r="AJ29" s="490"/>
      <c r="AK29" s="489">
        <f t="shared" si="1"/>
        <v>0</v>
      </c>
      <c r="AL29" s="489">
        <f t="shared" si="2"/>
        <v>0</v>
      </c>
      <c r="AM29" s="488">
        <f t="shared" si="4"/>
        <v>0</v>
      </c>
      <c r="AN29" s="500">
        <f t="shared" si="3"/>
        <v>0</v>
      </c>
      <c r="AO29" s="500"/>
      <c r="AP29" s="451"/>
      <c r="AQ29" s="452"/>
      <c r="AR29" s="451"/>
    </row>
    <row r="30" spans="1:44" s="484" customFormat="1" ht="13.5" hidden="1" customHeight="1">
      <c r="A30" s="484">
        <v>26</v>
      </c>
      <c r="B30" s="483" t="str">
        <f>IFERROR(VLOOKUP(C30,[1]Sheet1!$B$6:$C$52,2,0),"")</f>
        <v/>
      </c>
      <c r="C30" s="496"/>
      <c r="D30" s="495"/>
      <c r="E30" s="494"/>
      <c r="F30" s="495"/>
      <c r="G30" s="494"/>
      <c r="H30" s="480"/>
      <c r="I30" s="480"/>
      <c r="J30" s="573"/>
      <c r="K30" s="494"/>
      <c r="L30" s="495"/>
      <c r="M30" s="494"/>
      <c r="N30" s="480"/>
      <c r="O30" s="493"/>
      <c r="P30" s="454"/>
      <c r="Q30" s="454"/>
      <c r="R30" s="451"/>
      <c r="S30" s="451"/>
      <c r="T30" s="451"/>
      <c r="U30" s="451"/>
      <c r="V30" s="451"/>
      <c r="W30" s="451"/>
      <c r="X30" s="451"/>
      <c r="Y30" s="451"/>
      <c r="Z30" s="451"/>
      <c r="AA30" s="451"/>
      <c r="AB30" s="451"/>
      <c r="AC30" s="451"/>
      <c r="AD30" s="451"/>
      <c r="AE30" s="451"/>
      <c r="AF30" s="501"/>
      <c r="AG30" s="492"/>
      <c r="AH30" s="489">
        <f t="shared" si="0"/>
        <v>0</v>
      </c>
      <c r="AI30" s="491"/>
      <c r="AJ30" s="490"/>
      <c r="AK30" s="489">
        <f t="shared" si="1"/>
        <v>0</v>
      </c>
      <c r="AL30" s="489">
        <f t="shared" si="2"/>
        <v>0</v>
      </c>
      <c r="AM30" s="488">
        <f t="shared" si="4"/>
        <v>0</v>
      </c>
      <c r="AN30" s="500">
        <f t="shared" si="3"/>
        <v>0</v>
      </c>
      <c r="AO30" s="500"/>
      <c r="AP30" s="451"/>
      <c r="AQ30" s="452"/>
      <c r="AR30" s="451"/>
    </row>
    <row r="31" spans="1:44" s="484" customFormat="1" ht="13.5" hidden="1" customHeight="1">
      <c r="A31" s="484">
        <v>27</v>
      </c>
      <c r="B31" s="483" t="str">
        <f>IFERROR(VLOOKUP(C31,[1]Sheet1!$B$6:$C$52,2,0),"")</f>
        <v/>
      </c>
      <c r="C31" s="496"/>
      <c r="D31" s="495"/>
      <c r="E31" s="494"/>
      <c r="F31" s="495"/>
      <c r="G31" s="494"/>
      <c r="H31" s="480"/>
      <c r="I31" s="480"/>
      <c r="J31" s="573"/>
      <c r="K31" s="494"/>
      <c r="L31" s="495"/>
      <c r="M31" s="494"/>
      <c r="N31" s="480"/>
      <c r="O31" s="493"/>
      <c r="P31" s="454"/>
      <c r="Q31" s="454"/>
      <c r="R31" s="451"/>
      <c r="S31" s="451"/>
      <c r="T31" s="451"/>
      <c r="U31" s="451"/>
      <c r="V31" s="451"/>
      <c r="W31" s="451"/>
      <c r="X31" s="451"/>
      <c r="Y31" s="451"/>
      <c r="Z31" s="451"/>
      <c r="AA31" s="451"/>
      <c r="AB31" s="451"/>
      <c r="AC31" s="451"/>
      <c r="AD31" s="451"/>
      <c r="AE31" s="451"/>
      <c r="AF31" s="501"/>
      <c r="AG31" s="492"/>
      <c r="AH31" s="489">
        <f t="shared" si="0"/>
        <v>0</v>
      </c>
      <c r="AI31" s="491"/>
      <c r="AJ31" s="490"/>
      <c r="AK31" s="489">
        <f t="shared" si="1"/>
        <v>0</v>
      </c>
      <c r="AL31" s="489">
        <f t="shared" si="2"/>
        <v>0</v>
      </c>
      <c r="AM31" s="488">
        <f t="shared" si="4"/>
        <v>0</v>
      </c>
      <c r="AN31" s="500">
        <f t="shared" si="3"/>
        <v>0</v>
      </c>
      <c r="AO31" s="500"/>
      <c r="AP31" s="451"/>
      <c r="AQ31" s="452"/>
      <c r="AR31" s="451"/>
    </row>
    <row r="32" spans="1:44" s="484" customFormat="1" ht="13.5" hidden="1" customHeight="1">
      <c r="A32" s="484">
        <v>28</v>
      </c>
      <c r="B32" s="483" t="str">
        <f>IFERROR(VLOOKUP(C32,[1]Sheet1!$B$6:$C$52,2,0),"")</f>
        <v/>
      </c>
      <c r="C32" s="496"/>
      <c r="D32" s="495"/>
      <c r="E32" s="494"/>
      <c r="F32" s="495"/>
      <c r="G32" s="494"/>
      <c r="H32" s="480"/>
      <c r="I32" s="480"/>
      <c r="J32" s="573"/>
      <c r="K32" s="494"/>
      <c r="L32" s="495"/>
      <c r="M32" s="494"/>
      <c r="N32" s="480"/>
      <c r="O32" s="493"/>
      <c r="P32" s="454"/>
      <c r="Q32" s="454"/>
      <c r="R32" s="451"/>
      <c r="S32" s="451"/>
      <c r="T32" s="451"/>
      <c r="U32" s="451"/>
      <c r="V32" s="451"/>
      <c r="W32" s="451"/>
      <c r="X32" s="451"/>
      <c r="Y32" s="451"/>
      <c r="Z32" s="451"/>
      <c r="AA32" s="451"/>
      <c r="AB32" s="451"/>
      <c r="AC32" s="451"/>
      <c r="AD32" s="451"/>
      <c r="AE32" s="451"/>
      <c r="AF32" s="501"/>
      <c r="AG32" s="492"/>
      <c r="AH32" s="489">
        <f t="shared" si="0"/>
        <v>0</v>
      </c>
      <c r="AI32" s="491"/>
      <c r="AJ32" s="490"/>
      <c r="AK32" s="489">
        <f t="shared" si="1"/>
        <v>0</v>
      </c>
      <c r="AL32" s="489">
        <f t="shared" si="2"/>
        <v>0</v>
      </c>
      <c r="AM32" s="488">
        <f t="shared" si="4"/>
        <v>0</v>
      </c>
      <c r="AN32" s="500">
        <f t="shared" si="3"/>
        <v>0</v>
      </c>
      <c r="AO32" s="500"/>
      <c r="AP32" s="451"/>
      <c r="AQ32" s="452"/>
      <c r="AR32" s="451"/>
    </row>
    <row r="33" spans="1:44" s="484" customFormat="1" ht="13.5" hidden="1" customHeight="1">
      <c r="A33" s="484">
        <v>29</v>
      </c>
      <c r="B33" s="483" t="str">
        <f>IFERROR(VLOOKUP(C33,[1]Sheet1!$B$6:$C$52,2,0),"")</f>
        <v/>
      </c>
      <c r="C33" s="496"/>
      <c r="D33" s="495"/>
      <c r="E33" s="494"/>
      <c r="F33" s="495"/>
      <c r="G33" s="494"/>
      <c r="H33" s="480"/>
      <c r="I33" s="480"/>
      <c r="J33" s="573"/>
      <c r="K33" s="494"/>
      <c r="L33" s="495"/>
      <c r="M33" s="494"/>
      <c r="N33" s="480"/>
      <c r="O33" s="493"/>
      <c r="P33" s="454"/>
      <c r="Q33" s="454"/>
      <c r="R33" s="451"/>
      <c r="S33" s="451"/>
      <c r="T33" s="451"/>
      <c r="U33" s="451"/>
      <c r="V33" s="451"/>
      <c r="W33" s="451"/>
      <c r="X33" s="451"/>
      <c r="Y33" s="451"/>
      <c r="Z33" s="451"/>
      <c r="AA33" s="451"/>
      <c r="AB33" s="451"/>
      <c r="AC33" s="451"/>
      <c r="AD33" s="451"/>
      <c r="AE33" s="451"/>
      <c r="AF33" s="501"/>
      <c r="AG33" s="492"/>
      <c r="AH33" s="489">
        <f t="shared" si="0"/>
        <v>0</v>
      </c>
      <c r="AI33" s="491"/>
      <c r="AJ33" s="490"/>
      <c r="AK33" s="489">
        <f t="shared" si="1"/>
        <v>0</v>
      </c>
      <c r="AL33" s="489">
        <f t="shared" si="2"/>
        <v>0</v>
      </c>
      <c r="AM33" s="488">
        <f t="shared" si="4"/>
        <v>0</v>
      </c>
      <c r="AN33" s="500">
        <f t="shared" si="3"/>
        <v>0</v>
      </c>
      <c r="AO33" s="500"/>
      <c r="AP33" s="451"/>
      <c r="AQ33" s="452"/>
      <c r="AR33" s="451"/>
    </row>
    <row r="34" spans="1:44" s="484" customFormat="1" ht="13.5" hidden="1" customHeight="1">
      <c r="A34" s="484">
        <v>30</v>
      </c>
      <c r="B34" s="483" t="str">
        <f>IFERROR(VLOOKUP(C34,[1]Sheet1!$B$6:$C$52,2,0),"")</f>
        <v/>
      </c>
      <c r="C34" s="496"/>
      <c r="D34" s="495"/>
      <c r="E34" s="494"/>
      <c r="F34" s="495"/>
      <c r="G34" s="494"/>
      <c r="H34" s="480"/>
      <c r="I34" s="480"/>
      <c r="J34" s="573"/>
      <c r="K34" s="494"/>
      <c r="L34" s="495"/>
      <c r="M34" s="494"/>
      <c r="N34" s="480"/>
      <c r="O34" s="493"/>
      <c r="P34" s="454"/>
      <c r="Q34" s="454"/>
      <c r="R34" s="451"/>
      <c r="S34" s="451"/>
      <c r="T34" s="451"/>
      <c r="U34" s="451"/>
      <c r="V34" s="451"/>
      <c r="W34" s="451"/>
      <c r="X34" s="451"/>
      <c r="Y34" s="451"/>
      <c r="Z34" s="451"/>
      <c r="AA34" s="451"/>
      <c r="AB34" s="451"/>
      <c r="AC34" s="451"/>
      <c r="AD34" s="451"/>
      <c r="AE34" s="451"/>
      <c r="AF34" s="501"/>
      <c r="AG34" s="492"/>
      <c r="AH34" s="489">
        <f t="shared" si="0"/>
        <v>0</v>
      </c>
      <c r="AI34" s="491"/>
      <c r="AJ34" s="490"/>
      <c r="AK34" s="489">
        <f t="shared" si="1"/>
        <v>0</v>
      </c>
      <c r="AL34" s="489">
        <f t="shared" si="2"/>
        <v>0</v>
      </c>
      <c r="AM34" s="488">
        <f t="shared" si="4"/>
        <v>0</v>
      </c>
      <c r="AN34" s="500">
        <f t="shared" si="3"/>
        <v>0</v>
      </c>
      <c r="AO34" s="500"/>
      <c r="AP34" s="451"/>
      <c r="AQ34" s="452"/>
      <c r="AR34" s="451"/>
    </row>
    <row r="35" spans="1:44" s="484" customFormat="1" ht="13.5" hidden="1" customHeight="1">
      <c r="A35" s="484">
        <v>31</v>
      </c>
      <c r="B35" s="483" t="str">
        <f>IFERROR(VLOOKUP(C35,[1]Sheet1!$B$6:$C$52,2,0),"")</f>
        <v/>
      </c>
      <c r="C35" s="496"/>
      <c r="D35" s="495"/>
      <c r="E35" s="494"/>
      <c r="F35" s="495"/>
      <c r="G35" s="494"/>
      <c r="H35" s="480"/>
      <c r="I35" s="480"/>
      <c r="J35" s="573"/>
      <c r="K35" s="494"/>
      <c r="L35" s="495"/>
      <c r="M35" s="494"/>
      <c r="N35" s="480"/>
      <c r="O35" s="493"/>
      <c r="P35" s="454"/>
      <c r="Q35" s="454"/>
      <c r="R35" s="451"/>
      <c r="S35" s="451"/>
      <c r="T35" s="451"/>
      <c r="U35" s="451"/>
      <c r="V35" s="451"/>
      <c r="W35" s="451"/>
      <c r="X35" s="451"/>
      <c r="Y35" s="451"/>
      <c r="Z35" s="451"/>
      <c r="AA35" s="451"/>
      <c r="AB35" s="451"/>
      <c r="AC35" s="451"/>
      <c r="AD35" s="451"/>
      <c r="AE35" s="451"/>
      <c r="AF35" s="501"/>
      <c r="AG35" s="492"/>
      <c r="AH35" s="489">
        <f t="shared" si="0"/>
        <v>0</v>
      </c>
      <c r="AI35" s="491"/>
      <c r="AJ35" s="490"/>
      <c r="AK35" s="489">
        <f t="shared" si="1"/>
        <v>0</v>
      </c>
      <c r="AL35" s="489">
        <f t="shared" si="2"/>
        <v>0</v>
      </c>
      <c r="AM35" s="488">
        <f t="shared" si="4"/>
        <v>0</v>
      </c>
      <c r="AN35" s="500">
        <f t="shared" si="3"/>
        <v>0</v>
      </c>
      <c r="AO35" s="500"/>
      <c r="AP35" s="451"/>
      <c r="AQ35" s="452"/>
      <c r="AR35" s="451"/>
    </row>
    <row r="36" spans="1:44" s="484" customFormat="1" ht="13.5" hidden="1" customHeight="1">
      <c r="A36" s="484">
        <v>32</v>
      </c>
      <c r="B36" s="483" t="str">
        <f>IFERROR(VLOOKUP(C36,[1]Sheet1!$B$6:$C$52,2,0),"")</f>
        <v/>
      </c>
      <c r="C36" s="496"/>
      <c r="D36" s="495"/>
      <c r="E36" s="494"/>
      <c r="F36" s="495"/>
      <c r="G36" s="494"/>
      <c r="H36" s="480"/>
      <c r="I36" s="480"/>
      <c r="J36" s="573"/>
      <c r="K36" s="494"/>
      <c r="L36" s="495"/>
      <c r="M36" s="494"/>
      <c r="N36" s="480"/>
      <c r="O36" s="493"/>
      <c r="P36" s="454"/>
      <c r="Q36" s="454"/>
      <c r="R36" s="451"/>
      <c r="S36" s="451"/>
      <c r="T36" s="451"/>
      <c r="U36" s="451"/>
      <c r="V36" s="451"/>
      <c r="W36" s="451"/>
      <c r="X36" s="451"/>
      <c r="Y36" s="451"/>
      <c r="Z36" s="451"/>
      <c r="AA36" s="451"/>
      <c r="AB36" s="451"/>
      <c r="AC36" s="451"/>
      <c r="AD36" s="451"/>
      <c r="AE36" s="451"/>
      <c r="AF36" s="501"/>
      <c r="AG36" s="492"/>
      <c r="AH36" s="489">
        <f t="shared" si="0"/>
        <v>0</v>
      </c>
      <c r="AI36" s="491"/>
      <c r="AJ36" s="490"/>
      <c r="AK36" s="489">
        <f t="shared" si="1"/>
        <v>0</v>
      </c>
      <c r="AL36" s="489">
        <f t="shared" si="2"/>
        <v>0</v>
      </c>
      <c r="AM36" s="488">
        <f t="shared" si="4"/>
        <v>0</v>
      </c>
      <c r="AN36" s="500">
        <f t="shared" si="3"/>
        <v>0</v>
      </c>
      <c r="AO36" s="500"/>
      <c r="AP36" s="451"/>
      <c r="AQ36" s="452"/>
      <c r="AR36" s="451"/>
    </row>
    <row r="37" spans="1:44" s="484" customFormat="1" ht="13.5" hidden="1" customHeight="1">
      <c r="A37" s="484">
        <v>33</v>
      </c>
      <c r="B37" s="483" t="str">
        <f>IFERROR(VLOOKUP(C37,[1]Sheet1!$B$6:$C$52,2,0),"")</f>
        <v/>
      </c>
      <c r="C37" s="496"/>
      <c r="D37" s="495"/>
      <c r="E37" s="494"/>
      <c r="F37" s="495"/>
      <c r="G37" s="494"/>
      <c r="H37" s="480"/>
      <c r="I37" s="480"/>
      <c r="J37" s="573"/>
      <c r="K37" s="494"/>
      <c r="L37" s="495"/>
      <c r="M37" s="494"/>
      <c r="N37" s="480"/>
      <c r="O37" s="493"/>
      <c r="P37" s="454"/>
      <c r="Q37" s="454"/>
      <c r="R37" s="451"/>
      <c r="S37" s="451"/>
      <c r="T37" s="451"/>
      <c r="U37" s="451"/>
      <c r="V37" s="451"/>
      <c r="W37" s="451"/>
      <c r="X37" s="451"/>
      <c r="Y37" s="451"/>
      <c r="Z37" s="451"/>
      <c r="AA37" s="451"/>
      <c r="AB37" s="451"/>
      <c r="AC37" s="451"/>
      <c r="AD37" s="451"/>
      <c r="AE37" s="451"/>
      <c r="AF37" s="501"/>
      <c r="AG37" s="492"/>
      <c r="AH37" s="489">
        <f t="shared" si="0"/>
        <v>0</v>
      </c>
      <c r="AI37" s="491"/>
      <c r="AJ37" s="490"/>
      <c r="AK37" s="489">
        <f t="shared" si="1"/>
        <v>0</v>
      </c>
      <c r="AL37" s="489">
        <f t="shared" si="2"/>
        <v>0</v>
      </c>
      <c r="AM37" s="488">
        <f t="shared" si="4"/>
        <v>0</v>
      </c>
      <c r="AN37" s="500">
        <f t="shared" si="3"/>
        <v>0</v>
      </c>
      <c r="AO37" s="500"/>
      <c r="AP37" s="451"/>
      <c r="AQ37" s="452"/>
      <c r="AR37" s="451"/>
    </row>
    <row r="38" spans="1:44" s="484" customFormat="1" ht="13.5" hidden="1" customHeight="1">
      <c r="A38" s="484">
        <v>34</v>
      </c>
      <c r="B38" s="483" t="str">
        <f>IFERROR(VLOOKUP(C38,[1]Sheet1!$B$6:$C$52,2,0),"")</f>
        <v/>
      </c>
      <c r="C38" s="496"/>
      <c r="D38" s="495"/>
      <c r="E38" s="494"/>
      <c r="F38" s="495"/>
      <c r="G38" s="494"/>
      <c r="H38" s="480"/>
      <c r="I38" s="480"/>
      <c r="J38" s="573"/>
      <c r="K38" s="494"/>
      <c r="L38" s="495"/>
      <c r="M38" s="494"/>
      <c r="N38" s="480"/>
      <c r="O38" s="493"/>
      <c r="P38" s="454"/>
      <c r="Q38" s="454"/>
      <c r="R38" s="451"/>
      <c r="S38" s="451"/>
      <c r="T38" s="451"/>
      <c r="U38" s="451"/>
      <c r="V38" s="451"/>
      <c r="W38" s="451"/>
      <c r="X38" s="451"/>
      <c r="Y38" s="451"/>
      <c r="Z38" s="451"/>
      <c r="AA38" s="451"/>
      <c r="AB38" s="451"/>
      <c r="AC38" s="451"/>
      <c r="AD38" s="451"/>
      <c r="AE38" s="451"/>
      <c r="AF38" s="501"/>
      <c r="AG38" s="492"/>
      <c r="AH38" s="489">
        <f t="shared" si="0"/>
        <v>0</v>
      </c>
      <c r="AI38" s="491"/>
      <c r="AJ38" s="490"/>
      <c r="AK38" s="489">
        <f t="shared" si="1"/>
        <v>0</v>
      </c>
      <c r="AL38" s="489">
        <f t="shared" si="2"/>
        <v>0</v>
      </c>
      <c r="AM38" s="488">
        <f t="shared" si="4"/>
        <v>0</v>
      </c>
      <c r="AN38" s="500">
        <f t="shared" si="3"/>
        <v>0</v>
      </c>
      <c r="AO38" s="500"/>
      <c r="AP38" s="451"/>
      <c r="AQ38" s="452"/>
      <c r="AR38" s="451"/>
    </row>
    <row r="39" spans="1:44" s="484" customFormat="1" ht="13.5" hidden="1" customHeight="1">
      <c r="A39" s="484">
        <v>35</v>
      </c>
      <c r="B39" s="483" t="str">
        <f>IFERROR(VLOOKUP(C39,[1]Sheet1!$B$6:$C$52,2,0),"")</f>
        <v/>
      </c>
      <c r="C39" s="496"/>
      <c r="D39" s="495"/>
      <c r="E39" s="494"/>
      <c r="F39" s="495"/>
      <c r="G39" s="494"/>
      <c r="H39" s="480"/>
      <c r="I39" s="480"/>
      <c r="J39" s="573"/>
      <c r="K39" s="494"/>
      <c r="L39" s="495"/>
      <c r="M39" s="494"/>
      <c r="N39" s="480"/>
      <c r="O39" s="493"/>
      <c r="P39" s="454"/>
      <c r="Q39" s="454"/>
      <c r="R39" s="451"/>
      <c r="S39" s="451"/>
      <c r="T39" s="451"/>
      <c r="U39" s="451"/>
      <c r="V39" s="451"/>
      <c r="W39" s="451"/>
      <c r="X39" s="451"/>
      <c r="Y39" s="451"/>
      <c r="Z39" s="451"/>
      <c r="AA39" s="451"/>
      <c r="AB39" s="451"/>
      <c r="AC39" s="451"/>
      <c r="AD39" s="451"/>
      <c r="AE39" s="451"/>
      <c r="AF39" s="501"/>
      <c r="AG39" s="492"/>
      <c r="AH39" s="489">
        <f t="shared" si="0"/>
        <v>0</v>
      </c>
      <c r="AI39" s="491"/>
      <c r="AJ39" s="490"/>
      <c r="AK39" s="489">
        <f t="shared" si="1"/>
        <v>0</v>
      </c>
      <c r="AL39" s="489">
        <f t="shared" si="2"/>
        <v>0</v>
      </c>
      <c r="AM39" s="488">
        <f t="shared" si="4"/>
        <v>0</v>
      </c>
      <c r="AN39" s="500">
        <f t="shared" si="3"/>
        <v>0</v>
      </c>
      <c r="AO39" s="500"/>
      <c r="AP39" s="451"/>
      <c r="AQ39" s="452"/>
      <c r="AR39" s="451"/>
    </row>
    <row r="40" spans="1:44" s="484" customFormat="1" ht="13.5" hidden="1" customHeight="1">
      <c r="A40" s="484">
        <v>36</v>
      </c>
      <c r="B40" s="483" t="str">
        <f>IFERROR(VLOOKUP(C40,[1]Sheet1!$B$6:$C$52,2,0),"")</f>
        <v/>
      </c>
      <c r="C40" s="496"/>
      <c r="D40" s="495"/>
      <c r="E40" s="494"/>
      <c r="F40" s="495"/>
      <c r="G40" s="494"/>
      <c r="H40" s="480"/>
      <c r="I40" s="480"/>
      <c r="J40" s="573"/>
      <c r="K40" s="494"/>
      <c r="L40" s="495"/>
      <c r="M40" s="494"/>
      <c r="N40" s="480"/>
      <c r="O40" s="493"/>
      <c r="P40" s="454"/>
      <c r="Q40" s="454"/>
      <c r="R40" s="451"/>
      <c r="S40" s="451"/>
      <c r="T40" s="451"/>
      <c r="U40" s="451"/>
      <c r="V40" s="451"/>
      <c r="W40" s="451"/>
      <c r="X40" s="451"/>
      <c r="Y40" s="451"/>
      <c r="Z40" s="451"/>
      <c r="AA40" s="451"/>
      <c r="AB40" s="451"/>
      <c r="AC40" s="451"/>
      <c r="AD40" s="451"/>
      <c r="AE40" s="451"/>
      <c r="AF40" s="501"/>
      <c r="AG40" s="492"/>
      <c r="AH40" s="489">
        <f t="shared" si="0"/>
        <v>0</v>
      </c>
      <c r="AI40" s="491"/>
      <c r="AJ40" s="490"/>
      <c r="AK40" s="489">
        <f t="shared" si="1"/>
        <v>0</v>
      </c>
      <c r="AL40" s="489">
        <f t="shared" si="2"/>
        <v>0</v>
      </c>
      <c r="AM40" s="488">
        <f t="shared" si="4"/>
        <v>0</v>
      </c>
      <c r="AN40" s="500">
        <f t="shared" si="3"/>
        <v>0</v>
      </c>
      <c r="AO40" s="500"/>
      <c r="AP40" s="451"/>
      <c r="AQ40" s="452"/>
      <c r="AR40" s="451"/>
    </row>
    <row r="41" spans="1:44" s="484" customFormat="1" ht="13.5" hidden="1" customHeight="1">
      <c r="A41" s="484">
        <v>37</v>
      </c>
      <c r="B41" s="483" t="str">
        <f>IFERROR(VLOOKUP(C41,[1]Sheet1!$B$6:$C$52,2,0),"")</f>
        <v/>
      </c>
      <c r="C41" s="496"/>
      <c r="D41" s="495"/>
      <c r="E41" s="494"/>
      <c r="F41" s="495"/>
      <c r="G41" s="494"/>
      <c r="H41" s="480"/>
      <c r="I41" s="480"/>
      <c r="J41" s="573"/>
      <c r="K41" s="494"/>
      <c r="L41" s="495"/>
      <c r="M41" s="494"/>
      <c r="N41" s="480"/>
      <c r="O41" s="493"/>
      <c r="P41" s="454"/>
      <c r="Q41" s="454"/>
      <c r="R41" s="451"/>
      <c r="S41" s="451"/>
      <c r="T41" s="451"/>
      <c r="U41" s="451"/>
      <c r="V41" s="451"/>
      <c r="W41" s="451"/>
      <c r="X41" s="451"/>
      <c r="Y41" s="451"/>
      <c r="Z41" s="451"/>
      <c r="AA41" s="451"/>
      <c r="AB41" s="451"/>
      <c r="AC41" s="451"/>
      <c r="AD41" s="451"/>
      <c r="AE41" s="451"/>
      <c r="AF41" s="501"/>
      <c r="AG41" s="492"/>
      <c r="AH41" s="489">
        <f t="shared" si="0"/>
        <v>0</v>
      </c>
      <c r="AI41" s="491"/>
      <c r="AJ41" s="490"/>
      <c r="AK41" s="489">
        <f t="shared" si="1"/>
        <v>0</v>
      </c>
      <c r="AL41" s="489">
        <f t="shared" si="2"/>
        <v>0</v>
      </c>
      <c r="AM41" s="488">
        <f t="shared" si="4"/>
        <v>0</v>
      </c>
      <c r="AN41" s="500">
        <f t="shared" si="3"/>
        <v>0</v>
      </c>
      <c r="AO41" s="500"/>
      <c r="AP41" s="451"/>
      <c r="AQ41" s="452"/>
      <c r="AR41" s="451"/>
    </row>
    <row r="42" spans="1:44" s="484" customFormat="1" ht="13.5" hidden="1" customHeight="1">
      <c r="A42" s="484">
        <v>38</v>
      </c>
      <c r="B42" s="483" t="str">
        <f>IFERROR(VLOOKUP(C42,[1]Sheet1!$B$6:$C$52,2,0),"")</f>
        <v/>
      </c>
      <c r="C42" s="496"/>
      <c r="D42" s="495"/>
      <c r="E42" s="494"/>
      <c r="F42" s="495"/>
      <c r="G42" s="494"/>
      <c r="H42" s="480"/>
      <c r="I42" s="480"/>
      <c r="J42" s="573"/>
      <c r="K42" s="494"/>
      <c r="L42" s="495"/>
      <c r="M42" s="494"/>
      <c r="N42" s="480"/>
      <c r="O42" s="493"/>
      <c r="P42" s="454"/>
      <c r="Q42" s="454"/>
      <c r="R42" s="451"/>
      <c r="S42" s="451"/>
      <c r="T42" s="451"/>
      <c r="U42" s="451"/>
      <c r="V42" s="451"/>
      <c r="W42" s="451"/>
      <c r="X42" s="451"/>
      <c r="Y42" s="451"/>
      <c r="Z42" s="451"/>
      <c r="AA42" s="451"/>
      <c r="AB42" s="451"/>
      <c r="AC42" s="451"/>
      <c r="AD42" s="451"/>
      <c r="AE42" s="451"/>
      <c r="AF42" s="501"/>
      <c r="AG42" s="492"/>
      <c r="AH42" s="489">
        <f t="shared" si="0"/>
        <v>0</v>
      </c>
      <c r="AI42" s="491"/>
      <c r="AJ42" s="490"/>
      <c r="AK42" s="489">
        <f t="shared" si="1"/>
        <v>0</v>
      </c>
      <c r="AL42" s="489">
        <f t="shared" si="2"/>
        <v>0</v>
      </c>
      <c r="AM42" s="488">
        <f t="shared" si="4"/>
        <v>0</v>
      </c>
      <c r="AN42" s="500">
        <f t="shared" si="3"/>
        <v>0</v>
      </c>
      <c r="AO42" s="500"/>
      <c r="AP42" s="451"/>
      <c r="AQ42" s="452"/>
      <c r="AR42" s="451"/>
    </row>
    <row r="43" spans="1:44" s="484" customFormat="1" ht="13.5" hidden="1" customHeight="1">
      <c r="A43" s="484">
        <v>39</v>
      </c>
      <c r="B43" s="483" t="str">
        <f>IFERROR(VLOOKUP(C43,[1]Sheet1!$B$6:$C$52,2,0),"")</f>
        <v/>
      </c>
      <c r="C43" s="496"/>
      <c r="D43" s="495"/>
      <c r="E43" s="494"/>
      <c r="F43" s="495"/>
      <c r="G43" s="494"/>
      <c r="H43" s="480"/>
      <c r="I43" s="480"/>
      <c r="J43" s="573"/>
      <c r="K43" s="494"/>
      <c r="L43" s="495"/>
      <c r="M43" s="494"/>
      <c r="N43" s="480"/>
      <c r="O43" s="493"/>
      <c r="P43" s="454"/>
      <c r="Q43" s="454"/>
      <c r="R43" s="451"/>
      <c r="S43" s="451"/>
      <c r="T43" s="451"/>
      <c r="U43" s="451"/>
      <c r="V43" s="451"/>
      <c r="W43" s="451"/>
      <c r="X43" s="451"/>
      <c r="Y43" s="451"/>
      <c r="Z43" s="451"/>
      <c r="AA43" s="451"/>
      <c r="AB43" s="451"/>
      <c r="AC43" s="451"/>
      <c r="AD43" s="451"/>
      <c r="AE43" s="451"/>
      <c r="AF43" s="501"/>
      <c r="AG43" s="492"/>
      <c r="AH43" s="489">
        <f t="shared" si="0"/>
        <v>0</v>
      </c>
      <c r="AI43" s="491"/>
      <c r="AJ43" s="490"/>
      <c r="AK43" s="489">
        <f t="shared" si="1"/>
        <v>0</v>
      </c>
      <c r="AL43" s="489">
        <f t="shared" si="2"/>
        <v>0</v>
      </c>
      <c r="AM43" s="488">
        <f t="shared" si="4"/>
        <v>0</v>
      </c>
      <c r="AN43" s="500">
        <f t="shared" si="3"/>
        <v>0</v>
      </c>
      <c r="AO43" s="500"/>
      <c r="AP43" s="451"/>
      <c r="AQ43" s="452"/>
      <c r="AR43" s="451"/>
    </row>
    <row r="44" spans="1:44" s="484" customFormat="1" ht="13.5" hidden="1" customHeight="1">
      <c r="A44" s="484">
        <v>40</v>
      </c>
      <c r="B44" s="483" t="str">
        <f>IFERROR(VLOOKUP(C44,[1]Sheet1!$B$6:$C$52,2,0),"")</f>
        <v/>
      </c>
      <c r="C44" s="496"/>
      <c r="D44" s="495"/>
      <c r="E44" s="494"/>
      <c r="F44" s="495"/>
      <c r="G44" s="494"/>
      <c r="H44" s="480"/>
      <c r="I44" s="480"/>
      <c r="J44" s="573"/>
      <c r="K44" s="494"/>
      <c r="L44" s="495"/>
      <c r="M44" s="494"/>
      <c r="N44" s="480"/>
      <c r="O44" s="493"/>
      <c r="P44" s="454"/>
      <c r="Q44" s="454"/>
      <c r="R44" s="451"/>
      <c r="S44" s="451"/>
      <c r="T44" s="451"/>
      <c r="U44" s="451"/>
      <c r="V44" s="451"/>
      <c r="W44" s="451"/>
      <c r="X44" s="451"/>
      <c r="Y44" s="451"/>
      <c r="Z44" s="451"/>
      <c r="AA44" s="451"/>
      <c r="AB44" s="451"/>
      <c r="AC44" s="451"/>
      <c r="AD44" s="451"/>
      <c r="AE44" s="451"/>
      <c r="AF44" s="501"/>
      <c r="AG44" s="492"/>
      <c r="AH44" s="489">
        <f t="shared" si="0"/>
        <v>0</v>
      </c>
      <c r="AI44" s="491"/>
      <c r="AJ44" s="490"/>
      <c r="AK44" s="489">
        <f t="shared" si="1"/>
        <v>0</v>
      </c>
      <c r="AL44" s="489">
        <f t="shared" si="2"/>
        <v>0</v>
      </c>
      <c r="AM44" s="488">
        <f t="shared" si="4"/>
        <v>0</v>
      </c>
      <c r="AN44" s="500">
        <f t="shared" si="3"/>
        <v>0</v>
      </c>
      <c r="AO44" s="500"/>
      <c r="AP44" s="451"/>
      <c r="AQ44" s="452"/>
      <c r="AR44" s="451"/>
    </row>
    <row r="45" spans="1:44" s="484" customFormat="1" ht="13.5" hidden="1" customHeight="1">
      <c r="A45" s="484">
        <v>41</v>
      </c>
      <c r="B45" s="483" t="str">
        <f>IFERROR(VLOOKUP(C45,[1]Sheet1!$B$6:$C$52,2,0),"")</f>
        <v/>
      </c>
      <c r="C45" s="496"/>
      <c r="D45" s="495"/>
      <c r="E45" s="494"/>
      <c r="F45" s="495"/>
      <c r="G45" s="494"/>
      <c r="H45" s="480"/>
      <c r="I45" s="480"/>
      <c r="J45" s="573"/>
      <c r="K45" s="494"/>
      <c r="L45" s="495"/>
      <c r="M45" s="494"/>
      <c r="N45" s="480"/>
      <c r="O45" s="493"/>
      <c r="P45" s="454"/>
      <c r="Q45" s="454"/>
      <c r="R45" s="451"/>
      <c r="S45" s="451"/>
      <c r="T45" s="451"/>
      <c r="U45" s="451"/>
      <c r="V45" s="451"/>
      <c r="W45" s="451"/>
      <c r="X45" s="451"/>
      <c r="Y45" s="451"/>
      <c r="Z45" s="451"/>
      <c r="AA45" s="451"/>
      <c r="AB45" s="451"/>
      <c r="AC45" s="451"/>
      <c r="AD45" s="451"/>
      <c r="AE45" s="451"/>
      <c r="AF45" s="501"/>
      <c r="AG45" s="492"/>
      <c r="AH45" s="489">
        <f t="shared" si="0"/>
        <v>0</v>
      </c>
      <c r="AI45" s="491"/>
      <c r="AJ45" s="490"/>
      <c r="AK45" s="489">
        <f t="shared" si="1"/>
        <v>0</v>
      </c>
      <c r="AL45" s="489">
        <f t="shared" si="2"/>
        <v>0</v>
      </c>
      <c r="AM45" s="488">
        <f t="shared" si="4"/>
        <v>0</v>
      </c>
      <c r="AN45" s="500">
        <f t="shared" si="3"/>
        <v>0</v>
      </c>
      <c r="AO45" s="500"/>
      <c r="AP45" s="451"/>
      <c r="AQ45" s="452"/>
      <c r="AR45" s="451"/>
    </row>
    <row r="46" spans="1:44" s="484" customFormat="1" ht="13.5" hidden="1" customHeight="1">
      <c r="A46" s="484">
        <v>42</v>
      </c>
      <c r="B46" s="483" t="str">
        <f>IFERROR(VLOOKUP(C46,[1]Sheet1!$B$6:$C$52,2,0),"")</f>
        <v/>
      </c>
      <c r="C46" s="496"/>
      <c r="D46" s="495"/>
      <c r="E46" s="494"/>
      <c r="F46" s="495"/>
      <c r="G46" s="494"/>
      <c r="H46" s="480"/>
      <c r="I46" s="480"/>
      <c r="J46" s="573"/>
      <c r="K46" s="494"/>
      <c r="L46" s="495"/>
      <c r="M46" s="494"/>
      <c r="N46" s="480"/>
      <c r="O46" s="493"/>
      <c r="P46" s="454"/>
      <c r="Q46" s="454"/>
      <c r="R46" s="451"/>
      <c r="S46" s="451"/>
      <c r="T46" s="451"/>
      <c r="U46" s="451"/>
      <c r="V46" s="451"/>
      <c r="W46" s="451"/>
      <c r="X46" s="451"/>
      <c r="Y46" s="451"/>
      <c r="Z46" s="451"/>
      <c r="AA46" s="451"/>
      <c r="AB46" s="451"/>
      <c r="AC46" s="451"/>
      <c r="AD46" s="451"/>
      <c r="AE46" s="451"/>
      <c r="AF46" s="501"/>
      <c r="AG46" s="492"/>
      <c r="AH46" s="489">
        <f t="shared" si="0"/>
        <v>0</v>
      </c>
      <c r="AI46" s="491"/>
      <c r="AJ46" s="490"/>
      <c r="AK46" s="489">
        <f t="shared" si="1"/>
        <v>0</v>
      </c>
      <c r="AL46" s="489">
        <f t="shared" si="2"/>
        <v>0</v>
      </c>
      <c r="AM46" s="488">
        <f t="shared" si="4"/>
        <v>0</v>
      </c>
      <c r="AN46" s="500">
        <f t="shared" si="3"/>
        <v>0</v>
      </c>
      <c r="AO46" s="500"/>
      <c r="AP46" s="451"/>
      <c r="AQ46" s="452"/>
      <c r="AR46" s="451"/>
    </row>
    <row r="47" spans="1:44" s="484" customFormat="1" ht="13.5" hidden="1" customHeight="1">
      <c r="A47" s="484">
        <v>43</v>
      </c>
      <c r="B47" s="483" t="str">
        <f>IFERROR(VLOOKUP(C47,[1]Sheet1!$B$6:$C$52,2,0),"")</f>
        <v/>
      </c>
      <c r="C47" s="496"/>
      <c r="D47" s="495"/>
      <c r="E47" s="494"/>
      <c r="F47" s="495"/>
      <c r="G47" s="494"/>
      <c r="H47" s="480"/>
      <c r="I47" s="480"/>
      <c r="J47" s="573"/>
      <c r="K47" s="494"/>
      <c r="L47" s="495"/>
      <c r="M47" s="494"/>
      <c r="N47" s="480"/>
      <c r="O47" s="493"/>
      <c r="P47" s="454"/>
      <c r="Q47" s="454"/>
      <c r="R47" s="451"/>
      <c r="S47" s="451"/>
      <c r="T47" s="451"/>
      <c r="U47" s="451"/>
      <c r="V47" s="451"/>
      <c r="W47" s="451"/>
      <c r="X47" s="451"/>
      <c r="Y47" s="451"/>
      <c r="Z47" s="451"/>
      <c r="AA47" s="451"/>
      <c r="AB47" s="451"/>
      <c r="AC47" s="451"/>
      <c r="AD47" s="451"/>
      <c r="AE47" s="451"/>
      <c r="AF47" s="501"/>
      <c r="AG47" s="492"/>
      <c r="AH47" s="489">
        <f t="shared" si="0"/>
        <v>0</v>
      </c>
      <c r="AI47" s="491"/>
      <c r="AJ47" s="490"/>
      <c r="AK47" s="489">
        <f t="shared" si="1"/>
        <v>0</v>
      </c>
      <c r="AL47" s="489">
        <f t="shared" si="2"/>
        <v>0</v>
      </c>
      <c r="AM47" s="488">
        <f t="shared" si="4"/>
        <v>0</v>
      </c>
      <c r="AN47" s="500">
        <f t="shared" si="3"/>
        <v>0</v>
      </c>
      <c r="AO47" s="500"/>
      <c r="AP47" s="451"/>
      <c r="AQ47" s="452"/>
      <c r="AR47" s="451"/>
    </row>
    <row r="48" spans="1:44" s="484" customFormat="1" ht="13.5" hidden="1" customHeight="1">
      <c r="A48" s="484">
        <v>44</v>
      </c>
      <c r="B48" s="483" t="str">
        <f>IFERROR(VLOOKUP(C48,[1]Sheet1!$B$6:$C$52,2,0),"")</f>
        <v/>
      </c>
      <c r="C48" s="496"/>
      <c r="D48" s="495"/>
      <c r="E48" s="494"/>
      <c r="F48" s="495"/>
      <c r="G48" s="494"/>
      <c r="H48" s="480"/>
      <c r="I48" s="480"/>
      <c r="J48" s="573"/>
      <c r="K48" s="494"/>
      <c r="L48" s="495"/>
      <c r="M48" s="494"/>
      <c r="N48" s="480"/>
      <c r="O48" s="493"/>
      <c r="P48" s="454"/>
      <c r="Q48" s="454"/>
      <c r="R48" s="451"/>
      <c r="S48" s="451"/>
      <c r="T48" s="451"/>
      <c r="U48" s="451"/>
      <c r="V48" s="451"/>
      <c r="W48" s="451"/>
      <c r="X48" s="451"/>
      <c r="Y48" s="451"/>
      <c r="Z48" s="451"/>
      <c r="AA48" s="451"/>
      <c r="AB48" s="451"/>
      <c r="AC48" s="451"/>
      <c r="AD48" s="451"/>
      <c r="AE48" s="451"/>
      <c r="AF48" s="501"/>
      <c r="AG48" s="492"/>
      <c r="AH48" s="489">
        <f t="shared" si="0"/>
        <v>0</v>
      </c>
      <c r="AI48" s="491"/>
      <c r="AJ48" s="490"/>
      <c r="AK48" s="489">
        <f t="shared" si="1"/>
        <v>0</v>
      </c>
      <c r="AL48" s="489">
        <f t="shared" si="2"/>
        <v>0</v>
      </c>
      <c r="AM48" s="488">
        <f t="shared" si="4"/>
        <v>0</v>
      </c>
      <c r="AN48" s="500">
        <f t="shared" si="3"/>
        <v>0</v>
      </c>
      <c r="AO48" s="500"/>
      <c r="AP48" s="451"/>
      <c r="AQ48" s="452"/>
      <c r="AR48" s="451"/>
    </row>
    <row r="49" spans="1:44" s="484" customFormat="1" ht="13.5" hidden="1" customHeight="1">
      <c r="A49" s="484">
        <v>45</v>
      </c>
      <c r="B49" s="483" t="str">
        <f>IFERROR(VLOOKUP(C49,[1]Sheet1!$B$6:$C$52,2,0),"")</f>
        <v/>
      </c>
      <c r="C49" s="496"/>
      <c r="D49" s="495"/>
      <c r="E49" s="494"/>
      <c r="F49" s="495"/>
      <c r="G49" s="494"/>
      <c r="H49" s="480"/>
      <c r="I49" s="480"/>
      <c r="J49" s="573"/>
      <c r="K49" s="494"/>
      <c r="L49" s="495"/>
      <c r="M49" s="494"/>
      <c r="N49" s="480"/>
      <c r="O49" s="493"/>
      <c r="P49" s="454"/>
      <c r="Q49" s="454"/>
      <c r="R49" s="451"/>
      <c r="S49" s="451"/>
      <c r="T49" s="451"/>
      <c r="U49" s="451"/>
      <c r="V49" s="451"/>
      <c r="W49" s="451"/>
      <c r="X49" s="451"/>
      <c r="Y49" s="451"/>
      <c r="Z49" s="451"/>
      <c r="AA49" s="451"/>
      <c r="AB49" s="451"/>
      <c r="AC49" s="451"/>
      <c r="AD49" s="451"/>
      <c r="AE49" s="451"/>
      <c r="AF49" s="501"/>
      <c r="AG49" s="492"/>
      <c r="AH49" s="489">
        <f t="shared" si="0"/>
        <v>0</v>
      </c>
      <c r="AI49" s="491"/>
      <c r="AJ49" s="490"/>
      <c r="AK49" s="489">
        <f t="shared" si="1"/>
        <v>0</v>
      </c>
      <c r="AL49" s="489">
        <f t="shared" si="2"/>
        <v>0</v>
      </c>
      <c r="AM49" s="488">
        <f t="shared" si="4"/>
        <v>0</v>
      </c>
      <c r="AN49" s="500">
        <f t="shared" si="3"/>
        <v>0</v>
      </c>
      <c r="AO49" s="500"/>
      <c r="AP49" s="451"/>
      <c r="AQ49" s="452"/>
      <c r="AR49" s="451"/>
    </row>
    <row r="50" spans="1:44" s="484" customFormat="1" ht="13.5" hidden="1" customHeight="1">
      <c r="A50" s="484">
        <v>46</v>
      </c>
      <c r="B50" s="483" t="str">
        <f>IFERROR(VLOOKUP(C50,[1]Sheet1!$B$6:$C$52,2,0),"")</f>
        <v/>
      </c>
      <c r="C50" s="496"/>
      <c r="D50" s="495"/>
      <c r="E50" s="494"/>
      <c r="F50" s="495"/>
      <c r="G50" s="494"/>
      <c r="H50" s="480"/>
      <c r="I50" s="480"/>
      <c r="J50" s="573"/>
      <c r="K50" s="494"/>
      <c r="L50" s="495"/>
      <c r="M50" s="494"/>
      <c r="N50" s="480"/>
      <c r="O50" s="493"/>
      <c r="P50" s="454"/>
      <c r="Q50" s="454"/>
      <c r="R50" s="451"/>
      <c r="S50" s="451"/>
      <c r="T50" s="451"/>
      <c r="U50" s="451"/>
      <c r="V50" s="451"/>
      <c r="W50" s="451"/>
      <c r="X50" s="451"/>
      <c r="Y50" s="451"/>
      <c r="Z50" s="451"/>
      <c r="AA50" s="451"/>
      <c r="AB50" s="451"/>
      <c r="AC50" s="451"/>
      <c r="AD50" s="451"/>
      <c r="AE50" s="451"/>
      <c r="AF50" s="501"/>
      <c r="AG50" s="492"/>
      <c r="AH50" s="489">
        <f t="shared" si="0"/>
        <v>0</v>
      </c>
      <c r="AI50" s="491"/>
      <c r="AJ50" s="490"/>
      <c r="AK50" s="489">
        <f t="shared" si="1"/>
        <v>0</v>
      </c>
      <c r="AL50" s="489">
        <f t="shared" si="2"/>
        <v>0</v>
      </c>
      <c r="AM50" s="488">
        <f t="shared" si="4"/>
        <v>0</v>
      </c>
      <c r="AN50" s="500">
        <f t="shared" si="3"/>
        <v>0</v>
      </c>
      <c r="AO50" s="500"/>
      <c r="AP50" s="451"/>
      <c r="AQ50" s="452"/>
      <c r="AR50" s="451"/>
    </row>
    <row r="51" spans="1:44" s="484" customFormat="1" ht="13.5" hidden="1" customHeight="1">
      <c r="A51" s="484">
        <v>47</v>
      </c>
      <c r="B51" s="483" t="str">
        <f>IFERROR(VLOOKUP(C51,[1]Sheet1!$B$6:$C$52,2,0),"")</f>
        <v/>
      </c>
      <c r="C51" s="496"/>
      <c r="D51" s="495"/>
      <c r="E51" s="494"/>
      <c r="F51" s="495"/>
      <c r="G51" s="494"/>
      <c r="H51" s="480"/>
      <c r="I51" s="480"/>
      <c r="J51" s="573"/>
      <c r="K51" s="494"/>
      <c r="L51" s="495"/>
      <c r="M51" s="494"/>
      <c r="N51" s="480"/>
      <c r="O51" s="493"/>
      <c r="P51" s="454"/>
      <c r="Q51" s="454"/>
      <c r="R51" s="451"/>
      <c r="S51" s="451"/>
      <c r="T51" s="451"/>
      <c r="U51" s="451"/>
      <c r="V51" s="451"/>
      <c r="W51" s="451"/>
      <c r="X51" s="451"/>
      <c r="Y51" s="451"/>
      <c r="Z51" s="451"/>
      <c r="AA51" s="451"/>
      <c r="AB51" s="451"/>
      <c r="AC51" s="451"/>
      <c r="AD51" s="451"/>
      <c r="AE51" s="451"/>
      <c r="AF51" s="501"/>
      <c r="AG51" s="492"/>
      <c r="AH51" s="489">
        <f t="shared" si="0"/>
        <v>0</v>
      </c>
      <c r="AI51" s="491"/>
      <c r="AJ51" s="490"/>
      <c r="AK51" s="489">
        <f t="shared" si="1"/>
        <v>0</v>
      </c>
      <c r="AL51" s="489">
        <f t="shared" si="2"/>
        <v>0</v>
      </c>
      <c r="AM51" s="488">
        <f t="shared" si="4"/>
        <v>0</v>
      </c>
      <c r="AN51" s="500">
        <f t="shared" si="3"/>
        <v>0</v>
      </c>
      <c r="AO51" s="500"/>
      <c r="AP51" s="451"/>
      <c r="AQ51" s="452"/>
      <c r="AR51" s="451"/>
    </row>
    <row r="52" spans="1:44" s="484" customFormat="1" ht="13.5" hidden="1" customHeight="1">
      <c r="A52" s="484">
        <v>48</v>
      </c>
      <c r="B52" s="483" t="str">
        <f>IFERROR(VLOOKUP(C52,[1]Sheet1!$B$6:$C$52,2,0),"")</f>
        <v/>
      </c>
      <c r="C52" s="496"/>
      <c r="D52" s="495"/>
      <c r="E52" s="494"/>
      <c r="F52" s="495"/>
      <c r="G52" s="494"/>
      <c r="H52" s="480"/>
      <c r="I52" s="480"/>
      <c r="J52" s="573"/>
      <c r="K52" s="494"/>
      <c r="L52" s="495"/>
      <c r="M52" s="494"/>
      <c r="N52" s="480"/>
      <c r="O52" s="493"/>
      <c r="P52" s="454"/>
      <c r="Q52" s="454"/>
      <c r="R52" s="451"/>
      <c r="S52" s="451"/>
      <c r="T52" s="451"/>
      <c r="U52" s="451"/>
      <c r="V52" s="451"/>
      <c r="W52" s="451"/>
      <c r="X52" s="451"/>
      <c r="Y52" s="451"/>
      <c r="Z52" s="451"/>
      <c r="AA52" s="451"/>
      <c r="AB52" s="451"/>
      <c r="AC52" s="451"/>
      <c r="AD52" s="451"/>
      <c r="AE52" s="451"/>
      <c r="AF52" s="501"/>
      <c r="AG52" s="492"/>
      <c r="AH52" s="489">
        <f t="shared" si="0"/>
        <v>0</v>
      </c>
      <c r="AI52" s="491"/>
      <c r="AJ52" s="490"/>
      <c r="AK52" s="489">
        <f t="shared" si="1"/>
        <v>0</v>
      </c>
      <c r="AL52" s="489">
        <f t="shared" si="2"/>
        <v>0</v>
      </c>
      <c r="AM52" s="488">
        <f t="shared" si="4"/>
        <v>0</v>
      </c>
      <c r="AN52" s="500">
        <f t="shared" si="3"/>
        <v>0</v>
      </c>
      <c r="AO52" s="500"/>
      <c r="AP52" s="451"/>
      <c r="AQ52" s="452"/>
      <c r="AR52" s="451"/>
    </row>
    <row r="53" spans="1:44" s="484" customFormat="1" ht="13.5" hidden="1" customHeight="1">
      <c r="A53" s="484">
        <v>49</v>
      </c>
      <c r="B53" s="483" t="str">
        <f>IFERROR(VLOOKUP(C53,[1]Sheet1!$B$6:$C$52,2,0),"")</f>
        <v/>
      </c>
      <c r="C53" s="496"/>
      <c r="D53" s="495"/>
      <c r="E53" s="494"/>
      <c r="F53" s="495"/>
      <c r="G53" s="494"/>
      <c r="H53" s="480"/>
      <c r="I53" s="480"/>
      <c r="J53" s="573"/>
      <c r="K53" s="494"/>
      <c r="L53" s="495"/>
      <c r="M53" s="494"/>
      <c r="N53" s="480"/>
      <c r="O53" s="493"/>
      <c r="P53" s="454"/>
      <c r="Q53" s="454"/>
      <c r="R53" s="451"/>
      <c r="S53" s="451"/>
      <c r="T53" s="451"/>
      <c r="U53" s="451"/>
      <c r="V53" s="451"/>
      <c r="W53" s="451"/>
      <c r="X53" s="451"/>
      <c r="Y53" s="451"/>
      <c r="Z53" s="451"/>
      <c r="AA53" s="451"/>
      <c r="AB53" s="451"/>
      <c r="AC53" s="451"/>
      <c r="AD53" s="451"/>
      <c r="AE53" s="451"/>
      <c r="AF53" s="501"/>
      <c r="AG53" s="492"/>
      <c r="AH53" s="489">
        <f t="shared" si="0"/>
        <v>0</v>
      </c>
      <c r="AI53" s="491"/>
      <c r="AJ53" s="490"/>
      <c r="AK53" s="489">
        <f t="shared" si="1"/>
        <v>0</v>
      </c>
      <c r="AL53" s="489">
        <f t="shared" si="2"/>
        <v>0</v>
      </c>
      <c r="AM53" s="488">
        <f t="shared" si="4"/>
        <v>0</v>
      </c>
      <c r="AN53" s="500">
        <f t="shared" si="3"/>
        <v>0</v>
      </c>
      <c r="AO53" s="500"/>
      <c r="AP53" s="451"/>
      <c r="AQ53" s="452"/>
      <c r="AR53" s="451"/>
    </row>
    <row r="54" spans="1:44" s="484" customFormat="1" ht="13.5" hidden="1" customHeight="1">
      <c r="A54" s="484">
        <v>50</v>
      </c>
      <c r="B54" s="483" t="str">
        <f>IFERROR(VLOOKUP(C54,[1]Sheet1!$B$6:$C$52,2,0),"")</f>
        <v/>
      </c>
      <c r="C54" s="496"/>
      <c r="D54" s="495"/>
      <c r="E54" s="494"/>
      <c r="F54" s="495"/>
      <c r="G54" s="494"/>
      <c r="H54" s="480"/>
      <c r="I54" s="480"/>
      <c r="J54" s="573"/>
      <c r="K54" s="494"/>
      <c r="L54" s="495"/>
      <c r="M54" s="494"/>
      <c r="N54" s="480"/>
      <c r="O54" s="493"/>
      <c r="P54" s="454"/>
      <c r="Q54" s="454"/>
      <c r="R54" s="451"/>
      <c r="S54" s="451"/>
      <c r="T54" s="451"/>
      <c r="U54" s="451"/>
      <c r="V54" s="451"/>
      <c r="W54" s="451"/>
      <c r="X54" s="451"/>
      <c r="Y54" s="451"/>
      <c r="Z54" s="451"/>
      <c r="AA54" s="451"/>
      <c r="AB54" s="451"/>
      <c r="AC54" s="451"/>
      <c r="AD54" s="451"/>
      <c r="AE54" s="451"/>
      <c r="AF54" s="501"/>
      <c r="AG54" s="492"/>
      <c r="AH54" s="489">
        <f t="shared" si="0"/>
        <v>0</v>
      </c>
      <c r="AI54" s="491"/>
      <c r="AJ54" s="490"/>
      <c r="AK54" s="489">
        <f t="shared" si="1"/>
        <v>0</v>
      </c>
      <c r="AL54" s="489">
        <f t="shared" si="2"/>
        <v>0</v>
      </c>
      <c r="AM54" s="488">
        <f t="shared" si="4"/>
        <v>0</v>
      </c>
      <c r="AN54" s="500">
        <f t="shared" si="3"/>
        <v>0</v>
      </c>
      <c r="AO54" s="500"/>
      <c r="AP54" s="451"/>
      <c r="AQ54" s="452"/>
      <c r="AR54" s="451"/>
    </row>
    <row r="55" spans="1:44" s="484" customFormat="1" ht="13.5" hidden="1" customHeight="1">
      <c r="A55" s="484">
        <v>51</v>
      </c>
      <c r="B55" s="483" t="str">
        <f>IFERROR(VLOOKUP(C55,[1]Sheet1!$B$6:$C$52,2,0),"")</f>
        <v/>
      </c>
      <c r="C55" s="496"/>
      <c r="D55" s="495"/>
      <c r="E55" s="494"/>
      <c r="F55" s="495"/>
      <c r="G55" s="494"/>
      <c r="H55" s="480"/>
      <c r="I55" s="480"/>
      <c r="J55" s="573"/>
      <c r="K55" s="494"/>
      <c r="L55" s="495"/>
      <c r="M55" s="494"/>
      <c r="N55" s="480"/>
      <c r="O55" s="493"/>
      <c r="P55" s="454"/>
      <c r="Q55" s="454"/>
      <c r="R55" s="451"/>
      <c r="S55" s="451"/>
      <c r="T55" s="451"/>
      <c r="U55" s="451"/>
      <c r="V55" s="451"/>
      <c r="W55" s="451"/>
      <c r="X55" s="451"/>
      <c r="Y55" s="451"/>
      <c r="Z55" s="451"/>
      <c r="AA55" s="451"/>
      <c r="AB55" s="451"/>
      <c r="AC55" s="451"/>
      <c r="AD55" s="451"/>
      <c r="AE55" s="451"/>
      <c r="AF55" s="501"/>
      <c r="AG55" s="492"/>
      <c r="AH55" s="489">
        <f t="shared" si="0"/>
        <v>0</v>
      </c>
      <c r="AI55" s="491"/>
      <c r="AJ55" s="490"/>
      <c r="AK55" s="489">
        <f t="shared" si="1"/>
        <v>0</v>
      </c>
      <c r="AL55" s="489">
        <f t="shared" si="2"/>
        <v>0</v>
      </c>
      <c r="AM55" s="488">
        <f t="shared" si="4"/>
        <v>0</v>
      </c>
      <c r="AN55" s="500">
        <f t="shared" si="3"/>
        <v>0</v>
      </c>
      <c r="AO55" s="500"/>
      <c r="AP55" s="451"/>
      <c r="AQ55" s="452"/>
      <c r="AR55" s="451"/>
    </row>
    <row r="56" spans="1:44" s="484" customFormat="1" ht="13.5" hidden="1" customHeight="1">
      <c r="A56" s="484">
        <v>52</v>
      </c>
      <c r="B56" s="483" t="str">
        <f>IFERROR(VLOOKUP(C56,[1]Sheet1!$B$6:$C$52,2,0),"")</f>
        <v/>
      </c>
      <c r="C56" s="496"/>
      <c r="D56" s="495"/>
      <c r="E56" s="494"/>
      <c r="F56" s="495"/>
      <c r="G56" s="494"/>
      <c r="H56" s="480"/>
      <c r="I56" s="480"/>
      <c r="J56" s="573"/>
      <c r="K56" s="494"/>
      <c r="L56" s="495"/>
      <c r="M56" s="494"/>
      <c r="N56" s="480"/>
      <c r="O56" s="493"/>
      <c r="P56" s="454"/>
      <c r="Q56" s="454"/>
      <c r="R56" s="451"/>
      <c r="S56" s="451"/>
      <c r="T56" s="451"/>
      <c r="U56" s="451"/>
      <c r="V56" s="451"/>
      <c r="W56" s="451"/>
      <c r="X56" s="451"/>
      <c r="Y56" s="451"/>
      <c r="Z56" s="451"/>
      <c r="AA56" s="451"/>
      <c r="AB56" s="451"/>
      <c r="AC56" s="451"/>
      <c r="AD56" s="451"/>
      <c r="AE56" s="451"/>
      <c r="AF56" s="501"/>
      <c r="AG56" s="492"/>
      <c r="AH56" s="489">
        <f t="shared" si="0"/>
        <v>0</v>
      </c>
      <c r="AI56" s="491"/>
      <c r="AJ56" s="490"/>
      <c r="AK56" s="489">
        <f t="shared" si="1"/>
        <v>0</v>
      </c>
      <c r="AL56" s="489">
        <f t="shared" si="2"/>
        <v>0</v>
      </c>
      <c r="AM56" s="488">
        <f t="shared" si="4"/>
        <v>0</v>
      </c>
      <c r="AN56" s="500">
        <f t="shared" si="3"/>
        <v>0</v>
      </c>
      <c r="AO56" s="500"/>
      <c r="AP56" s="451"/>
      <c r="AQ56" s="452"/>
      <c r="AR56" s="451"/>
    </row>
    <row r="57" spans="1:44" s="484" customFormat="1" ht="13.5" hidden="1" customHeight="1">
      <c r="A57" s="484">
        <v>53</v>
      </c>
      <c r="B57" s="483" t="str">
        <f>IFERROR(VLOOKUP(C57,[1]Sheet1!$B$6:$C$52,2,0),"")</f>
        <v/>
      </c>
      <c r="C57" s="496"/>
      <c r="D57" s="495"/>
      <c r="E57" s="494"/>
      <c r="F57" s="495"/>
      <c r="G57" s="494"/>
      <c r="H57" s="480"/>
      <c r="I57" s="480"/>
      <c r="J57" s="573"/>
      <c r="K57" s="494"/>
      <c r="L57" s="495"/>
      <c r="M57" s="494"/>
      <c r="N57" s="480"/>
      <c r="O57" s="493"/>
      <c r="P57" s="454"/>
      <c r="Q57" s="454"/>
      <c r="R57" s="451"/>
      <c r="S57" s="451"/>
      <c r="T57" s="451"/>
      <c r="U57" s="451"/>
      <c r="V57" s="451"/>
      <c r="W57" s="451"/>
      <c r="X57" s="451"/>
      <c r="Y57" s="451"/>
      <c r="Z57" s="451"/>
      <c r="AA57" s="451"/>
      <c r="AB57" s="451"/>
      <c r="AC57" s="451"/>
      <c r="AD57" s="451"/>
      <c r="AE57" s="451"/>
      <c r="AF57" s="501"/>
      <c r="AG57" s="492"/>
      <c r="AH57" s="489">
        <f t="shared" si="0"/>
        <v>0</v>
      </c>
      <c r="AI57" s="491"/>
      <c r="AJ57" s="490"/>
      <c r="AK57" s="489">
        <f t="shared" si="1"/>
        <v>0</v>
      </c>
      <c r="AL57" s="489">
        <f t="shared" si="2"/>
        <v>0</v>
      </c>
      <c r="AM57" s="488">
        <f t="shared" si="4"/>
        <v>0</v>
      </c>
      <c r="AN57" s="500">
        <f t="shared" si="3"/>
        <v>0</v>
      </c>
      <c r="AO57" s="500"/>
      <c r="AP57" s="451"/>
      <c r="AQ57" s="452"/>
      <c r="AR57" s="451"/>
    </row>
    <row r="58" spans="1:44" s="484" customFormat="1" ht="13.5" hidden="1" customHeight="1">
      <c r="A58" s="484">
        <v>54</v>
      </c>
      <c r="B58" s="483" t="str">
        <f>IFERROR(VLOOKUP(C58,[1]Sheet1!$B$6:$C$52,2,0),"")</f>
        <v/>
      </c>
      <c r="C58" s="496"/>
      <c r="D58" s="495"/>
      <c r="E58" s="494"/>
      <c r="F58" s="495"/>
      <c r="G58" s="494"/>
      <c r="H58" s="480"/>
      <c r="I58" s="480"/>
      <c r="J58" s="573"/>
      <c r="K58" s="494"/>
      <c r="L58" s="495"/>
      <c r="M58" s="494"/>
      <c r="N58" s="480"/>
      <c r="O58" s="493"/>
      <c r="P58" s="454"/>
      <c r="Q58" s="454"/>
      <c r="R58" s="451"/>
      <c r="S58" s="451"/>
      <c r="T58" s="451"/>
      <c r="U58" s="451"/>
      <c r="V58" s="451"/>
      <c r="W58" s="451"/>
      <c r="X58" s="451"/>
      <c r="Y58" s="451"/>
      <c r="Z58" s="451"/>
      <c r="AA58" s="451"/>
      <c r="AB58" s="451"/>
      <c r="AC58" s="451"/>
      <c r="AD58" s="451"/>
      <c r="AE58" s="451"/>
      <c r="AF58" s="501"/>
      <c r="AG58" s="492"/>
      <c r="AH58" s="489">
        <f t="shared" si="0"/>
        <v>0</v>
      </c>
      <c r="AI58" s="491"/>
      <c r="AJ58" s="490"/>
      <c r="AK58" s="489">
        <f t="shared" si="1"/>
        <v>0</v>
      </c>
      <c r="AL58" s="489">
        <f t="shared" si="2"/>
        <v>0</v>
      </c>
      <c r="AM58" s="488">
        <f t="shared" si="4"/>
        <v>0</v>
      </c>
      <c r="AN58" s="500">
        <f t="shared" si="3"/>
        <v>0</v>
      </c>
      <c r="AO58" s="500"/>
      <c r="AP58" s="451"/>
      <c r="AQ58" s="452"/>
      <c r="AR58" s="451"/>
    </row>
    <row r="59" spans="1:44" s="484" customFormat="1" ht="13.5" hidden="1" customHeight="1">
      <c r="A59" s="484">
        <v>55</v>
      </c>
      <c r="B59" s="483" t="str">
        <f>IFERROR(VLOOKUP(C59,[1]Sheet1!$B$6:$C$52,2,0),"")</f>
        <v/>
      </c>
      <c r="C59" s="496"/>
      <c r="D59" s="495"/>
      <c r="E59" s="494"/>
      <c r="F59" s="495"/>
      <c r="G59" s="494"/>
      <c r="H59" s="480"/>
      <c r="I59" s="480"/>
      <c r="J59" s="573"/>
      <c r="K59" s="494"/>
      <c r="L59" s="495"/>
      <c r="M59" s="494"/>
      <c r="N59" s="480"/>
      <c r="O59" s="493"/>
      <c r="P59" s="454"/>
      <c r="Q59" s="454"/>
      <c r="R59" s="451"/>
      <c r="S59" s="451"/>
      <c r="T59" s="451"/>
      <c r="U59" s="451"/>
      <c r="V59" s="451"/>
      <c r="W59" s="451"/>
      <c r="X59" s="451"/>
      <c r="Y59" s="451"/>
      <c r="Z59" s="451"/>
      <c r="AA59" s="451"/>
      <c r="AB59" s="451"/>
      <c r="AC59" s="451"/>
      <c r="AD59" s="451"/>
      <c r="AE59" s="451"/>
      <c r="AF59" s="501"/>
      <c r="AG59" s="492"/>
      <c r="AH59" s="489">
        <f t="shared" si="0"/>
        <v>0</v>
      </c>
      <c r="AI59" s="491"/>
      <c r="AJ59" s="490"/>
      <c r="AK59" s="489">
        <f t="shared" si="1"/>
        <v>0</v>
      </c>
      <c r="AL59" s="489">
        <f t="shared" si="2"/>
        <v>0</v>
      </c>
      <c r="AM59" s="488">
        <f t="shared" si="4"/>
        <v>0</v>
      </c>
      <c r="AN59" s="500">
        <f t="shared" si="3"/>
        <v>0</v>
      </c>
      <c r="AO59" s="500"/>
      <c r="AP59" s="451"/>
      <c r="AQ59" s="452"/>
      <c r="AR59" s="451"/>
    </row>
    <row r="60" spans="1:44" s="484" customFormat="1" ht="13.5" hidden="1" customHeight="1">
      <c r="A60" s="484">
        <v>56</v>
      </c>
      <c r="B60" s="483" t="str">
        <f>IFERROR(VLOOKUP(C60,[1]Sheet1!$B$6:$C$52,2,0),"")</f>
        <v/>
      </c>
      <c r="C60" s="496"/>
      <c r="D60" s="495"/>
      <c r="E60" s="494"/>
      <c r="F60" s="495"/>
      <c r="G60" s="494"/>
      <c r="H60" s="480"/>
      <c r="I60" s="480"/>
      <c r="J60" s="573"/>
      <c r="K60" s="494"/>
      <c r="L60" s="495"/>
      <c r="M60" s="494"/>
      <c r="N60" s="480"/>
      <c r="O60" s="493"/>
      <c r="P60" s="454"/>
      <c r="Q60" s="454"/>
      <c r="R60" s="451"/>
      <c r="S60" s="451"/>
      <c r="T60" s="451"/>
      <c r="U60" s="451"/>
      <c r="V60" s="451"/>
      <c r="W60" s="451"/>
      <c r="X60" s="451"/>
      <c r="Y60" s="451"/>
      <c r="Z60" s="451"/>
      <c r="AA60" s="451"/>
      <c r="AB60" s="451"/>
      <c r="AC60" s="451"/>
      <c r="AD60" s="451"/>
      <c r="AE60" s="451"/>
      <c r="AF60" s="501"/>
      <c r="AG60" s="492"/>
      <c r="AH60" s="489">
        <f t="shared" si="0"/>
        <v>0</v>
      </c>
      <c r="AI60" s="491"/>
      <c r="AJ60" s="490"/>
      <c r="AK60" s="489">
        <f t="shared" si="1"/>
        <v>0</v>
      </c>
      <c r="AL60" s="489">
        <f t="shared" si="2"/>
        <v>0</v>
      </c>
      <c r="AM60" s="488">
        <f t="shared" si="4"/>
        <v>0</v>
      </c>
      <c r="AN60" s="500">
        <f t="shared" si="3"/>
        <v>0</v>
      </c>
      <c r="AO60" s="500"/>
      <c r="AP60" s="451"/>
      <c r="AQ60" s="452"/>
      <c r="AR60" s="451"/>
    </row>
    <row r="61" spans="1:44" s="484" customFormat="1" ht="13.5" hidden="1" customHeight="1">
      <c r="A61" s="484">
        <v>57</v>
      </c>
      <c r="B61" s="483" t="str">
        <f>IFERROR(VLOOKUP(C61,[1]Sheet1!$B$6:$C$52,2,0),"")</f>
        <v/>
      </c>
      <c r="C61" s="496"/>
      <c r="D61" s="495"/>
      <c r="E61" s="494"/>
      <c r="F61" s="495"/>
      <c r="G61" s="494"/>
      <c r="H61" s="480"/>
      <c r="I61" s="480"/>
      <c r="J61" s="573"/>
      <c r="K61" s="494"/>
      <c r="L61" s="495"/>
      <c r="M61" s="494"/>
      <c r="N61" s="480"/>
      <c r="O61" s="493"/>
      <c r="P61" s="454"/>
      <c r="Q61" s="454"/>
      <c r="R61" s="451"/>
      <c r="S61" s="451"/>
      <c r="T61" s="451"/>
      <c r="U61" s="451"/>
      <c r="V61" s="451"/>
      <c r="W61" s="451"/>
      <c r="X61" s="451"/>
      <c r="Y61" s="451"/>
      <c r="Z61" s="451"/>
      <c r="AA61" s="451"/>
      <c r="AB61" s="451"/>
      <c r="AC61" s="451"/>
      <c r="AD61" s="451"/>
      <c r="AE61" s="451"/>
      <c r="AF61" s="501"/>
      <c r="AG61" s="492"/>
      <c r="AH61" s="489">
        <f t="shared" si="0"/>
        <v>0</v>
      </c>
      <c r="AI61" s="491"/>
      <c r="AJ61" s="490"/>
      <c r="AK61" s="489">
        <f t="shared" si="1"/>
        <v>0</v>
      </c>
      <c r="AL61" s="489">
        <f t="shared" si="2"/>
        <v>0</v>
      </c>
      <c r="AM61" s="488">
        <f t="shared" si="4"/>
        <v>0</v>
      </c>
      <c r="AN61" s="500">
        <f t="shared" si="3"/>
        <v>0</v>
      </c>
      <c r="AO61" s="500"/>
      <c r="AP61" s="451"/>
      <c r="AQ61" s="452"/>
      <c r="AR61" s="451"/>
    </row>
    <row r="62" spans="1:44" s="484" customFormat="1" ht="13.5" hidden="1" customHeight="1">
      <c r="A62" s="484">
        <v>58</v>
      </c>
      <c r="B62" s="483" t="str">
        <f>IFERROR(VLOOKUP(C62,[1]Sheet1!$B$6:$C$52,2,0),"")</f>
        <v/>
      </c>
      <c r="C62" s="496"/>
      <c r="D62" s="495"/>
      <c r="E62" s="494"/>
      <c r="F62" s="495"/>
      <c r="G62" s="494"/>
      <c r="H62" s="480"/>
      <c r="I62" s="480"/>
      <c r="J62" s="573"/>
      <c r="K62" s="494"/>
      <c r="L62" s="495"/>
      <c r="M62" s="494"/>
      <c r="N62" s="480"/>
      <c r="O62" s="493"/>
      <c r="P62" s="454"/>
      <c r="Q62" s="454"/>
      <c r="R62" s="451"/>
      <c r="S62" s="451"/>
      <c r="T62" s="451"/>
      <c r="U62" s="451"/>
      <c r="V62" s="451"/>
      <c r="W62" s="451"/>
      <c r="X62" s="451"/>
      <c r="Y62" s="451"/>
      <c r="Z62" s="451"/>
      <c r="AA62" s="451"/>
      <c r="AB62" s="451"/>
      <c r="AC62" s="451"/>
      <c r="AD62" s="451"/>
      <c r="AE62" s="451"/>
      <c r="AF62" s="501"/>
      <c r="AG62" s="492"/>
      <c r="AH62" s="489">
        <f t="shared" si="0"/>
        <v>0</v>
      </c>
      <c r="AI62" s="491"/>
      <c r="AJ62" s="490"/>
      <c r="AK62" s="489">
        <f t="shared" si="1"/>
        <v>0</v>
      </c>
      <c r="AL62" s="489">
        <f t="shared" si="2"/>
        <v>0</v>
      </c>
      <c r="AM62" s="488">
        <f t="shared" si="4"/>
        <v>0</v>
      </c>
      <c r="AN62" s="500">
        <f t="shared" si="3"/>
        <v>0</v>
      </c>
      <c r="AO62" s="500"/>
      <c r="AP62" s="451"/>
      <c r="AQ62" s="452"/>
      <c r="AR62" s="451"/>
    </row>
    <row r="63" spans="1:44" s="484" customFormat="1" ht="13.5" hidden="1" customHeight="1">
      <c r="A63" s="484">
        <v>59</v>
      </c>
      <c r="B63" s="483" t="str">
        <f>IFERROR(VLOOKUP(C63,[1]Sheet1!$B$6:$C$52,2,0),"")</f>
        <v/>
      </c>
      <c r="C63" s="496"/>
      <c r="D63" s="495"/>
      <c r="E63" s="494"/>
      <c r="F63" s="495"/>
      <c r="G63" s="494"/>
      <c r="H63" s="480"/>
      <c r="I63" s="480"/>
      <c r="J63" s="573"/>
      <c r="K63" s="494"/>
      <c r="L63" s="495"/>
      <c r="M63" s="494"/>
      <c r="N63" s="480"/>
      <c r="O63" s="493"/>
      <c r="P63" s="454"/>
      <c r="Q63" s="454"/>
      <c r="R63" s="451"/>
      <c r="S63" s="451"/>
      <c r="T63" s="451"/>
      <c r="U63" s="451"/>
      <c r="V63" s="451"/>
      <c r="W63" s="451"/>
      <c r="X63" s="451"/>
      <c r="Y63" s="451"/>
      <c r="Z63" s="451"/>
      <c r="AA63" s="451"/>
      <c r="AB63" s="451"/>
      <c r="AC63" s="451"/>
      <c r="AD63" s="451"/>
      <c r="AE63" s="451"/>
      <c r="AF63" s="501"/>
      <c r="AG63" s="492"/>
      <c r="AH63" s="489">
        <f t="shared" si="0"/>
        <v>0</v>
      </c>
      <c r="AI63" s="491"/>
      <c r="AJ63" s="490"/>
      <c r="AK63" s="489">
        <f t="shared" si="1"/>
        <v>0</v>
      </c>
      <c r="AL63" s="489">
        <f t="shared" si="2"/>
        <v>0</v>
      </c>
      <c r="AM63" s="488">
        <f t="shared" si="4"/>
        <v>0</v>
      </c>
      <c r="AN63" s="500">
        <f t="shared" si="3"/>
        <v>0</v>
      </c>
      <c r="AO63" s="500"/>
      <c r="AP63" s="451"/>
      <c r="AQ63" s="452"/>
      <c r="AR63" s="451"/>
    </row>
    <row r="64" spans="1:44" s="484" customFormat="1" ht="13.5" hidden="1" customHeight="1">
      <c r="A64" s="484">
        <v>60</v>
      </c>
      <c r="B64" s="483" t="str">
        <f>IFERROR(VLOOKUP(C64,[1]Sheet1!$B$6:$C$52,2,0),"")</f>
        <v/>
      </c>
      <c r="C64" s="496"/>
      <c r="D64" s="495"/>
      <c r="E64" s="494"/>
      <c r="F64" s="495"/>
      <c r="G64" s="494"/>
      <c r="H64" s="480"/>
      <c r="I64" s="480"/>
      <c r="J64" s="573"/>
      <c r="K64" s="494"/>
      <c r="L64" s="495"/>
      <c r="M64" s="494"/>
      <c r="N64" s="480"/>
      <c r="O64" s="493"/>
      <c r="P64" s="454"/>
      <c r="Q64" s="454"/>
      <c r="R64" s="451"/>
      <c r="S64" s="451"/>
      <c r="T64" s="451"/>
      <c r="U64" s="451"/>
      <c r="V64" s="451"/>
      <c r="W64" s="451"/>
      <c r="X64" s="451"/>
      <c r="Y64" s="451"/>
      <c r="Z64" s="451"/>
      <c r="AA64" s="451"/>
      <c r="AB64" s="451"/>
      <c r="AC64" s="451"/>
      <c r="AD64" s="451"/>
      <c r="AE64" s="451"/>
      <c r="AF64" s="501"/>
      <c r="AG64" s="492"/>
      <c r="AH64" s="489">
        <f t="shared" si="0"/>
        <v>0</v>
      </c>
      <c r="AI64" s="491"/>
      <c r="AJ64" s="490"/>
      <c r="AK64" s="489">
        <f t="shared" si="1"/>
        <v>0</v>
      </c>
      <c r="AL64" s="489">
        <f t="shared" si="2"/>
        <v>0</v>
      </c>
      <c r="AM64" s="488">
        <f t="shared" si="4"/>
        <v>0</v>
      </c>
      <c r="AN64" s="500">
        <f t="shared" si="3"/>
        <v>0</v>
      </c>
      <c r="AO64" s="500"/>
      <c r="AP64" s="451"/>
      <c r="AQ64" s="452"/>
      <c r="AR64" s="451"/>
    </row>
    <row r="65" spans="1:44" s="484" customFormat="1" ht="13.5" hidden="1" customHeight="1">
      <c r="A65" s="484">
        <v>61</v>
      </c>
      <c r="B65" s="483" t="str">
        <f>IFERROR(VLOOKUP(C65,[1]Sheet1!$B$6:$C$52,2,0),"")</f>
        <v/>
      </c>
      <c r="C65" s="496"/>
      <c r="D65" s="495"/>
      <c r="E65" s="494"/>
      <c r="F65" s="495"/>
      <c r="G65" s="494"/>
      <c r="H65" s="480"/>
      <c r="I65" s="480"/>
      <c r="J65" s="573"/>
      <c r="K65" s="494"/>
      <c r="L65" s="495"/>
      <c r="M65" s="494"/>
      <c r="N65" s="480"/>
      <c r="O65" s="493"/>
      <c r="P65" s="454"/>
      <c r="Q65" s="454"/>
      <c r="R65" s="451"/>
      <c r="S65" s="451"/>
      <c r="T65" s="451"/>
      <c r="U65" s="451"/>
      <c r="V65" s="451"/>
      <c r="W65" s="451"/>
      <c r="X65" s="451"/>
      <c r="Y65" s="451"/>
      <c r="Z65" s="451"/>
      <c r="AA65" s="451"/>
      <c r="AB65" s="451"/>
      <c r="AC65" s="451"/>
      <c r="AD65" s="451"/>
      <c r="AE65" s="451"/>
      <c r="AF65" s="501"/>
      <c r="AG65" s="492"/>
      <c r="AH65" s="489">
        <f t="shared" si="0"/>
        <v>0</v>
      </c>
      <c r="AI65" s="491"/>
      <c r="AJ65" s="490"/>
      <c r="AK65" s="489">
        <f t="shared" si="1"/>
        <v>0</v>
      </c>
      <c r="AL65" s="489">
        <f t="shared" si="2"/>
        <v>0</v>
      </c>
      <c r="AM65" s="488">
        <f t="shared" si="4"/>
        <v>0</v>
      </c>
      <c r="AN65" s="500">
        <f t="shared" si="3"/>
        <v>0</v>
      </c>
      <c r="AO65" s="500"/>
      <c r="AP65" s="451"/>
      <c r="AQ65" s="452"/>
      <c r="AR65" s="451"/>
    </row>
    <row r="66" spans="1:44" s="484" customFormat="1" ht="13.5" hidden="1" customHeight="1">
      <c r="A66" s="484">
        <v>62</v>
      </c>
      <c r="B66" s="483" t="str">
        <f>IFERROR(VLOOKUP(C66,[1]Sheet1!$B$6:$C$52,2,0),"")</f>
        <v/>
      </c>
      <c r="C66" s="496"/>
      <c r="D66" s="495"/>
      <c r="E66" s="494"/>
      <c r="F66" s="495"/>
      <c r="G66" s="494"/>
      <c r="H66" s="480"/>
      <c r="I66" s="480"/>
      <c r="J66" s="573"/>
      <c r="K66" s="494"/>
      <c r="L66" s="495"/>
      <c r="M66" s="494"/>
      <c r="N66" s="480"/>
      <c r="O66" s="493"/>
      <c r="P66" s="454"/>
      <c r="Q66" s="454"/>
      <c r="R66" s="451"/>
      <c r="S66" s="451"/>
      <c r="T66" s="451"/>
      <c r="U66" s="451"/>
      <c r="V66" s="451"/>
      <c r="W66" s="451"/>
      <c r="X66" s="451"/>
      <c r="Y66" s="451"/>
      <c r="Z66" s="451"/>
      <c r="AA66" s="451"/>
      <c r="AB66" s="451"/>
      <c r="AC66" s="451"/>
      <c r="AD66" s="451"/>
      <c r="AE66" s="451"/>
      <c r="AF66" s="501"/>
      <c r="AG66" s="492"/>
      <c r="AH66" s="489">
        <f t="shared" si="0"/>
        <v>0</v>
      </c>
      <c r="AI66" s="491"/>
      <c r="AJ66" s="490"/>
      <c r="AK66" s="489">
        <f t="shared" si="1"/>
        <v>0</v>
      </c>
      <c r="AL66" s="489">
        <f t="shared" si="2"/>
        <v>0</v>
      </c>
      <c r="AM66" s="488">
        <f t="shared" si="4"/>
        <v>0</v>
      </c>
      <c r="AN66" s="500">
        <f t="shared" si="3"/>
        <v>0</v>
      </c>
      <c r="AO66" s="500"/>
      <c r="AP66" s="451"/>
      <c r="AQ66" s="452"/>
      <c r="AR66" s="451"/>
    </row>
    <row r="67" spans="1:44" s="484" customFormat="1" ht="13.5" hidden="1" customHeight="1">
      <c r="A67" s="484">
        <v>63</v>
      </c>
      <c r="B67" s="483" t="str">
        <f>IFERROR(VLOOKUP(C67,[1]Sheet1!$B$6:$C$52,2,0),"")</f>
        <v/>
      </c>
      <c r="C67" s="496"/>
      <c r="D67" s="495"/>
      <c r="E67" s="494"/>
      <c r="F67" s="495"/>
      <c r="G67" s="494"/>
      <c r="H67" s="480"/>
      <c r="I67" s="480"/>
      <c r="J67" s="573"/>
      <c r="K67" s="494"/>
      <c r="L67" s="495"/>
      <c r="M67" s="494"/>
      <c r="N67" s="480"/>
      <c r="O67" s="493"/>
      <c r="P67" s="454"/>
      <c r="Q67" s="454"/>
      <c r="R67" s="451"/>
      <c r="S67" s="451"/>
      <c r="T67" s="451"/>
      <c r="U67" s="451"/>
      <c r="V67" s="451"/>
      <c r="W67" s="451"/>
      <c r="X67" s="451"/>
      <c r="Y67" s="451"/>
      <c r="Z67" s="451"/>
      <c r="AA67" s="451"/>
      <c r="AB67" s="451"/>
      <c r="AC67" s="451"/>
      <c r="AD67" s="451"/>
      <c r="AE67" s="451"/>
      <c r="AF67" s="501"/>
      <c r="AG67" s="492"/>
      <c r="AH67" s="489">
        <f t="shared" si="0"/>
        <v>0</v>
      </c>
      <c r="AI67" s="491"/>
      <c r="AJ67" s="490"/>
      <c r="AK67" s="489">
        <f t="shared" si="1"/>
        <v>0</v>
      </c>
      <c r="AL67" s="489">
        <f t="shared" si="2"/>
        <v>0</v>
      </c>
      <c r="AM67" s="488">
        <f t="shared" si="4"/>
        <v>0</v>
      </c>
      <c r="AN67" s="500">
        <f t="shared" si="3"/>
        <v>0</v>
      </c>
      <c r="AO67" s="500"/>
      <c r="AP67" s="451"/>
      <c r="AQ67" s="452"/>
      <c r="AR67" s="451"/>
    </row>
    <row r="68" spans="1:44" s="484" customFormat="1" ht="13.5" hidden="1" customHeight="1">
      <c r="A68" s="484">
        <v>64</v>
      </c>
      <c r="B68" s="483" t="str">
        <f>IFERROR(VLOOKUP(C68,[1]Sheet1!$B$6:$C$52,2,0),"")</f>
        <v/>
      </c>
      <c r="C68" s="496"/>
      <c r="D68" s="495"/>
      <c r="E68" s="494"/>
      <c r="F68" s="495"/>
      <c r="G68" s="494"/>
      <c r="H68" s="480"/>
      <c r="I68" s="480"/>
      <c r="J68" s="573"/>
      <c r="K68" s="494"/>
      <c r="L68" s="495"/>
      <c r="M68" s="494"/>
      <c r="N68" s="480"/>
      <c r="O68" s="493"/>
      <c r="P68" s="454"/>
      <c r="Q68" s="454"/>
      <c r="R68" s="451"/>
      <c r="S68" s="451"/>
      <c r="T68" s="451"/>
      <c r="U68" s="451"/>
      <c r="V68" s="451"/>
      <c r="W68" s="451"/>
      <c r="X68" s="451"/>
      <c r="Y68" s="451"/>
      <c r="Z68" s="451"/>
      <c r="AA68" s="451"/>
      <c r="AB68" s="451"/>
      <c r="AC68" s="451"/>
      <c r="AD68" s="451"/>
      <c r="AE68" s="451"/>
      <c r="AF68" s="501"/>
      <c r="AG68" s="492"/>
      <c r="AH68" s="489">
        <f t="shared" si="0"/>
        <v>0</v>
      </c>
      <c r="AI68" s="491"/>
      <c r="AJ68" s="490"/>
      <c r="AK68" s="489">
        <f t="shared" si="1"/>
        <v>0</v>
      </c>
      <c r="AL68" s="489">
        <f t="shared" si="2"/>
        <v>0</v>
      </c>
      <c r="AM68" s="488">
        <f t="shared" si="4"/>
        <v>0</v>
      </c>
      <c r="AN68" s="500">
        <f t="shared" si="3"/>
        <v>0</v>
      </c>
      <c r="AO68" s="500"/>
      <c r="AP68" s="451"/>
      <c r="AQ68" s="452"/>
      <c r="AR68" s="451"/>
    </row>
    <row r="69" spans="1:44" s="484" customFormat="1" ht="13.5" hidden="1" customHeight="1">
      <c r="A69" s="484">
        <v>65</v>
      </c>
      <c r="B69" s="483" t="str">
        <f>IFERROR(VLOOKUP(C69,[1]Sheet1!$B$6:$C$52,2,0),"")</f>
        <v/>
      </c>
      <c r="C69" s="496"/>
      <c r="D69" s="495"/>
      <c r="E69" s="494"/>
      <c r="F69" s="495"/>
      <c r="G69" s="494"/>
      <c r="H69" s="480"/>
      <c r="I69" s="480"/>
      <c r="J69" s="573"/>
      <c r="K69" s="494"/>
      <c r="L69" s="495"/>
      <c r="M69" s="494"/>
      <c r="N69" s="480"/>
      <c r="O69" s="493"/>
      <c r="P69" s="454"/>
      <c r="Q69" s="454"/>
      <c r="R69" s="451"/>
      <c r="S69" s="451"/>
      <c r="T69" s="451"/>
      <c r="U69" s="451"/>
      <c r="V69" s="451"/>
      <c r="W69" s="451"/>
      <c r="X69" s="451"/>
      <c r="Y69" s="451"/>
      <c r="Z69" s="451"/>
      <c r="AA69" s="451"/>
      <c r="AB69" s="451"/>
      <c r="AC69" s="451"/>
      <c r="AD69" s="451"/>
      <c r="AE69" s="451"/>
      <c r="AF69" s="501"/>
      <c r="AG69" s="492"/>
      <c r="AH69" s="489">
        <f t="shared" ref="AH69:AH132" si="5">AF69-AG69</f>
        <v>0</v>
      </c>
      <c r="AI69" s="491"/>
      <c r="AJ69" s="490"/>
      <c r="AK69" s="489">
        <f t="shared" ref="AK69:AK132" si="6">MIN(AI69,AJ69)</f>
        <v>0</v>
      </c>
      <c r="AL69" s="489">
        <f t="shared" ref="AL69:AL132" si="7">MIN(AH69,AK69)</f>
        <v>0</v>
      </c>
      <c r="AM69" s="488">
        <f t="shared" si="4"/>
        <v>0</v>
      </c>
      <c r="AN69" s="500">
        <f t="shared" ref="AN69:AN132" si="8">ROUNDUP(AM69*$AM$261,-3)</f>
        <v>0</v>
      </c>
      <c r="AO69" s="500"/>
      <c r="AP69" s="451"/>
      <c r="AQ69" s="452"/>
      <c r="AR69" s="451"/>
    </row>
    <row r="70" spans="1:44" s="484" customFormat="1" ht="13.5" hidden="1" customHeight="1">
      <c r="A70" s="484">
        <v>66</v>
      </c>
      <c r="B70" s="483" t="str">
        <f>IFERROR(VLOOKUP(C70,[1]Sheet1!$B$6:$C$52,2,0),"")</f>
        <v/>
      </c>
      <c r="C70" s="496"/>
      <c r="D70" s="495"/>
      <c r="E70" s="494"/>
      <c r="F70" s="495"/>
      <c r="G70" s="494"/>
      <c r="H70" s="480"/>
      <c r="I70" s="480"/>
      <c r="J70" s="573"/>
      <c r="K70" s="494"/>
      <c r="L70" s="495"/>
      <c r="M70" s="494"/>
      <c r="N70" s="480"/>
      <c r="O70" s="493"/>
      <c r="P70" s="454"/>
      <c r="Q70" s="454"/>
      <c r="R70" s="451"/>
      <c r="S70" s="451"/>
      <c r="T70" s="451"/>
      <c r="U70" s="451"/>
      <c r="V70" s="451"/>
      <c r="W70" s="451"/>
      <c r="X70" s="451"/>
      <c r="Y70" s="451"/>
      <c r="Z70" s="451"/>
      <c r="AA70" s="451"/>
      <c r="AB70" s="451"/>
      <c r="AC70" s="451"/>
      <c r="AD70" s="451"/>
      <c r="AE70" s="451"/>
      <c r="AF70" s="501"/>
      <c r="AG70" s="492"/>
      <c r="AH70" s="489">
        <f t="shared" si="5"/>
        <v>0</v>
      </c>
      <c r="AI70" s="491"/>
      <c r="AJ70" s="490"/>
      <c r="AK70" s="489">
        <f t="shared" si="6"/>
        <v>0</v>
      </c>
      <c r="AL70" s="489">
        <f t="shared" si="7"/>
        <v>0</v>
      </c>
      <c r="AM70" s="488">
        <f t="shared" ref="AM70:AM137" si="9">ROUNDDOWN(AL70,-3)</f>
        <v>0</v>
      </c>
      <c r="AN70" s="500">
        <f t="shared" si="8"/>
        <v>0</v>
      </c>
      <c r="AO70" s="500"/>
      <c r="AP70" s="451"/>
      <c r="AQ70" s="452"/>
      <c r="AR70" s="451"/>
    </row>
    <row r="71" spans="1:44" s="484" customFormat="1" ht="13.5" hidden="1" customHeight="1">
      <c r="A71" s="484">
        <v>67</v>
      </c>
      <c r="B71" s="483" t="str">
        <f>IFERROR(VLOOKUP(C71,[1]Sheet1!$B$6:$C$52,2,0),"")</f>
        <v/>
      </c>
      <c r="C71" s="496"/>
      <c r="D71" s="495"/>
      <c r="E71" s="494"/>
      <c r="F71" s="495"/>
      <c r="G71" s="494"/>
      <c r="H71" s="480"/>
      <c r="I71" s="480"/>
      <c r="J71" s="573"/>
      <c r="K71" s="494"/>
      <c r="L71" s="495"/>
      <c r="M71" s="494"/>
      <c r="N71" s="480"/>
      <c r="O71" s="493"/>
      <c r="P71" s="454"/>
      <c r="Q71" s="454"/>
      <c r="R71" s="451"/>
      <c r="S71" s="451"/>
      <c r="T71" s="451"/>
      <c r="U71" s="451"/>
      <c r="V71" s="451"/>
      <c r="W71" s="451"/>
      <c r="X71" s="451"/>
      <c r="Y71" s="451"/>
      <c r="Z71" s="451"/>
      <c r="AA71" s="451"/>
      <c r="AB71" s="451"/>
      <c r="AC71" s="451"/>
      <c r="AD71" s="451"/>
      <c r="AE71" s="451"/>
      <c r="AF71" s="501"/>
      <c r="AG71" s="492"/>
      <c r="AH71" s="489">
        <f t="shared" si="5"/>
        <v>0</v>
      </c>
      <c r="AI71" s="491"/>
      <c r="AJ71" s="490"/>
      <c r="AK71" s="489">
        <f t="shared" si="6"/>
        <v>0</v>
      </c>
      <c r="AL71" s="489">
        <f t="shared" si="7"/>
        <v>0</v>
      </c>
      <c r="AM71" s="488">
        <f t="shared" si="9"/>
        <v>0</v>
      </c>
      <c r="AN71" s="500">
        <f t="shared" si="8"/>
        <v>0</v>
      </c>
      <c r="AO71" s="500"/>
      <c r="AP71" s="451"/>
      <c r="AQ71" s="452"/>
      <c r="AR71" s="451"/>
    </row>
    <row r="72" spans="1:44" s="574" customFormat="1" ht="13.5" hidden="1" customHeight="1">
      <c r="A72" s="484">
        <v>68</v>
      </c>
      <c r="B72" s="483" t="str">
        <f>IFERROR(VLOOKUP(C72,[1]Sheet1!$B$6:$C$52,2,0),"")</f>
        <v/>
      </c>
      <c r="C72" s="496"/>
      <c r="D72" s="495"/>
      <c r="E72" s="494"/>
      <c r="F72" s="495"/>
      <c r="G72" s="494"/>
      <c r="H72" s="480"/>
      <c r="I72" s="480"/>
      <c r="J72" s="573"/>
      <c r="K72" s="494"/>
      <c r="L72" s="495"/>
      <c r="M72" s="494"/>
      <c r="N72" s="480"/>
      <c r="O72" s="493"/>
      <c r="P72" s="454"/>
      <c r="Q72" s="454"/>
      <c r="R72" s="451"/>
      <c r="S72" s="451"/>
      <c r="T72" s="451"/>
      <c r="U72" s="451"/>
      <c r="V72" s="451"/>
      <c r="W72" s="451"/>
      <c r="X72" s="451"/>
      <c r="Y72" s="451"/>
      <c r="Z72" s="451"/>
      <c r="AA72" s="451"/>
      <c r="AB72" s="451"/>
      <c r="AC72" s="451"/>
      <c r="AD72" s="451"/>
      <c r="AE72" s="451"/>
      <c r="AF72" s="501"/>
      <c r="AG72" s="492"/>
      <c r="AH72" s="489">
        <f t="shared" si="5"/>
        <v>0</v>
      </c>
      <c r="AI72" s="491"/>
      <c r="AJ72" s="490"/>
      <c r="AK72" s="489">
        <f t="shared" si="6"/>
        <v>0</v>
      </c>
      <c r="AL72" s="489">
        <f t="shared" si="7"/>
        <v>0</v>
      </c>
      <c r="AM72" s="488">
        <f t="shared" si="9"/>
        <v>0</v>
      </c>
      <c r="AN72" s="500">
        <f t="shared" si="8"/>
        <v>0</v>
      </c>
      <c r="AO72" s="500"/>
      <c r="AP72" s="451"/>
      <c r="AQ72" s="452"/>
      <c r="AR72" s="451"/>
    </row>
    <row r="73" spans="1:44" s="574" customFormat="1" ht="13.5" hidden="1" customHeight="1">
      <c r="A73" s="484">
        <v>69</v>
      </c>
      <c r="B73" s="483" t="str">
        <f>IFERROR(VLOOKUP(C73,[1]Sheet1!$B$6:$C$52,2,0),"")</f>
        <v/>
      </c>
      <c r="C73" s="496"/>
      <c r="D73" s="495"/>
      <c r="E73" s="494"/>
      <c r="F73" s="495"/>
      <c r="G73" s="494"/>
      <c r="H73" s="480"/>
      <c r="I73" s="480"/>
      <c r="J73" s="573"/>
      <c r="K73" s="494"/>
      <c r="L73" s="495"/>
      <c r="M73" s="494"/>
      <c r="N73" s="480"/>
      <c r="O73" s="493"/>
      <c r="P73" s="454"/>
      <c r="Q73" s="454"/>
      <c r="R73" s="451"/>
      <c r="S73" s="451"/>
      <c r="T73" s="451"/>
      <c r="U73" s="451"/>
      <c r="V73" s="451"/>
      <c r="W73" s="451"/>
      <c r="X73" s="451"/>
      <c r="Y73" s="451"/>
      <c r="Z73" s="451"/>
      <c r="AA73" s="451"/>
      <c r="AB73" s="451"/>
      <c r="AC73" s="451"/>
      <c r="AD73" s="451"/>
      <c r="AE73" s="451"/>
      <c r="AF73" s="501"/>
      <c r="AG73" s="492"/>
      <c r="AH73" s="489">
        <f t="shared" si="5"/>
        <v>0</v>
      </c>
      <c r="AI73" s="491"/>
      <c r="AJ73" s="490"/>
      <c r="AK73" s="489">
        <f t="shared" si="6"/>
        <v>0</v>
      </c>
      <c r="AL73" s="489">
        <f t="shared" si="7"/>
        <v>0</v>
      </c>
      <c r="AM73" s="488">
        <f t="shared" si="9"/>
        <v>0</v>
      </c>
      <c r="AN73" s="500">
        <f t="shared" si="8"/>
        <v>0</v>
      </c>
      <c r="AO73" s="500"/>
      <c r="AP73" s="451"/>
      <c r="AQ73" s="452"/>
      <c r="AR73" s="451"/>
    </row>
    <row r="74" spans="1:44" s="574" customFormat="1" ht="13.5" hidden="1" customHeight="1">
      <c r="A74" s="484">
        <v>70</v>
      </c>
      <c r="B74" s="483" t="str">
        <f>IFERROR(VLOOKUP(C74,[1]Sheet1!$B$6:$C$52,2,0),"")</f>
        <v/>
      </c>
      <c r="C74" s="496"/>
      <c r="D74" s="495"/>
      <c r="E74" s="494"/>
      <c r="F74" s="495"/>
      <c r="G74" s="494"/>
      <c r="H74" s="480"/>
      <c r="I74" s="480"/>
      <c r="J74" s="573"/>
      <c r="K74" s="494"/>
      <c r="L74" s="495"/>
      <c r="M74" s="494"/>
      <c r="N74" s="480"/>
      <c r="O74" s="493"/>
      <c r="P74" s="454"/>
      <c r="Q74" s="454"/>
      <c r="R74" s="451"/>
      <c r="S74" s="451"/>
      <c r="T74" s="451"/>
      <c r="U74" s="451"/>
      <c r="V74" s="451"/>
      <c r="W74" s="451"/>
      <c r="X74" s="451"/>
      <c r="Y74" s="451"/>
      <c r="Z74" s="451"/>
      <c r="AA74" s="451"/>
      <c r="AB74" s="451"/>
      <c r="AC74" s="451"/>
      <c r="AD74" s="451"/>
      <c r="AE74" s="451"/>
      <c r="AF74" s="501"/>
      <c r="AG74" s="492"/>
      <c r="AH74" s="489">
        <f t="shared" si="5"/>
        <v>0</v>
      </c>
      <c r="AI74" s="491"/>
      <c r="AJ74" s="490"/>
      <c r="AK74" s="489">
        <f t="shared" si="6"/>
        <v>0</v>
      </c>
      <c r="AL74" s="489">
        <f t="shared" si="7"/>
        <v>0</v>
      </c>
      <c r="AM74" s="488">
        <f t="shared" si="9"/>
        <v>0</v>
      </c>
      <c r="AN74" s="500">
        <f t="shared" si="8"/>
        <v>0</v>
      </c>
      <c r="AO74" s="500"/>
      <c r="AP74" s="451"/>
      <c r="AQ74" s="452"/>
      <c r="AR74" s="451"/>
    </row>
    <row r="75" spans="1:44" s="574" customFormat="1" ht="13.5" hidden="1" customHeight="1">
      <c r="A75" s="484">
        <v>71</v>
      </c>
      <c r="B75" s="483" t="str">
        <f>IFERROR(VLOOKUP(C75,[1]Sheet1!$B$6:$C$52,2,0),"")</f>
        <v/>
      </c>
      <c r="C75" s="496"/>
      <c r="D75" s="495"/>
      <c r="E75" s="494"/>
      <c r="F75" s="495"/>
      <c r="G75" s="494"/>
      <c r="H75" s="480"/>
      <c r="I75" s="480"/>
      <c r="J75" s="573"/>
      <c r="K75" s="494"/>
      <c r="L75" s="495"/>
      <c r="M75" s="494"/>
      <c r="N75" s="480"/>
      <c r="O75" s="493"/>
      <c r="P75" s="454"/>
      <c r="Q75" s="454"/>
      <c r="R75" s="451"/>
      <c r="S75" s="451"/>
      <c r="T75" s="451"/>
      <c r="U75" s="451"/>
      <c r="V75" s="451"/>
      <c r="W75" s="451"/>
      <c r="X75" s="451"/>
      <c r="Y75" s="451"/>
      <c r="Z75" s="451"/>
      <c r="AA75" s="451"/>
      <c r="AB75" s="451"/>
      <c r="AC75" s="451"/>
      <c r="AD75" s="451"/>
      <c r="AE75" s="451"/>
      <c r="AF75" s="501"/>
      <c r="AG75" s="492"/>
      <c r="AH75" s="489">
        <f t="shared" si="5"/>
        <v>0</v>
      </c>
      <c r="AI75" s="491"/>
      <c r="AJ75" s="490"/>
      <c r="AK75" s="489">
        <f t="shared" si="6"/>
        <v>0</v>
      </c>
      <c r="AL75" s="489">
        <f t="shared" si="7"/>
        <v>0</v>
      </c>
      <c r="AM75" s="488">
        <f t="shared" si="9"/>
        <v>0</v>
      </c>
      <c r="AN75" s="500">
        <f t="shared" si="8"/>
        <v>0</v>
      </c>
      <c r="AO75" s="500"/>
      <c r="AP75" s="451"/>
      <c r="AQ75" s="452"/>
      <c r="AR75" s="451"/>
    </row>
    <row r="76" spans="1:44" s="574" customFormat="1" ht="13.5" hidden="1" customHeight="1">
      <c r="A76" s="484">
        <v>72</v>
      </c>
      <c r="B76" s="483" t="str">
        <f>IFERROR(VLOOKUP(C76,[1]Sheet1!$B$6:$C$52,2,0),"")</f>
        <v/>
      </c>
      <c r="C76" s="496"/>
      <c r="D76" s="495"/>
      <c r="E76" s="494"/>
      <c r="F76" s="495"/>
      <c r="G76" s="494"/>
      <c r="H76" s="480"/>
      <c r="I76" s="480"/>
      <c r="J76" s="573"/>
      <c r="K76" s="494"/>
      <c r="L76" s="495"/>
      <c r="M76" s="494"/>
      <c r="N76" s="480"/>
      <c r="O76" s="493"/>
      <c r="P76" s="454"/>
      <c r="Q76" s="454"/>
      <c r="R76" s="451"/>
      <c r="S76" s="451"/>
      <c r="T76" s="451"/>
      <c r="U76" s="451"/>
      <c r="V76" s="451"/>
      <c r="W76" s="451"/>
      <c r="X76" s="451"/>
      <c r="Y76" s="451"/>
      <c r="Z76" s="451"/>
      <c r="AA76" s="451"/>
      <c r="AB76" s="451"/>
      <c r="AC76" s="451"/>
      <c r="AD76" s="451"/>
      <c r="AE76" s="451"/>
      <c r="AF76" s="501"/>
      <c r="AG76" s="492"/>
      <c r="AH76" s="489">
        <f t="shared" si="5"/>
        <v>0</v>
      </c>
      <c r="AI76" s="491"/>
      <c r="AJ76" s="490"/>
      <c r="AK76" s="489">
        <f t="shared" si="6"/>
        <v>0</v>
      </c>
      <c r="AL76" s="489">
        <f t="shared" si="7"/>
        <v>0</v>
      </c>
      <c r="AM76" s="488">
        <f t="shared" si="9"/>
        <v>0</v>
      </c>
      <c r="AN76" s="500">
        <f t="shared" si="8"/>
        <v>0</v>
      </c>
      <c r="AO76" s="500"/>
      <c r="AP76" s="451"/>
      <c r="AQ76" s="452"/>
      <c r="AR76" s="451"/>
    </row>
    <row r="77" spans="1:44" s="574" customFormat="1" ht="13.5" hidden="1" customHeight="1">
      <c r="A77" s="484">
        <v>73</v>
      </c>
      <c r="B77" s="483" t="str">
        <f>IFERROR(VLOOKUP(C77,[1]Sheet1!$B$6:$C$52,2,0),"")</f>
        <v/>
      </c>
      <c r="C77" s="496"/>
      <c r="D77" s="495"/>
      <c r="E77" s="494"/>
      <c r="F77" s="495"/>
      <c r="G77" s="494"/>
      <c r="H77" s="480"/>
      <c r="I77" s="480"/>
      <c r="J77" s="573"/>
      <c r="K77" s="494"/>
      <c r="L77" s="495"/>
      <c r="M77" s="494"/>
      <c r="N77" s="480"/>
      <c r="O77" s="493"/>
      <c r="P77" s="454"/>
      <c r="Q77" s="454"/>
      <c r="R77" s="451"/>
      <c r="S77" s="451"/>
      <c r="T77" s="451"/>
      <c r="U77" s="451"/>
      <c r="V77" s="451"/>
      <c r="W77" s="451"/>
      <c r="X77" s="451"/>
      <c r="Y77" s="451"/>
      <c r="Z77" s="451"/>
      <c r="AA77" s="451"/>
      <c r="AB77" s="451"/>
      <c r="AC77" s="451"/>
      <c r="AD77" s="451"/>
      <c r="AE77" s="451"/>
      <c r="AF77" s="501"/>
      <c r="AG77" s="492"/>
      <c r="AH77" s="489">
        <f t="shared" si="5"/>
        <v>0</v>
      </c>
      <c r="AI77" s="491"/>
      <c r="AJ77" s="490"/>
      <c r="AK77" s="489">
        <f t="shared" si="6"/>
        <v>0</v>
      </c>
      <c r="AL77" s="489">
        <f t="shared" si="7"/>
        <v>0</v>
      </c>
      <c r="AM77" s="488">
        <f t="shared" si="9"/>
        <v>0</v>
      </c>
      <c r="AN77" s="500">
        <f t="shared" si="8"/>
        <v>0</v>
      </c>
      <c r="AO77" s="500"/>
      <c r="AP77" s="451"/>
      <c r="AQ77" s="452"/>
      <c r="AR77" s="451"/>
    </row>
    <row r="78" spans="1:44" s="574" customFormat="1" ht="13.5" hidden="1" customHeight="1">
      <c r="A78" s="484">
        <v>74</v>
      </c>
      <c r="B78" s="483" t="str">
        <f>IFERROR(VLOOKUP(C78,[1]Sheet1!$B$6:$C$52,2,0),"")</f>
        <v/>
      </c>
      <c r="C78" s="496"/>
      <c r="D78" s="495"/>
      <c r="E78" s="494"/>
      <c r="F78" s="495"/>
      <c r="G78" s="494"/>
      <c r="H78" s="480"/>
      <c r="I78" s="480"/>
      <c r="J78" s="573"/>
      <c r="K78" s="494"/>
      <c r="L78" s="495"/>
      <c r="M78" s="494"/>
      <c r="N78" s="480"/>
      <c r="O78" s="493"/>
      <c r="P78" s="454"/>
      <c r="Q78" s="454"/>
      <c r="R78" s="451"/>
      <c r="S78" s="451"/>
      <c r="T78" s="451"/>
      <c r="U78" s="451"/>
      <c r="V78" s="451"/>
      <c r="W78" s="451"/>
      <c r="X78" s="451"/>
      <c r="Y78" s="451"/>
      <c r="Z78" s="451"/>
      <c r="AA78" s="451"/>
      <c r="AB78" s="451"/>
      <c r="AC78" s="451"/>
      <c r="AD78" s="451"/>
      <c r="AE78" s="451"/>
      <c r="AF78" s="501"/>
      <c r="AG78" s="492"/>
      <c r="AH78" s="489">
        <f t="shared" si="5"/>
        <v>0</v>
      </c>
      <c r="AI78" s="491"/>
      <c r="AJ78" s="490"/>
      <c r="AK78" s="489">
        <f t="shared" si="6"/>
        <v>0</v>
      </c>
      <c r="AL78" s="489">
        <f t="shared" si="7"/>
        <v>0</v>
      </c>
      <c r="AM78" s="488">
        <f t="shared" si="9"/>
        <v>0</v>
      </c>
      <c r="AN78" s="500">
        <f t="shared" si="8"/>
        <v>0</v>
      </c>
      <c r="AO78" s="500"/>
      <c r="AP78" s="451"/>
      <c r="AQ78" s="452"/>
      <c r="AR78" s="451"/>
    </row>
    <row r="79" spans="1:44" s="484" customFormat="1" ht="13.5" hidden="1" customHeight="1">
      <c r="A79" s="484">
        <v>75</v>
      </c>
      <c r="B79" s="483" t="str">
        <f>IFERROR(VLOOKUP(C79,[1]Sheet1!$B$6:$C$52,2,0),"")</f>
        <v/>
      </c>
      <c r="C79" s="496"/>
      <c r="D79" s="495"/>
      <c r="E79" s="494"/>
      <c r="F79" s="495"/>
      <c r="G79" s="494"/>
      <c r="H79" s="480"/>
      <c r="I79" s="480"/>
      <c r="J79" s="573"/>
      <c r="K79" s="494"/>
      <c r="L79" s="495"/>
      <c r="M79" s="494"/>
      <c r="N79" s="480"/>
      <c r="O79" s="493"/>
      <c r="P79" s="454"/>
      <c r="Q79" s="454"/>
      <c r="R79" s="451"/>
      <c r="S79" s="451"/>
      <c r="T79" s="451"/>
      <c r="U79" s="451"/>
      <c r="V79" s="451"/>
      <c r="W79" s="451"/>
      <c r="X79" s="451"/>
      <c r="Y79" s="451"/>
      <c r="Z79" s="451"/>
      <c r="AA79" s="451"/>
      <c r="AB79" s="451"/>
      <c r="AC79" s="451"/>
      <c r="AD79" s="451"/>
      <c r="AE79" s="451"/>
      <c r="AF79" s="501"/>
      <c r="AG79" s="492"/>
      <c r="AH79" s="489">
        <f t="shared" si="5"/>
        <v>0</v>
      </c>
      <c r="AI79" s="491"/>
      <c r="AJ79" s="490"/>
      <c r="AK79" s="489">
        <f t="shared" si="6"/>
        <v>0</v>
      </c>
      <c r="AL79" s="489">
        <f t="shared" si="7"/>
        <v>0</v>
      </c>
      <c r="AM79" s="488">
        <f t="shared" si="9"/>
        <v>0</v>
      </c>
      <c r="AN79" s="500">
        <f t="shared" si="8"/>
        <v>0</v>
      </c>
      <c r="AO79" s="500"/>
      <c r="AP79" s="451"/>
      <c r="AQ79" s="452"/>
      <c r="AR79" s="451"/>
    </row>
    <row r="80" spans="1:44" s="484" customFormat="1" ht="13.5" hidden="1" customHeight="1">
      <c r="A80" s="484">
        <v>76</v>
      </c>
      <c r="B80" s="483" t="str">
        <f>IFERROR(VLOOKUP(C80,[1]Sheet1!$B$6:$C$52,2,0),"")</f>
        <v/>
      </c>
      <c r="C80" s="496"/>
      <c r="D80" s="495"/>
      <c r="E80" s="494"/>
      <c r="F80" s="495"/>
      <c r="G80" s="494"/>
      <c r="H80" s="480"/>
      <c r="I80" s="480"/>
      <c r="J80" s="573"/>
      <c r="K80" s="494"/>
      <c r="L80" s="495"/>
      <c r="M80" s="494"/>
      <c r="N80" s="480"/>
      <c r="O80" s="493"/>
      <c r="P80" s="454"/>
      <c r="Q80" s="454"/>
      <c r="R80" s="451"/>
      <c r="S80" s="451"/>
      <c r="T80" s="451"/>
      <c r="U80" s="451"/>
      <c r="V80" s="451"/>
      <c r="W80" s="451"/>
      <c r="X80" s="451"/>
      <c r="Y80" s="451"/>
      <c r="Z80" s="451"/>
      <c r="AA80" s="451"/>
      <c r="AB80" s="451"/>
      <c r="AC80" s="451"/>
      <c r="AD80" s="451"/>
      <c r="AE80" s="451"/>
      <c r="AF80" s="501"/>
      <c r="AG80" s="492"/>
      <c r="AH80" s="489">
        <f t="shared" si="5"/>
        <v>0</v>
      </c>
      <c r="AI80" s="491"/>
      <c r="AJ80" s="490"/>
      <c r="AK80" s="489">
        <f t="shared" si="6"/>
        <v>0</v>
      </c>
      <c r="AL80" s="489">
        <f t="shared" si="7"/>
        <v>0</v>
      </c>
      <c r="AM80" s="488">
        <f t="shared" si="9"/>
        <v>0</v>
      </c>
      <c r="AN80" s="500">
        <f t="shared" si="8"/>
        <v>0</v>
      </c>
      <c r="AO80" s="500"/>
      <c r="AP80" s="451"/>
      <c r="AQ80" s="452"/>
      <c r="AR80" s="451"/>
    </row>
    <row r="81" spans="1:44" s="484" customFormat="1" ht="13.5" hidden="1" customHeight="1">
      <c r="A81" s="484">
        <v>77</v>
      </c>
      <c r="B81" s="483" t="str">
        <f>IFERROR(VLOOKUP(C81,[1]Sheet1!$B$6:$C$52,2,0),"")</f>
        <v/>
      </c>
      <c r="C81" s="496"/>
      <c r="D81" s="495"/>
      <c r="E81" s="494"/>
      <c r="F81" s="495"/>
      <c r="G81" s="494"/>
      <c r="H81" s="480"/>
      <c r="I81" s="480"/>
      <c r="J81" s="573"/>
      <c r="K81" s="494"/>
      <c r="L81" s="495"/>
      <c r="M81" s="494"/>
      <c r="N81" s="480"/>
      <c r="O81" s="493"/>
      <c r="P81" s="454"/>
      <c r="Q81" s="454"/>
      <c r="R81" s="451"/>
      <c r="S81" s="451"/>
      <c r="T81" s="451"/>
      <c r="U81" s="451"/>
      <c r="V81" s="451"/>
      <c r="W81" s="451"/>
      <c r="X81" s="451"/>
      <c r="Y81" s="451"/>
      <c r="Z81" s="451"/>
      <c r="AA81" s="451"/>
      <c r="AB81" s="451"/>
      <c r="AC81" s="451"/>
      <c r="AD81" s="451"/>
      <c r="AE81" s="451"/>
      <c r="AF81" s="501"/>
      <c r="AG81" s="492"/>
      <c r="AH81" s="489">
        <f t="shared" si="5"/>
        <v>0</v>
      </c>
      <c r="AI81" s="491"/>
      <c r="AJ81" s="490"/>
      <c r="AK81" s="489">
        <f t="shared" si="6"/>
        <v>0</v>
      </c>
      <c r="AL81" s="489">
        <f t="shared" si="7"/>
        <v>0</v>
      </c>
      <c r="AM81" s="488">
        <f t="shared" si="9"/>
        <v>0</v>
      </c>
      <c r="AN81" s="500">
        <f t="shared" si="8"/>
        <v>0</v>
      </c>
      <c r="AO81" s="500"/>
      <c r="AP81" s="451"/>
      <c r="AQ81" s="452"/>
      <c r="AR81" s="451"/>
    </row>
    <row r="82" spans="1:44" s="484" customFormat="1" ht="13.5" hidden="1" customHeight="1">
      <c r="A82" s="484">
        <v>78</v>
      </c>
      <c r="B82" s="483" t="str">
        <f>IFERROR(VLOOKUP(C82,[1]Sheet1!$B$6:$C$52,2,0),"")</f>
        <v/>
      </c>
      <c r="C82" s="496"/>
      <c r="D82" s="495"/>
      <c r="E82" s="494"/>
      <c r="F82" s="495"/>
      <c r="G82" s="494"/>
      <c r="H82" s="480"/>
      <c r="I82" s="480"/>
      <c r="J82" s="573"/>
      <c r="K82" s="494"/>
      <c r="L82" s="495"/>
      <c r="M82" s="494"/>
      <c r="N82" s="480"/>
      <c r="O82" s="493"/>
      <c r="P82" s="454"/>
      <c r="Q82" s="454"/>
      <c r="R82" s="451"/>
      <c r="S82" s="451"/>
      <c r="T82" s="451"/>
      <c r="U82" s="451"/>
      <c r="V82" s="451"/>
      <c r="W82" s="451"/>
      <c r="X82" s="451"/>
      <c r="Y82" s="451"/>
      <c r="Z82" s="451"/>
      <c r="AA82" s="451"/>
      <c r="AB82" s="451"/>
      <c r="AC82" s="451"/>
      <c r="AD82" s="451"/>
      <c r="AE82" s="451"/>
      <c r="AF82" s="501"/>
      <c r="AG82" s="492"/>
      <c r="AH82" s="489">
        <f t="shared" si="5"/>
        <v>0</v>
      </c>
      <c r="AI82" s="491"/>
      <c r="AJ82" s="490"/>
      <c r="AK82" s="489">
        <f t="shared" si="6"/>
        <v>0</v>
      </c>
      <c r="AL82" s="489">
        <f t="shared" si="7"/>
        <v>0</v>
      </c>
      <c r="AM82" s="488">
        <f t="shared" si="9"/>
        <v>0</v>
      </c>
      <c r="AN82" s="500">
        <f t="shared" si="8"/>
        <v>0</v>
      </c>
      <c r="AO82" s="500"/>
      <c r="AP82" s="451"/>
      <c r="AQ82" s="452"/>
      <c r="AR82" s="451"/>
    </row>
    <row r="83" spans="1:44" s="484" customFormat="1" ht="13.5" hidden="1" customHeight="1">
      <c r="A83" s="484">
        <v>79</v>
      </c>
      <c r="B83" s="483" t="str">
        <f>IFERROR(VLOOKUP(C83,[1]Sheet1!$B$6:$C$52,2,0),"")</f>
        <v/>
      </c>
      <c r="C83" s="496"/>
      <c r="D83" s="495"/>
      <c r="E83" s="494"/>
      <c r="F83" s="495"/>
      <c r="G83" s="494"/>
      <c r="H83" s="480"/>
      <c r="I83" s="480"/>
      <c r="J83" s="573"/>
      <c r="K83" s="494"/>
      <c r="L83" s="495"/>
      <c r="M83" s="494"/>
      <c r="N83" s="480"/>
      <c r="O83" s="493"/>
      <c r="P83" s="454"/>
      <c r="Q83" s="454"/>
      <c r="R83" s="451"/>
      <c r="S83" s="451"/>
      <c r="T83" s="451"/>
      <c r="U83" s="451"/>
      <c r="V83" s="451"/>
      <c r="W83" s="451"/>
      <c r="X83" s="451"/>
      <c r="Y83" s="451"/>
      <c r="Z83" s="451"/>
      <c r="AA83" s="451"/>
      <c r="AB83" s="451"/>
      <c r="AC83" s="451"/>
      <c r="AD83" s="451"/>
      <c r="AE83" s="451"/>
      <c r="AF83" s="501"/>
      <c r="AG83" s="492"/>
      <c r="AH83" s="489">
        <f t="shared" si="5"/>
        <v>0</v>
      </c>
      <c r="AI83" s="491"/>
      <c r="AJ83" s="490"/>
      <c r="AK83" s="489">
        <f t="shared" si="6"/>
        <v>0</v>
      </c>
      <c r="AL83" s="489">
        <f t="shared" si="7"/>
        <v>0</v>
      </c>
      <c r="AM83" s="488">
        <f t="shared" si="9"/>
        <v>0</v>
      </c>
      <c r="AN83" s="500">
        <f t="shared" si="8"/>
        <v>0</v>
      </c>
      <c r="AO83" s="500"/>
      <c r="AP83" s="451"/>
      <c r="AQ83" s="452"/>
      <c r="AR83" s="451"/>
    </row>
    <row r="84" spans="1:44" ht="13.5" hidden="1" customHeight="1">
      <c r="A84" s="484">
        <v>80</v>
      </c>
      <c r="B84" s="483" t="str">
        <f>IFERROR(VLOOKUP(C84,[1]Sheet1!$B$6:$C$52,2,0),"")</f>
        <v/>
      </c>
      <c r="C84" s="496"/>
      <c r="D84" s="495"/>
      <c r="E84" s="494"/>
      <c r="F84" s="495"/>
      <c r="G84" s="494"/>
      <c r="H84" s="480"/>
      <c r="I84" s="480"/>
      <c r="J84" s="573"/>
      <c r="K84" s="494"/>
      <c r="L84" s="495"/>
      <c r="M84" s="494"/>
      <c r="N84" s="480"/>
      <c r="O84" s="493"/>
      <c r="AF84" s="501"/>
      <c r="AG84" s="492"/>
      <c r="AH84" s="489">
        <f t="shared" si="5"/>
        <v>0</v>
      </c>
      <c r="AI84" s="491"/>
      <c r="AJ84" s="490"/>
      <c r="AK84" s="489">
        <f t="shared" si="6"/>
        <v>0</v>
      </c>
      <c r="AL84" s="489">
        <f t="shared" si="7"/>
        <v>0</v>
      </c>
      <c r="AM84" s="488">
        <f t="shared" si="9"/>
        <v>0</v>
      </c>
      <c r="AN84" s="500">
        <f t="shared" si="8"/>
        <v>0</v>
      </c>
      <c r="AO84" s="500"/>
    </row>
    <row r="85" spans="1:44" ht="13.5" hidden="1" customHeight="1">
      <c r="A85" s="484">
        <v>81</v>
      </c>
      <c r="B85" s="483" t="str">
        <f>IFERROR(VLOOKUP(C85,[1]Sheet1!$B$6:$C$52,2,0),"")</f>
        <v/>
      </c>
      <c r="C85" s="496"/>
      <c r="D85" s="495"/>
      <c r="E85" s="494"/>
      <c r="F85" s="495"/>
      <c r="G85" s="494"/>
      <c r="H85" s="480"/>
      <c r="I85" s="480"/>
      <c r="J85" s="573"/>
      <c r="K85" s="494"/>
      <c r="L85" s="495"/>
      <c r="M85" s="494"/>
      <c r="N85" s="480"/>
      <c r="O85" s="493"/>
      <c r="AF85" s="501"/>
      <c r="AG85" s="492"/>
      <c r="AH85" s="489">
        <f t="shared" si="5"/>
        <v>0</v>
      </c>
      <c r="AI85" s="491"/>
      <c r="AJ85" s="490"/>
      <c r="AK85" s="489">
        <f t="shared" si="6"/>
        <v>0</v>
      </c>
      <c r="AL85" s="489">
        <f t="shared" si="7"/>
        <v>0</v>
      </c>
      <c r="AM85" s="488">
        <f t="shared" si="9"/>
        <v>0</v>
      </c>
      <c r="AN85" s="500">
        <f t="shared" si="8"/>
        <v>0</v>
      </c>
      <c r="AO85" s="500"/>
    </row>
    <row r="86" spans="1:44" ht="13.5" hidden="1" customHeight="1">
      <c r="A86" s="484">
        <v>82</v>
      </c>
      <c r="B86" s="483" t="str">
        <f>IFERROR(VLOOKUP(C86,[1]Sheet1!$B$6:$C$52,2,0),"")</f>
        <v/>
      </c>
      <c r="C86" s="496"/>
      <c r="D86" s="495"/>
      <c r="E86" s="494"/>
      <c r="F86" s="495"/>
      <c r="G86" s="494"/>
      <c r="H86" s="480"/>
      <c r="I86" s="480"/>
      <c r="J86" s="573"/>
      <c r="K86" s="494"/>
      <c r="L86" s="495"/>
      <c r="M86" s="494"/>
      <c r="N86" s="480"/>
      <c r="O86" s="493"/>
      <c r="AF86" s="501"/>
      <c r="AG86" s="492"/>
      <c r="AH86" s="489">
        <f t="shared" si="5"/>
        <v>0</v>
      </c>
      <c r="AI86" s="491"/>
      <c r="AJ86" s="490"/>
      <c r="AK86" s="489">
        <f t="shared" si="6"/>
        <v>0</v>
      </c>
      <c r="AL86" s="489">
        <f t="shared" si="7"/>
        <v>0</v>
      </c>
      <c r="AM86" s="488">
        <f t="shared" si="9"/>
        <v>0</v>
      </c>
      <c r="AN86" s="500">
        <f t="shared" si="8"/>
        <v>0</v>
      </c>
      <c r="AO86" s="500"/>
    </row>
    <row r="87" spans="1:44" ht="13.5" hidden="1" customHeight="1">
      <c r="A87" s="484">
        <v>83</v>
      </c>
      <c r="B87" s="483" t="str">
        <f>IFERROR(VLOOKUP(C87,[1]Sheet1!$B$6:$C$52,2,0),"")</f>
        <v/>
      </c>
      <c r="C87" s="496"/>
      <c r="D87" s="495"/>
      <c r="E87" s="494"/>
      <c r="F87" s="495"/>
      <c r="G87" s="494"/>
      <c r="H87" s="480"/>
      <c r="I87" s="480"/>
      <c r="J87" s="573"/>
      <c r="K87" s="494"/>
      <c r="L87" s="495"/>
      <c r="M87" s="494"/>
      <c r="N87" s="480"/>
      <c r="O87" s="493"/>
      <c r="AF87" s="501"/>
      <c r="AG87" s="492"/>
      <c r="AH87" s="489">
        <f t="shared" si="5"/>
        <v>0</v>
      </c>
      <c r="AI87" s="491"/>
      <c r="AJ87" s="490"/>
      <c r="AK87" s="489">
        <f t="shared" si="6"/>
        <v>0</v>
      </c>
      <c r="AL87" s="489">
        <f t="shared" si="7"/>
        <v>0</v>
      </c>
      <c r="AM87" s="488">
        <f t="shared" si="9"/>
        <v>0</v>
      </c>
      <c r="AN87" s="500">
        <f t="shared" si="8"/>
        <v>0</v>
      </c>
      <c r="AO87" s="500"/>
    </row>
    <row r="88" spans="1:44" ht="13.5" hidden="1" customHeight="1">
      <c r="A88" s="484">
        <v>84</v>
      </c>
      <c r="B88" s="483" t="str">
        <f>IFERROR(VLOOKUP(C88,[1]Sheet1!$B$6:$C$52,2,0),"")</f>
        <v/>
      </c>
      <c r="C88" s="496"/>
      <c r="D88" s="495"/>
      <c r="E88" s="494"/>
      <c r="F88" s="495"/>
      <c r="G88" s="494"/>
      <c r="H88" s="480"/>
      <c r="I88" s="480"/>
      <c r="J88" s="573"/>
      <c r="K88" s="494"/>
      <c r="L88" s="495"/>
      <c r="M88" s="494"/>
      <c r="N88" s="480"/>
      <c r="O88" s="493"/>
      <c r="AF88" s="501"/>
      <c r="AG88" s="492"/>
      <c r="AH88" s="489">
        <f t="shared" si="5"/>
        <v>0</v>
      </c>
      <c r="AI88" s="491"/>
      <c r="AJ88" s="490"/>
      <c r="AK88" s="489">
        <f t="shared" si="6"/>
        <v>0</v>
      </c>
      <c r="AL88" s="489">
        <f t="shared" si="7"/>
        <v>0</v>
      </c>
      <c r="AM88" s="488">
        <f t="shared" si="9"/>
        <v>0</v>
      </c>
      <c r="AN88" s="500">
        <f t="shared" si="8"/>
        <v>0</v>
      </c>
      <c r="AO88" s="500"/>
    </row>
    <row r="89" spans="1:44" ht="13.5" hidden="1" customHeight="1">
      <c r="A89" s="484">
        <v>85</v>
      </c>
      <c r="B89" s="483" t="str">
        <f>IFERROR(VLOOKUP(C89,[1]Sheet1!$B$6:$C$52,2,0),"")</f>
        <v/>
      </c>
      <c r="C89" s="496"/>
      <c r="D89" s="495"/>
      <c r="E89" s="494"/>
      <c r="F89" s="495"/>
      <c r="G89" s="494"/>
      <c r="H89" s="480"/>
      <c r="I89" s="480"/>
      <c r="J89" s="573"/>
      <c r="K89" s="494"/>
      <c r="L89" s="495"/>
      <c r="M89" s="494"/>
      <c r="N89" s="480"/>
      <c r="O89" s="493"/>
      <c r="AF89" s="501"/>
      <c r="AG89" s="492"/>
      <c r="AH89" s="489">
        <f t="shared" si="5"/>
        <v>0</v>
      </c>
      <c r="AI89" s="491"/>
      <c r="AJ89" s="490"/>
      <c r="AK89" s="489">
        <f t="shared" si="6"/>
        <v>0</v>
      </c>
      <c r="AL89" s="489">
        <f t="shared" si="7"/>
        <v>0</v>
      </c>
      <c r="AM89" s="488">
        <f t="shared" si="9"/>
        <v>0</v>
      </c>
      <c r="AN89" s="500">
        <f t="shared" si="8"/>
        <v>0</v>
      </c>
      <c r="AO89" s="500"/>
    </row>
    <row r="90" spans="1:44" ht="13.5" hidden="1" customHeight="1">
      <c r="A90" s="484">
        <v>86</v>
      </c>
      <c r="B90" s="483" t="str">
        <f>IFERROR(VLOOKUP(C90,[1]Sheet1!$B$6:$C$52,2,0),"")</f>
        <v/>
      </c>
      <c r="C90" s="496"/>
      <c r="D90" s="495"/>
      <c r="E90" s="494"/>
      <c r="F90" s="495"/>
      <c r="G90" s="494"/>
      <c r="H90" s="480"/>
      <c r="I90" s="480"/>
      <c r="J90" s="573"/>
      <c r="K90" s="494"/>
      <c r="L90" s="495"/>
      <c r="M90" s="494"/>
      <c r="N90" s="480"/>
      <c r="O90" s="493"/>
      <c r="AF90" s="501"/>
      <c r="AG90" s="492"/>
      <c r="AH90" s="489">
        <f t="shared" si="5"/>
        <v>0</v>
      </c>
      <c r="AI90" s="491"/>
      <c r="AJ90" s="490"/>
      <c r="AK90" s="489">
        <f t="shared" si="6"/>
        <v>0</v>
      </c>
      <c r="AL90" s="489">
        <f t="shared" si="7"/>
        <v>0</v>
      </c>
      <c r="AM90" s="488">
        <f t="shared" si="9"/>
        <v>0</v>
      </c>
      <c r="AN90" s="500">
        <f t="shared" si="8"/>
        <v>0</v>
      </c>
      <c r="AO90" s="500"/>
    </row>
    <row r="91" spans="1:44" ht="13.5" hidden="1" customHeight="1">
      <c r="A91" s="484">
        <v>87</v>
      </c>
      <c r="B91" s="483" t="str">
        <f>IFERROR(VLOOKUP(C91,[1]Sheet1!$B$6:$C$52,2,0),"")</f>
        <v/>
      </c>
      <c r="C91" s="496"/>
      <c r="D91" s="495"/>
      <c r="E91" s="494"/>
      <c r="F91" s="495"/>
      <c r="G91" s="494"/>
      <c r="H91" s="480"/>
      <c r="I91" s="480"/>
      <c r="J91" s="573"/>
      <c r="K91" s="494"/>
      <c r="L91" s="495"/>
      <c r="M91" s="494"/>
      <c r="N91" s="480"/>
      <c r="O91" s="493"/>
      <c r="AF91" s="501"/>
      <c r="AG91" s="492"/>
      <c r="AH91" s="489">
        <f t="shared" si="5"/>
        <v>0</v>
      </c>
      <c r="AI91" s="491"/>
      <c r="AJ91" s="490"/>
      <c r="AK91" s="489">
        <f t="shared" si="6"/>
        <v>0</v>
      </c>
      <c r="AL91" s="489">
        <f t="shared" si="7"/>
        <v>0</v>
      </c>
      <c r="AM91" s="488">
        <f t="shared" si="9"/>
        <v>0</v>
      </c>
      <c r="AN91" s="500">
        <f t="shared" si="8"/>
        <v>0</v>
      </c>
      <c r="AO91" s="500"/>
    </row>
    <row r="92" spans="1:44" ht="13.5" hidden="1" customHeight="1">
      <c r="A92" s="484">
        <v>88</v>
      </c>
      <c r="B92" s="483" t="str">
        <f>IFERROR(VLOOKUP(C92,[1]Sheet1!$B$6:$C$52,2,0),"")</f>
        <v/>
      </c>
      <c r="C92" s="496"/>
      <c r="D92" s="495"/>
      <c r="E92" s="494"/>
      <c r="F92" s="495"/>
      <c r="G92" s="494"/>
      <c r="H92" s="480"/>
      <c r="I92" s="480"/>
      <c r="J92" s="573"/>
      <c r="K92" s="494"/>
      <c r="L92" s="495"/>
      <c r="M92" s="494"/>
      <c r="N92" s="480"/>
      <c r="O92" s="493"/>
      <c r="AF92" s="501"/>
      <c r="AG92" s="492"/>
      <c r="AH92" s="489">
        <f t="shared" si="5"/>
        <v>0</v>
      </c>
      <c r="AI92" s="491"/>
      <c r="AJ92" s="490"/>
      <c r="AK92" s="489">
        <f t="shared" si="6"/>
        <v>0</v>
      </c>
      <c r="AL92" s="489">
        <f t="shared" si="7"/>
        <v>0</v>
      </c>
      <c r="AM92" s="488">
        <f t="shared" si="9"/>
        <v>0</v>
      </c>
      <c r="AN92" s="500">
        <f t="shared" si="8"/>
        <v>0</v>
      </c>
      <c r="AO92" s="500"/>
    </row>
    <row r="93" spans="1:44" ht="13.5" hidden="1" customHeight="1">
      <c r="A93" s="484">
        <v>89</v>
      </c>
      <c r="B93" s="483" t="str">
        <f>IFERROR(VLOOKUP(C93,[1]Sheet1!$B$6:$C$52,2,0),"")</f>
        <v/>
      </c>
      <c r="C93" s="496"/>
      <c r="D93" s="495"/>
      <c r="E93" s="494"/>
      <c r="F93" s="495"/>
      <c r="G93" s="494"/>
      <c r="H93" s="480"/>
      <c r="I93" s="480"/>
      <c r="J93" s="573"/>
      <c r="K93" s="494"/>
      <c r="L93" s="495"/>
      <c r="M93" s="494"/>
      <c r="N93" s="480"/>
      <c r="O93" s="493"/>
      <c r="AF93" s="501"/>
      <c r="AG93" s="492"/>
      <c r="AH93" s="489">
        <f t="shared" si="5"/>
        <v>0</v>
      </c>
      <c r="AI93" s="491"/>
      <c r="AJ93" s="490"/>
      <c r="AK93" s="489">
        <f t="shared" si="6"/>
        <v>0</v>
      </c>
      <c r="AL93" s="489">
        <f t="shared" si="7"/>
        <v>0</v>
      </c>
      <c r="AM93" s="488">
        <f t="shared" si="9"/>
        <v>0</v>
      </c>
      <c r="AN93" s="500">
        <f t="shared" si="8"/>
        <v>0</v>
      </c>
      <c r="AO93" s="500"/>
    </row>
    <row r="94" spans="1:44" ht="13.5" hidden="1" customHeight="1">
      <c r="A94" s="484">
        <v>90</v>
      </c>
      <c r="B94" s="483" t="str">
        <f>IFERROR(VLOOKUP(C94,[1]Sheet1!$B$6:$C$52,2,0),"")</f>
        <v/>
      </c>
      <c r="C94" s="496"/>
      <c r="D94" s="495"/>
      <c r="E94" s="494"/>
      <c r="F94" s="495"/>
      <c r="G94" s="494"/>
      <c r="H94" s="480"/>
      <c r="I94" s="480"/>
      <c r="J94" s="573"/>
      <c r="K94" s="494"/>
      <c r="L94" s="495"/>
      <c r="M94" s="494"/>
      <c r="N94" s="480"/>
      <c r="O94" s="493"/>
      <c r="AF94" s="501"/>
      <c r="AG94" s="492"/>
      <c r="AH94" s="489">
        <f t="shared" si="5"/>
        <v>0</v>
      </c>
      <c r="AI94" s="491"/>
      <c r="AJ94" s="490"/>
      <c r="AK94" s="489">
        <f t="shared" si="6"/>
        <v>0</v>
      </c>
      <c r="AL94" s="489">
        <f t="shared" si="7"/>
        <v>0</v>
      </c>
      <c r="AM94" s="488">
        <f t="shared" si="9"/>
        <v>0</v>
      </c>
      <c r="AN94" s="500">
        <f t="shared" si="8"/>
        <v>0</v>
      </c>
      <c r="AO94" s="500"/>
    </row>
    <row r="95" spans="1:44" ht="13.5" hidden="1" customHeight="1">
      <c r="A95" s="484">
        <v>91</v>
      </c>
      <c r="B95" s="483" t="str">
        <f>IFERROR(VLOOKUP(C95,[1]Sheet1!$B$6:$C$52,2,0),"")</f>
        <v/>
      </c>
      <c r="C95" s="496"/>
      <c r="D95" s="495"/>
      <c r="E95" s="494"/>
      <c r="F95" s="495"/>
      <c r="G95" s="494"/>
      <c r="H95" s="480"/>
      <c r="I95" s="480"/>
      <c r="J95" s="573"/>
      <c r="K95" s="494"/>
      <c r="L95" s="495"/>
      <c r="M95" s="494"/>
      <c r="N95" s="480"/>
      <c r="O95" s="493"/>
      <c r="AF95" s="501"/>
      <c r="AG95" s="492"/>
      <c r="AH95" s="489">
        <f t="shared" si="5"/>
        <v>0</v>
      </c>
      <c r="AI95" s="491"/>
      <c r="AJ95" s="490"/>
      <c r="AK95" s="489">
        <f t="shared" si="6"/>
        <v>0</v>
      </c>
      <c r="AL95" s="489">
        <f t="shared" si="7"/>
        <v>0</v>
      </c>
      <c r="AM95" s="488">
        <f t="shared" si="9"/>
        <v>0</v>
      </c>
      <c r="AN95" s="500">
        <f t="shared" si="8"/>
        <v>0</v>
      </c>
      <c r="AO95" s="500"/>
    </row>
    <row r="96" spans="1:44" ht="13.5" hidden="1" customHeight="1">
      <c r="A96" s="484">
        <v>92</v>
      </c>
      <c r="B96" s="483" t="str">
        <f>IFERROR(VLOOKUP(C96,[1]Sheet1!$B$6:$C$52,2,0),"")</f>
        <v/>
      </c>
      <c r="C96" s="496"/>
      <c r="D96" s="495"/>
      <c r="E96" s="494"/>
      <c r="F96" s="495"/>
      <c r="G96" s="494"/>
      <c r="H96" s="480"/>
      <c r="I96" s="480"/>
      <c r="J96" s="573"/>
      <c r="K96" s="494"/>
      <c r="L96" s="495"/>
      <c r="M96" s="494"/>
      <c r="N96" s="480"/>
      <c r="O96" s="493"/>
      <c r="AF96" s="501"/>
      <c r="AG96" s="492"/>
      <c r="AH96" s="489">
        <f t="shared" si="5"/>
        <v>0</v>
      </c>
      <c r="AI96" s="491"/>
      <c r="AJ96" s="490"/>
      <c r="AK96" s="489">
        <f t="shared" si="6"/>
        <v>0</v>
      </c>
      <c r="AL96" s="489">
        <f t="shared" si="7"/>
        <v>0</v>
      </c>
      <c r="AM96" s="488">
        <f t="shared" si="9"/>
        <v>0</v>
      </c>
      <c r="AN96" s="500">
        <f t="shared" si="8"/>
        <v>0</v>
      </c>
      <c r="AO96" s="500"/>
    </row>
    <row r="97" spans="1:41" ht="13.5" hidden="1" customHeight="1">
      <c r="A97" s="484">
        <v>93</v>
      </c>
      <c r="B97" s="483" t="str">
        <f>IFERROR(VLOOKUP(C97,[1]Sheet1!$B$6:$C$52,2,0),"")</f>
        <v/>
      </c>
      <c r="C97" s="496"/>
      <c r="D97" s="495"/>
      <c r="E97" s="494"/>
      <c r="F97" s="495"/>
      <c r="G97" s="494"/>
      <c r="H97" s="480"/>
      <c r="I97" s="480"/>
      <c r="J97" s="573"/>
      <c r="K97" s="494"/>
      <c r="L97" s="495"/>
      <c r="M97" s="494"/>
      <c r="N97" s="480"/>
      <c r="O97" s="493"/>
      <c r="AF97" s="501"/>
      <c r="AG97" s="492"/>
      <c r="AH97" s="489">
        <f t="shared" si="5"/>
        <v>0</v>
      </c>
      <c r="AI97" s="491"/>
      <c r="AJ97" s="490"/>
      <c r="AK97" s="489">
        <f t="shared" si="6"/>
        <v>0</v>
      </c>
      <c r="AL97" s="489">
        <f t="shared" si="7"/>
        <v>0</v>
      </c>
      <c r="AM97" s="488">
        <f t="shared" si="9"/>
        <v>0</v>
      </c>
      <c r="AN97" s="500">
        <f t="shared" si="8"/>
        <v>0</v>
      </c>
      <c r="AO97" s="500"/>
    </row>
    <row r="98" spans="1:41" ht="13.5" hidden="1" customHeight="1">
      <c r="A98" s="484">
        <v>94</v>
      </c>
      <c r="B98" s="483" t="str">
        <f>IFERROR(VLOOKUP(C98,[1]Sheet1!$B$6:$C$52,2,0),"")</f>
        <v/>
      </c>
      <c r="C98" s="496"/>
      <c r="D98" s="495"/>
      <c r="E98" s="494"/>
      <c r="F98" s="495"/>
      <c r="G98" s="494"/>
      <c r="H98" s="480"/>
      <c r="I98" s="480"/>
      <c r="J98" s="573"/>
      <c r="K98" s="494"/>
      <c r="L98" s="495"/>
      <c r="M98" s="494"/>
      <c r="N98" s="480"/>
      <c r="O98" s="493"/>
      <c r="AF98" s="501"/>
      <c r="AG98" s="492"/>
      <c r="AH98" s="489">
        <f t="shared" si="5"/>
        <v>0</v>
      </c>
      <c r="AI98" s="491"/>
      <c r="AJ98" s="490"/>
      <c r="AK98" s="489">
        <f t="shared" si="6"/>
        <v>0</v>
      </c>
      <c r="AL98" s="489">
        <f t="shared" si="7"/>
        <v>0</v>
      </c>
      <c r="AM98" s="488">
        <f t="shared" si="9"/>
        <v>0</v>
      </c>
      <c r="AN98" s="500">
        <f t="shared" si="8"/>
        <v>0</v>
      </c>
      <c r="AO98" s="500"/>
    </row>
    <row r="99" spans="1:41" ht="13.5" hidden="1" customHeight="1">
      <c r="A99" s="484">
        <v>95</v>
      </c>
      <c r="B99" s="483" t="str">
        <f>IFERROR(VLOOKUP(C99,[1]Sheet1!$B$6:$C$52,2,0),"")</f>
        <v/>
      </c>
      <c r="C99" s="496"/>
      <c r="D99" s="495"/>
      <c r="E99" s="494"/>
      <c r="F99" s="495"/>
      <c r="G99" s="494"/>
      <c r="H99" s="480"/>
      <c r="I99" s="480"/>
      <c r="J99" s="573"/>
      <c r="K99" s="494"/>
      <c r="L99" s="495"/>
      <c r="M99" s="494"/>
      <c r="N99" s="480"/>
      <c r="O99" s="493"/>
      <c r="AF99" s="501"/>
      <c r="AG99" s="492"/>
      <c r="AH99" s="489">
        <f t="shared" si="5"/>
        <v>0</v>
      </c>
      <c r="AI99" s="491"/>
      <c r="AJ99" s="490"/>
      <c r="AK99" s="489">
        <f t="shared" si="6"/>
        <v>0</v>
      </c>
      <c r="AL99" s="489">
        <f t="shared" si="7"/>
        <v>0</v>
      </c>
      <c r="AM99" s="488">
        <f t="shared" si="9"/>
        <v>0</v>
      </c>
      <c r="AN99" s="500">
        <f t="shared" si="8"/>
        <v>0</v>
      </c>
      <c r="AO99" s="500"/>
    </row>
    <row r="100" spans="1:41" ht="13.5" hidden="1" customHeight="1">
      <c r="A100" s="484">
        <v>96</v>
      </c>
      <c r="B100" s="483" t="str">
        <f>IFERROR(VLOOKUP(C100,[1]Sheet1!$B$6:$C$52,2,0),"")</f>
        <v/>
      </c>
      <c r="C100" s="496"/>
      <c r="D100" s="495"/>
      <c r="E100" s="494"/>
      <c r="F100" s="495"/>
      <c r="G100" s="494"/>
      <c r="H100" s="480"/>
      <c r="I100" s="480"/>
      <c r="J100" s="573"/>
      <c r="K100" s="494"/>
      <c r="L100" s="495"/>
      <c r="M100" s="494"/>
      <c r="N100" s="480"/>
      <c r="O100" s="493"/>
      <c r="AF100" s="501"/>
      <c r="AG100" s="492"/>
      <c r="AH100" s="489">
        <f t="shared" si="5"/>
        <v>0</v>
      </c>
      <c r="AI100" s="491"/>
      <c r="AJ100" s="490"/>
      <c r="AK100" s="489">
        <f t="shared" si="6"/>
        <v>0</v>
      </c>
      <c r="AL100" s="489">
        <f t="shared" si="7"/>
        <v>0</v>
      </c>
      <c r="AM100" s="488">
        <f t="shared" si="9"/>
        <v>0</v>
      </c>
      <c r="AN100" s="500">
        <f t="shared" si="8"/>
        <v>0</v>
      </c>
      <c r="AO100" s="500"/>
    </row>
    <row r="101" spans="1:41" ht="13.5" hidden="1" customHeight="1">
      <c r="A101" s="484">
        <v>97</v>
      </c>
      <c r="B101" s="483" t="str">
        <f>IFERROR(VLOOKUP(C101,[1]Sheet1!$B$6:$C$52,2,0),"")</f>
        <v/>
      </c>
      <c r="C101" s="496"/>
      <c r="D101" s="495"/>
      <c r="E101" s="494"/>
      <c r="F101" s="495"/>
      <c r="G101" s="494"/>
      <c r="H101" s="480"/>
      <c r="I101" s="480"/>
      <c r="J101" s="573"/>
      <c r="K101" s="494"/>
      <c r="L101" s="495"/>
      <c r="M101" s="494"/>
      <c r="N101" s="480"/>
      <c r="O101" s="493"/>
      <c r="AF101" s="501"/>
      <c r="AG101" s="492"/>
      <c r="AH101" s="489">
        <f t="shared" si="5"/>
        <v>0</v>
      </c>
      <c r="AI101" s="491"/>
      <c r="AJ101" s="490"/>
      <c r="AK101" s="489">
        <f t="shared" si="6"/>
        <v>0</v>
      </c>
      <c r="AL101" s="489">
        <f t="shared" si="7"/>
        <v>0</v>
      </c>
      <c r="AM101" s="488">
        <f t="shared" si="9"/>
        <v>0</v>
      </c>
      <c r="AN101" s="500">
        <f t="shared" si="8"/>
        <v>0</v>
      </c>
      <c r="AO101" s="500"/>
    </row>
    <row r="102" spans="1:41" ht="13.5" hidden="1" customHeight="1">
      <c r="A102" s="484">
        <v>98</v>
      </c>
      <c r="B102" s="483" t="str">
        <f>IFERROR(VLOOKUP(C102,[1]Sheet1!$B$6:$C$52,2,0),"")</f>
        <v/>
      </c>
      <c r="C102" s="496"/>
      <c r="D102" s="495"/>
      <c r="E102" s="494"/>
      <c r="F102" s="495"/>
      <c r="G102" s="494"/>
      <c r="H102" s="480"/>
      <c r="I102" s="480"/>
      <c r="J102" s="573"/>
      <c r="K102" s="494"/>
      <c r="L102" s="495"/>
      <c r="M102" s="494"/>
      <c r="N102" s="480"/>
      <c r="O102" s="493"/>
      <c r="AF102" s="501"/>
      <c r="AG102" s="492"/>
      <c r="AH102" s="489">
        <f t="shared" si="5"/>
        <v>0</v>
      </c>
      <c r="AI102" s="491"/>
      <c r="AJ102" s="490"/>
      <c r="AK102" s="489">
        <f t="shared" si="6"/>
        <v>0</v>
      </c>
      <c r="AL102" s="489">
        <f t="shared" si="7"/>
        <v>0</v>
      </c>
      <c r="AM102" s="488">
        <f t="shared" si="9"/>
        <v>0</v>
      </c>
      <c r="AN102" s="500">
        <f t="shared" si="8"/>
        <v>0</v>
      </c>
      <c r="AO102" s="500"/>
    </row>
    <row r="103" spans="1:41" ht="13.5" hidden="1" customHeight="1">
      <c r="A103" s="484">
        <v>99</v>
      </c>
      <c r="B103" s="483" t="str">
        <f>IFERROR(VLOOKUP(C103,[1]Sheet1!$B$6:$C$52,2,0),"")</f>
        <v/>
      </c>
      <c r="C103" s="496"/>
      <c r="D103" s="495"/>
      <c r="E103" s="494"/>
      <c r="F103" s="495"/>
      <c r="G103" s="494"/>
      <c r="H103" s="480"/>
      <c r="I103" s="480"/>
      <c r="J103" s="573"/>
      <c r="K103" s="494"/>
      <c r="L103" s="495"/>
      <c r="M103" s="494"/>
      <c r="N103" s="480"/>
      <c r="O103" s="493"/>
      <c r="AF103" s="501"/>
      <c r="AG103" s="492"/>
      <c r="AH103" s="489">
        <f t="shared" si="5"/>
        <v>0</v>
      </c>
      <c r="AI103" s="491"/>
      <c r="AJ103" s="490"/>
      <c r="AK103" s="489">
        <f t="shared" si="6"/>
        <v>0</v>
      </c>
      <c r="AL103" s="489">
        <f t="shared" si="7"/>
        <v>0</v>
      </c>
      <c r="AM103" s="488">
        <f t="shared" si="9"/>
        <v>0</v>
      </c>
      <c r="AN103" s="500">
        <f t="shared" si="8"/>
        <v>0</v>
      </c>
      <c r="AO103" s="500"/>
    </row>
    <row r="104" spans="1:41" ht="13.5" hidden="1" customHeight="1">
      <c r="A104" s="484">
        <v>100</v>
      </c>
      <c r="B104" s="483" t="str">
        <f>IFERROR(VLOOKUP(C104,[1]Sheet1!$B$6:$C$52,2,0),"")</f>
        <v/>
      </c>
      <c r="C104" s="496"/>
      <c r="D104" s="495"/>
      <c r="E104" s="494"/>
      <c r="F104" s="495"/>
      <c r="G104" s="494"/>
      <c r="H104" s="480"/>
      <c r="I104" s="480"/>
      <c r="J104" s="573"/>
      <c r="K104" s="494"/>
      <c r="L104" s="495"/>
      <c r="M104" s="494"/>
      <c r="N104" s="480"/>
      <c r="O104" s="493"/>
      <c r="AF104" s="501"/>
      <c r="AG104" s="492"/>
      <c r="AH104" s="489">
        <f t="shared" si="5"/>
        <v>0</v>
      </c>
      <c r="AI104" s="491"/>
      <c r="AJ104" s="490"/>
      <c r="AK104" s="489">
        <f t="shared" si="6"/>
        <v>0</v>
      </c>
      <c r="AL104" s="489">
        <f t="shared" si="7"/>
        <v>0</v>
      </c>
      <c r="AM104" s="488">
        <f t="shared" si="9"/>
        <v>0</v>
      </c>
      <c r="AN104" s="500">
        <f t="shared" si="8"/>
        <v>0</v>
      </c>
      <c r="AO104" s="500"/>
    </row>
    <row r="105" spans="1:41" ht="13.5" hidden="1" customHeight="1">
      <c r="A105" s="484">
        <v>101</v>
      </c>
      <c r="B105" s="483" t="str">
        <f>IFERROR(VLOOKUP(C105,[1]Sheet1!$B$6:$C$52,2,0),"")</f>
        <v/>
      </c>
      <c r="C105" s="496"/>
      <c r="D105" s="495"/>
      <c r="E105" s="494"/>
      <c r="F105" s="495"/>
      <c r="G105" s="494"/>
      <c r="H105" s="480"/>
      <c r="I105" s="480"/>
      <c r="J105" s="573"/>
      <c r="K105" s="494"/>
      <c r="L105" s="495"/>
      <c r="M105" s="494"/>
      <c r="N105" s="480"/>
      <c r="O105" s="493"/>
      <c r="AF105" s="501"/>
      <c r="AG105" s="492"/>
      <c r="AH105" s="489">
        <f t="shared" si="5"/>
        <v>0</v>
      </c>
      <c r="AI105" s="491"/>
      <c r="AJ105" s="490"/>
      <c r="AK105" s="489">
        <f t="shared" si="6"/>
        <v>0</v>
      </c>
      <c r="AL105" s="489">
        <f t="shared" si="7"/>
        <v>0</v>
      </c>
      <c r="AM105" s="488">
        <f t="shared" si="9"/>
        <v>0</v>
      </c>
      <c r="AN105" s="500">
        <f t="shared" si="8"/>
        <v>0</v>
      </c>
      <c r="AO105" s="500"/>
    </row>
    <row r="106" spans="1:41" ht="13.5" hidden="1" customHeight="1">
      <c r="A106" s="484">
        <v>102</v>
      </c>
      <c r="B106" s="483" t="str">
        <f>IFERROR(VLOOKUP(C106,[1]Sheet1!$B$6:$C$52,2,0),"")</f>
        <v/>
      </c>
      <c r="C106" s="496"/>
      <c r="D106" s="495"/>
      <c r="E106" s="494"/>
      <c r="F106" s="495"/>
      <c r="G106" s="494"/>
      <c r="H106" s="480"/>
      <c r="I106" s="480"/>
      <c r="J106" s="573"/>
      <c r="K106" s="494"/>
      <c r="L106" s="495"/>
      <c r="M106" s="494"/>
      <c r="N106" s="480"/>
      <c r="O106" s="493"/>
      <c r="AF106" s="501"/>
      <c r="AG106" s="492"/>
      <c r="AH106" s="489">
        <f t="shared" si="5"/>
        <v>0</v>
      </c>
      <c r="AI106" s="491"/>
      <c r="AJ106" s="490"/>
      <c r="AK106" s="489">
        <f t="shared" si="6"/>
        <v>0</v>
      </c>
      <c r="AL106" s="489">
        <f t="shared" si="7"/>
        <v>0</v>
      </c>
      <c r="AM106" s="488">
        <f t="shared" si="9"/>
        <v>0</v>
      </c>
      <c r="AN106" s="500">
        <f t="shared" si="8"/>
        <v>0</v>
      </c>
      <c r="AO106" s="500"/>
    </row>
    <row r="107" spans="1:41" ht="13.5" hidden="1" customHeight="1">
      <c r="A107" s="484">
        <v>103</v>
      </c>
      <c r="B107" s="483" t="str">
        <f>IFERROR(VLOOKUP(C107,[1]Sheet1!$B$6:$C$52,2,0),"")</f>
        <v/>
      </c>
      <c r="C107" s="496"/>
      <c r="D107" s="495"/>
      <c r="E107" s="494"/>
      <c r="F107" s="495"/>
      <c r="G107" s="494"/>
      <c r="H107" s="480"/>
      <c r="I107" s="480"/>
      <c r="J107" s="573"/>
      <c r="K107" s="494"/>
      <c r="L107" s="495"/>
      <c r="M107" s="494"/>
      <c r="N107" s="480"/>
      <c r="O107" s="493"/>
      <c r="AF107" s="501"/>
      <c r="AG107" s="492"/>
      <c r="AH107" s="489">
        <f t="shared" si="5"/>
        <v>0</v>
      </c>
      <c r="AI107" s="491"/>
      <c r="AJ107" s="490"/>
      <c r="AK107" s="489">
        <f t="shared" si="6"/>
        <v>0</v>
      </c>
      <c r="AL107" s="489">
        <f t="shared" si="7"/>
        <v>0</v>
      </c>
      <c r="AM107" s="488">
        <f t="shared" si="9"/>
        <v>0</v>
      </c>
      <c r="AN107" s="500">
        <f t="shared" si="8"/>
        <v>0</v>
      </c>
      <c r="AO107" s="500"/>
    </row>
    <row r="108" spans="1:41" ht="13.5" hidden="1" customHeight="1">
      <c r="A108" s="484">
        <v>104</v>
      </c>
      <c r="B108" s="483" t="str">
        <f>IFERROR(VLOOKUP(C108,[1]Sheet1!$B$6:$C$52,2,0),"")</f>
        <v/>
      </c>
      <c r="C108" s="496"/>
      <c r="D108" s="495"/>
      <c r="E108" s="494"/>
      <c r="F108" s="495"/>
      <c r="G108" s="494"/>
      <c r="H108" s="480"/>
      <c r="I108" s="480"/>
      <c r="J108" s="573"/>
      <c r="K108" s="494"/>
      <c r="L108" s="495"/>
      <c r="M108" s="494"/>
      <c r="N108" s="480"/>
      <c r="O108" s="493"/>
      <c r="AF108" s="501"/>
      <c r="AG108" s="492"/>
      <c r="AH108" s="489">
        <f t="shared" si="5"/>
        <v>0</v>
      </c>
      <c r="AI108" s="491"/>
      <c r="AJ108" s="490"/>
      <c r="AK108" s="489">
        <f t="shared" si="6"/>
        <v>0</v>
      </c>
      <c r="AL108" s="489">
        <f t="shared" si="7"/>
        <v>0</v>
      </c>
      <c r="AM108" s="488">
        <f t="shared" si="9"/>
        <v>0</v>
      </c>
      <c r="AN108" s="500">
        <f t="shared" si="8"/>
        <v>0</v>
      </c>
      <c r="AO108" s="500"/>
    </row>
    <row r="109" spans="1:41" ht="13.5" hidden="1" customHeight="1">
      <c r="A109" s="484">
        <v>105</v>
      </c>
      <c r="B109" s="483" t="str">
        <f>IFERROR(VLOOKUP(C109,[1]Sheet1!$B$6:$C$52,2,0),"")</f>
        <v/>
      </c>
      <c r="C109" s="496"/>
      <c r="D109" s="495"/>
      <c r="E109" s="494"/>
      <c r="F109" s="495"/>
      <c r="G109" s="494"/>
      <c r="H109" s="480"/>
      <c r="I109" s="480"/>
      <c r="J109" s="573"/>
      <c r="K109" s="494"/>
      <c r="L109" s="495"/>
      <c r="M109" s="494"/>
      <c r="N109" s="480"/>
      <c r="O109" s="493"/>
      <c r="AF109" s="501"/>
      <c r="AG109" s="492"/>
      <c r="AH109" s="489">
        <f t="shared" si="5"/>
        <v>0</v>
      </c>
      <c r="AI109" s="491"/>
      <c r="AJ109" s="490"/>
      <c r="AK109" s="489">
        <f t="shared" si="6"/>
        <v>0</v>
      </c>
      <c r="AL109" s="489">
        <f t="shared" si="7"/>
        <v>0</v>
      </c>
      <c r="AM109" s="488">
        <f t="shared" si="9"/>
        <v>0</v>
      </c>
      <c r="AN109" s="500">
        <f t="shared" si="8"/>
        <v>0</v>
      </c>
      <c r="AO109" s="500"/>
    </row>
    <row r="110" spans="1:41" ht="13.5" hidden="1" customHeight="1">
      <c r="A110" s="484">
        <v>106</v>
      </c>
      <c r="B110" s="483" t="str">
        <f>IFERROR(VLOOKUP(C110,[1]Sheet1!$B$6:$C$52,2,0),"")</f>
        <v/>
      </c>
      <c r="C110" s="496"/>
      <c r="D110" s="495"/>
      <c r="E110" s="494"/>
      <c r="F110" s="495"/>
      <c r="G110" s="494"/>
      <c r="H110" s="480"/>
      <c r="I110" s="480"/>
      <c r="J110" s="573"/>
      <c r="K110" s="494"/>
      <c r="L110" s="495"/>
      <c r="M110" s="494"/>
      <c r="N110" s="480"/>
      <c r="O110" s="493"/>
      <c r="AF110" s="501"/>
      <c r="AG110" s="492"/>
      <c r="AH110" s="489">
        <f t="shared" si="5"/>
        <v>0</v>
      </c>
      <c r="AI110" s="491"/>
      <c r="AJ110" s="490"/>
      <c r="AK110" s="489">
        <f t="shared" si="6"/>
        <v>0</v>
      </c>
      <c r="AL110" s="489">
        <f t="shared" si="7"/>
        <v>0</v>
      </c>
      <c r="AM110" s="488">
        <f t="shared" si="9"/>
        <v>0</v>
      </c>
      <c r="AN110" s="500">
        <f t="shared" si="8"/>
        <v>0</v>
      </c>
      <c r="AO110" s="500"/>
    </row>
    <row r="111" spans="1:41" ht="13.5" hidden="1" customHeight="1">
      <c r="A111" s="484">
        <v>107</v>
      </c>
      <c r="B111" s="483" t="str">
        <f>IFERROR(VLOOKUP(C111,[1]Sheet1!$B$6:$C$52,2,0),"")</f>
        <v/>
      </c>
      <c r="C111" s="496"/>
      <c r="D111" s="495"/>
      <c r="E111" s="494"/>
      <c r="F111" s="495"/>
      <c r="G111" s="494"/>
      <c r="H111" s="480"/>
      <c r="I111" s="480"/>
      <c r="J111" s="573"/>
      <c r="K111" s="494"/>
      <c r="L111" s="495"/>
      <c r="M111" s="494"/>
      <c r="N111" s="480"/>
      <c r="O111" s="493"/>
      <c r="AF111" s="501"/>
      <c r="AG111" s="492"/>
      <c r="AH111" s="489">
        <f t="shared" si="5"/>
        <v>0</v>
      </c>
      <c r="AI111" s="575"/>
      <c r="AJ111" s="490"/>
      <c r="AK111" s="489">
        <f t="shared" si="6"/>
        <v>0</v>
      </c>
      <c r="AL111" s="489">
        <f t="shared" si="7"/>
        <v>0</v>
      </c>
      <c r="AM111" s="488">
        <f t="shared" si="9"/>
        <v>0</v>
      </c>
      <c r="AN111" s="500">
        <f t="shared" si="8"/>
        <v>0</v>
      </c>
      <c r="AO111" s="500"/>
    </row>
    <row r="112" spans="1:41" ht="13.5" hidden="1" customHeight="1">
      <c r="A112" s="484">
        <v>108</v>
      </c>
      <c r="B112" s="483" t="str">
        <f>IFERROR(VLOOKUP(C112,[1]Sheet1!$B$6:$C$52,2,0),"")</f>
        <v/>
      </c>
      <c r="C112" s="496"/>
      <c r="D112" s="495"/>
      <c r="E112" s="494"/>
      <c r="F112" s="495"/>
      <c r="G112" s="494"/>
      <c r="H112" s="480"/>
      <c r="I112" s="480"/>
      <c r="J112" s="573"/>
      <c r="K112" s="494"/>
      <c r="L112" s="495"/>
      <c r="M112" s="494"/>
      <c r="N112" s="480"/>
      <c r="O112" s="493"/>
      <c r="AF112" s="501"/>
      <c r="AG112" s="492"/>
      <c r="AH112" s="489">
        <f t="shared" si="5"/>
        <v>0</v>
      </c>
      <c r="AI112" s="491"/>
      <c r="AJ112" s="490"/>
      <c r="AK112" s="489">
        <f t="shared" si="6"/>
        <v>0</v>
      </c>
      <c r="AL112" s="489">
        <f t="shared" si="7"/>
        <v>0</v>
      </c>
      <c r="AM112" s="488">
        <f t="shared" si="9"/>
        <v>0</v>
      </c>
      <c r="AN112" s="500">
        <f t="shared" si="8"/>
        <v>0</v>
      </c>
      <c r="AO112" s="500"/>
    </row>
    <row r="113" spans="1:41" ht="13.5" hidden="1" customHeight="1">
      <c r="A113" s="484">
        <v>109</v>
      </c>
      <c r="B113" s="483" t="str">
        <f>IFERROR(VLOOKUP(C113,[1]Sheet1!$B$6:$C$52,2,0),"")</f>
        <v/>
      </c>
      <c r="C113" s="496"/>
      <c r="D113" s="495"/>
      <c r="E113" s="494"/>
      <c r="F113" s="495"/>
      <c r="G113" s="494"/>
      <c r="H113" s="480"/>
      <c r="I113" s="480"/>
      <c r="J113" s="573"/>
      <c r="K113" s="494"/>
      <c r="L113" s="495"/>
      <c r="M113" s="494"/>
      <c r="N113" s="480"/>
      <c r="O113" s="493"/>
      <c r="AF113" s="501"/>
      <c r="AG113" s="492"/>
      <c r="AH113" s="489">
        <f t="shared" si="5"/>
        <v>0</v>
      </c>
      <c r="AI113" s="491"/>
      <c r="AJ113" s="490"/>
      <c r="AK113" s="489">
        <f t="shared" si="6"/>
        <v>0</v>
      </c>
      <c r="AL113" s="489">
        <f t="shared" si="7"/>
        <v>0</v>
      </c>
      <c r="AM113" s="488">
        <f t="shared" si="9"/>
        <v>0</v>
      </c>
      <c r="AN113" s="500">
        <f t="shared" si="8"/>
        <v>0</v>
      </c>
      <c r="AO113" s="500"/>
    </row>
    <row r="114" spans="1:41" ht="13.5" hidden="1" customHeight="1">
      <c r="A114" s="484">
        <v>110</v>
      </c>
      <c r="B114" s="483" t="str">
        <f>IFERROR(VLOOKUP(C114,[1]Sheet1!$B$6:$C$52,2,0),"")</f>
        <v/>
      </c>
      <c r="C114" s="496"/>
      <c r="D114" s="495"/>
      <c r="E114" s="494"/>
      <c r="F114" s="495"/>
      <c r="G114" s="494"/>
      <c r="H114" s="480"/>
      <c r="I114" s="480"/>
      <c r="J114" s="573"/>
      <c r="K114" s="494"/>
      <c r="L114" s="495"/>
      <c r="M114" s="494"/>
      <c r="N114" s="480"/>
      <c r="O114" s="493"/>
      <c r="AF114" s="501"/>
      <c r="AG114" s="492"/>
      <c r="AH114" s="489">
        <f t="shared" si="5"/>
        <v>0</v>
      </c>
      <c r="AI114" s="491"/>
      <c r="AJ114" s="490"/>
      <c r="AK114" s="489">
        <f t="shared" si="6"/>
        <v>0</v>
      </c>
      <c r="AL114" s="489">
        <f t="shared" si="7"/>
        <v>0</v>
      </c>
      <c r="AM114" s="488">
        <f t="shared" si="9"/>
        <v>0</v>
      </c>
      <c r="AN114" s="500">
        <f t="shared" si="8"/>
        <v>0</v>
      </c>
      <c r="AO114" s="500"/>
    </row>
    <row r="115" spans="1:41" ht="13.5" hidden="1" customHeight="1">
      <c r="A115" s="484">
        <v>111</v>
      </c>
      <c r="B115" s="483" t="str">
        <f>IFERROR(VLOOKUP(C115,[1]Sheet1!$B$6:$C$52,2,0),"")</f>
        <v/>
      </c>
      <c r="C115" s="496"/>
      <c r="D115" s="495"/>
      <c r="E115" s="494"/>
      <c r="F115" s="495"/>
      <c r="G115" s="494"/>
      <c r="H115" s="480"/>
      <c r="I115" s="480"/>
      <c r="J115" s="573"/>
      <c r="K115" s="494"/>
      <c r="L115" s="495"/>
      <c r="M115" s="494"/>
      <c r="N115" s="480"/>
      <c r="O115" s="480"/>
      <c r="AF115" s="501"/>
      <c r="AG115" s="492"/>
      <c r="AH115" s="489">
        <f t="shared" si="5"/>
        <v>0</v>
      </c>
      <c r="AI115" s="491"/>
      <c r="AJ115" s="490"/>
      <c r="AK115" s="489">
        <f t="shared" si="6"/>
        <v>0</v>
      </c>
      <c r="AL115" s="489">
        <f t="shared" si="7"/>
        <v>0</v>
      </c>
      <c r="AM115" s="488">
        <f t="shared" si="9"/>
        <v>0</v>
      </c>
      <c r="AN115" s="500">
        <f t="shared" si="8"/>
        <v>0</v>
      </c>
      <c r="AO115" s="500"/>
    </row>
    <row r="116" spans="1:41" ht="13.5" hidden="1" customHeight="1">
      <c r="A116" s="484">
        <v>112</v>
      </c>
      <c r="B116" s="483" t="str">
        <f>IFERROR(VLOOKUP(C116,[1]Sheet1!$B$6:$C$52,2,0),"")</f>
        <v/>
      </c>
      <c r="C116" s="496"/>
      <c r="D116" s="495"/>
      <c r="E116" s="494"/>
      <c r="F116" s="495"/>
      <c r="G116" s="494"/>
      <c r="H116" s="480"/>
      <c r="I116" s="480"/>
      <c r="J116" s="573"/>
      <c r="K116" s="494"/>
      <c r="L116" s="495"/>
      <c r="M116" s="494"/>
      <c r="N116" s="480"/>
      <c r="O116" s="480"/>
      <c r="AF116" s="501"/>
      <c r="AG116" s="492"/>
      <c r="AH116" s="489">
        <f t="shared" si="5"/>
        <v>0</v>
      </c>
      <c r="AI116" s="491"/>
      <c r="AJ116" s="490"/>
      <c r="AK116" s="489">
        <f t="shared" si="6"/>
        <v>0</v>
      </c>
      <c r="AL116" s="489">
        <f t="shared" si="7"/>
        <v>0</v>
      </c>
      <c r="AM116" s="488">
        <f t="shared" si="9"/>
        <v>0</v>
      </c>
      <c r="AN116" s="500">
        <f t="shared" si="8"/>
        <v>0</v>
      </c>
      <c r="AO116" s="500"/>
    </row>
    <row r="117" spans="1:41" ht="13.5" hidden="1" customHeight="1">
      <c r="A117" s="484">
        <v>113</v>
      </c>
      <c r="B117" s="483" t="str">
        <f>IFERROR(VLOOKUP(C117,[1]Sheet1!$B$6:$C$52,2,0),"")</f>
        <v/>
      </c>
      <c r="C117" s="496"/>
      <c r="D117" s="495"/>
      <c r="E117" s="494"/>
      <c r="F117" s="495"/>
      <c r="G117" s="494"/>
      <c r="H117" s="480"/>
      <c r="I117" s="480"/>
      <c r="J117" s="573"/>
      <c r="K117" s="494"/>
      <c r="L117" s="495"/>
      <c r="M117" s="494"/>
      <c r="N117" s="480"/>
      <c r="O117" s="480"/>
      <c r="AF117" s="501"/>
      <c r="AG117" s="492"/>
      <c r="AH117" s="489">
        <f t="shared" si="5"/>
        <v>0</v>
      </c>
      <c r="AI117" s="491"/>
      <c r="AJ117" s="490"/>
      <c r="AK117" s="489">
        <f t="shared" si="6"/>
        <v>0</v>
      </c>
      <c r="AL117" s="489">
        <f t="shared" si="7"/>
        <v>0</v>
      </c>
      <c r="AM117" s="488">
        <f t="shared" si="9"/>
        <v>0</v>
      </c>
      <c r="AN117" s="500">
        <f t="shared" si="8"/>
        <v>0</v>
      </c>
      <c r="AO117" s="500"/>
    </row>
    <row r="118" spans="1:41" ht="13.5" hidden="1" customHeight="1">
      <c r="A118" s="484">
        <v>114</v>
      </c>
      <c r="B118" s="483" t="str">
        <f>IFERROR(VLOOKUP(C118,[1]Sheet1!$B$6:$C$52,2,0),"")</f>
        <v/>
      </c>
      <c r="C118" s="496"/>
      <c r="D118" s="495"/>
      <c r="E118" s="494"/>
      <c r="F118" s="495"/>
      <c r="G118" s="494"/>
      <c r="H118" s="480"/>
      <c r="I118" s="480"/>
      <c r="J118" s="573"/>
      <c r="K118" s="494"/>
      <c r="L118" s="495"/>
      <c r="M118" s="494"/>
      <c r="N118" s="480"/>
      <c r="O118" s="493"/>
      <c r="AF118" s="501"/>
      <c r="AG118" s="492"/>
      <c r="AH118" s="489">
        <f t="shared" si="5"/>
        <v>0</v>
      </c>
      <c r="AI118" s="491"/>
      <c r="AJ118" s="490"/>
      <c r="AK118" s="489">
        <f t="shared" si="6"/>
        <v>0</v>
      </c>
      <c r="AL118" s="489">
        <f t="shared" si="7"/>
        <v>0</v>
      </c>
      <c r="AM118" s="488">
        <f t="shared" si="9"/>
        <v>0</v>
      </c>
      <c r="AN118" s="500">
        <f t="shared" si="8"/>
        <v>0</v>
      </c>
      <c r="AO118" s="500"/>
    </row>
    <row r="119" spans="1:41" ht="13.5" hidden="1" customHeight="1">
      <c r="A119" s="484">
        <v>115</v>
      </c>
      <c r="B119" s="483" t="str">
        <f>IFERROR(VLOOKUP(C119,[1]Sheet1!$B$6:$C$52,2,0),"")</f>
        <v/>
      </c>
      <c r="C119" s="496"/>
      <c r="D119" s="495"/>
      <c r="E119" s="494"/>
      <c r="F119" s="495"/>
      <c r="G119" s="494"/>
      <c r="H119" s="480"/>
      <c r="I119" s="480"/>
      <c r="J119" s="573"/>
      <c r="K119" s="494"/>
      <c r="L119" s="495"/>
      <c r="M119" s="494"/>
      <c r="N119" s="480"/>
      <c r="O119" s="493"/>
      <c r="AF119" s="501"/>
      <c r="AG119" s="492"/>
      <c r="AH119" s="489">
        <f t="shared" si="5"/>
        <v>0</v>
      </c>
      <c r="AI119" s="491"/>
      <c r="AJ119" s="490"/>
      <c r="AK119" s="489">
        <f t="shared" si="6"/>
        <v>0</v>
      </c>
      <c r="AL119" s="489">
        <f t="shared" si="7"/>
        <v>0</v>
      </c>
      <c r="AM119" s="488">
        <f t="shared" si="9"/>
        <v>0</v>
      </c>
      <c r="AN119" s="500">
        <f t="shared" si="8"/>
        <v>0</v>
      </c>
      <c r="AO119" s="500"/>
    </row>
    <row r="120" spans="1:41" ht="13.5" hidden="1" customHeight="1">
      <c r="A120" s="484">
        <v>116</v>
      </c>
      <c r="B120" s="483" t="str">
        <f>IFERROR(VLOOKUP(C120,[1]Sheet1!$B$6:$C$52,2,0),"")</f>
        <v/>
      </c>
      <c r="C120" s="496"/>
      <c r="D120" s="495"/>
      <c r="E120" s="494"/>
      <c r="F120" s="495"/>
      <c r="G120" s="494"/>
      <c r="H120" s="480"/>
      <c r="I120" s="480"/>
      <c r="J120" s="573"/>
      <c r="K120" s="494"/>
      <c r="L120" s="495"/>
      <c r="M120" s="494"/>
      <c r="N120" s="480"/>
      <c r="O120" s="493"/>
      <c r="AF120" s="501"/>
      <c r="AG120" s="492"/>
      <c r="AH120" s="489">
        <f t="shared" si="5"/>
        <v>0</v>
      </c>
      <c r="AI120" s="491"/>
      <c r="AJ120" s="490"/>
      <c r="AK120" s="489">
        <f t="shared" si="6"/>
        <v>0</v>
      </c>
      <c r="AL120" s="489">
        <f t="shared" si="7"/>
        <v>0</v>
      </c>
      <c r="AM120" s="488">
        <f t="shared" si="9"/>
        <v>0</v>
      </c>
      <c r="AN120" s="500">
        <f t="shared" si="8"/>
        <v>0</v>
      </c>
      <c r="AO120" s="500"/>
    </row>
    <row r="121" spans="1:41" ht="13.5" hidden="1" customHeight="1">
      <c r="A121" s="484">
        <v>117</v>
      </c>
      <c r="B121" s="483" t="str">
        <f>IFERROR(VLOOKUP(C121,[1]Sheet1!$B$6:$C$52,2,0),"")</f>
        <v/>
      </c>
      <c r="C121" s="496"/>
      <c r="D121" s="495"/>
      <c r="E121" s="494"/>
      <c r="F121" s="495"/>
      <c r="G121" s="494"/>
      <c r="H121" s="480"/>
      <c r="I121" s="480"/>
      <c r="J121" s="573"/>
      <c r="K121" s="494"/>
      <c r="L121" s="495"/>
      <c r="M121" s="494"/>
      <c r="N121" s="480"/>
      <c r="O121" s="493"/>
      <c r="AF121" s="501"/>
      <c r="AG121" s="492"/>
      <c r="AH121" s="489">
        <f t="shared" si="5"/>
        <v>0</v>
      </c>
      <c r="AI121" s="491"/>
      <c r="AJ121" s="490"/>
      <c r="AK121" s="489">
        <f t="shared" si="6"/>
        <v>0</v>
      </c>
      <c r="AL121" s="489">
        <f t="shared" si="7"/>
        <v>0</v>
      </c>
      <c r="AM121" s="488">
        <f t="shared" si="9"/>
        <v>0</v>
      </c>
      <c r="AN121" s="500">
        <f t="shared" si="8"/>
        <v>0</v>
      </c>
      <c r="AO121" s="500"/>
    </row>
    <row r="122" spans="1:41" ht="13.5" hidden="1" customHeight="1">
      <c r="A122" s="484">
        <v>118</v>
      </c>
      <c r="B122" s="483" t="str">
        <f>IFERROR(VLOOKUP(C122,[1]Sheet1!$B$6:$C$52,2,0),"")</f>
        <v/>
      </c>
      <c r="C122" s="496"/>
      <c r="D122" s="495"/>
      <c r="E122" s="494"/>
      <c r="F122" s="495"/>
      <c r="G122" s="494"/>
      <c r="H122" s="480"/>
      <c r="I122" s="480"/>
      <c r="J122" s="573"/>
      <c r="K122" s="494"/>
      <c r="L122" s="495"/>
      <c r="M122" s="494"/>
      <c r="N122" s="480"/>
      <c r="O122" s="493"/>
      <c r="AF122" s="501"/>
      <c r="AG122" s="492"/>
      <c r="AH122" s="489">
        <f t="shared" si="5"/>
        <v>0</v>
      </c>
      <c r="AI122" s="491"/>
      <c r="AJ122" s="490"/>
      <c r="AK122" s="489">
        <f t="shared" si="6"/>
        <v>0</v>
      </c>
      <c r="AL122" s="489">
        <f t="shared" si="7"/>
        <v>0</v>
      </c>
      <c r="AM122" s="488">
        <f t="shared" si="9"/>
        <v>0</v>
      </c>
      <c r="AN122" s="500">
        <f t="shared" si="8"/>
        <v>0</v>
      </c>
      <c r="AO122" s="500"/>
    </row>
    <row r="123" spans="1:41" ht="13.5" hidden="1" customHeight="1">
      <c r="A123" s="484">
        <v>119</v>
      </c>
      <c r="B123" s="483" t="str">
        <f>IFERROR(VLOOKUP(C123,[1]Sheet1!$B$6:$C$52,2,0),"")</f>
        <v/>
      </c>
      <c r="C123" s="496"/>
      <c r="D123" s="495"/>
      <c r="E123" s="494"/>
      <c r="F123" s="495"/>
      <c r="G123" s="494"/>
      <c r="H123" s="480"/>
      <c r="I123" s="480"/>
      <c r="J123" s="573"/>
      <c r="K123" s="494"/>
      <c r="L123" s="495"/>
      <c r="M123" s="494"/>
      <c r="N123" s="480"/>
      <c r="O123" s="493"/>
      <c r="AF123" s="501"/>
      <c r="AG123" s="492"/>
      <c r="AH123" s="489">
        <f t="shared" si="5"/>
        <v>0</v>
      </c>
      <c r="AI123" s="491"/>
      <c r="AJ123" s="490"/>
      <c r="AK123" s="489">
        <f t="shared" si="6"/>
        <v>0</v>
      </c>
      <c r="AL123" s="489">
        <f t="shared" si="7"/>
        <v>0</v>
      </c>
      <c r="AM123" s="488">
        <f t="shared" si="9"/>
        <v>0</v>
      </c>
      <c r="AN123" s="500">
        <f t="shared" si="8"/>
        <v>0</v>
      </c>
      <c r="AO123" s="500"/>
    </row>
    <row r="124" spans="1:41" ht="13.5" hidden="1" customHeight="1">
      <c r="A124" s="484">
        <v>120</v>
      </c>
      <c r="B124" s="483" t="str">
        <f>IFERROR(VLOOKUP(C124,[1]Sheet1!$B$6:$C$52,2,0),"")</f>
        <v/>
      </c>
      <c r="C124" s="496"/>
      <c r="D124" s="495"/>
      <c r="E124" s="494"/>
      <c r="F124" s="495"/>
      <c r="G124" s="494"/>
      <c r="H124" s="480"/>
      <c r="I124" s="480"/>
      <c r="J124" s="573"/>
      <c r="K124" s="494"/>
      <c r="L124" s="495"/>
      <c r="M124" s="494"/>
      <c r="N124" s="480"/>
      <c r="O124" s="493"/>
      <c r="AF124" s="501"/>
      <c r="AG124" s="492"/>
      <c r="AH124" s="489">
        <f t="shared" si="5"/>
        <v>0</v>
      </c>
      <c r="AI124" s="491"/>
      <c r="AJ124" s="490"/>
      <c r="AK124" s="489">
        <f t="shared" si="6"/>
        <v>0</v>
      </c>
      <c r="AL124" s="489">
        <f t="shared" si="7"/>
        <v>0</v>
      </c>
      <c r="AM124" s="488">
        <f t="shared" si="9"/>
        <v>0</v>
      </c>
      <c r="AN124" s="500">
        <f t="shared" si="8"/>
        <v>0</v>
      </c>
      <c r="AO124" s="500"/>
    </row>
    <row r="125" spans="1:41" ht="13.5" hidden="1" customHeight="1">
      <c r="A125" s="484">
        <v>121</v>
      </c>
      <c r="B125" s="483" t="str">
        <f>IFERROR(VLOOKUP(C125,[1]Sheet1!$B$6:$C$52,2,0),"")</f>
        <v/>
      </c>
      <c r="C125" s="496"/>
      <c r="D125" s="495"/>
      <c r="E125" s="494"/>
      <c r="F125" s="495"/>
      <c r="G125" s="494"/>
      <c r="H125" s="480"/>
      <c r="I125" s="480"/>
      <c r="J125" s="573"/>
      <c r="K125" s="494"/>
      <c r="L125" s="495"/>
      <c r="M125" s="494"/>
      <c r="N125" s="480"/>
      <c r="O125" s="493"/>
      <c r="AF125" s="501"/>
      <c r="AG125" s="492"/>
      <c r="AH125" s="489">
        <f t="shared" si="5"/>
        <v>0</v>
      </c>
      <c r="AI125" s="491"/>
      <c r="AJ125" s="490"/>
      <c r="AK125" s="489">
        <f t="shared" si="6"/>
        <v>0</v>
      </c>
      <c r="AL125" s="489">
        <f t="shared" si="7"/>
        <v>0</v>
      </c>
      <c r="AM125" s="488">
        <f t="shared" si="9"/>
        <v>0</v>
      </c>
      <c r="AN125" s="500">
        <f t="shared" si="8"/>
        <v>0</v>
      </c>
      <c r="AO125" s="500"/>
    </row>
    <row r="126" spans="1:41" ht="13.5" hidden="1" customHeight="1">
      <c r="A126" s="484">
        <v>122</v>
      </c>
      <c r="B126" s="483" t="str">
        <f>IFERROR(VLOOKUP(C126,[1]Sheet1!$B$6:$C$52,2,0),"")</f>
        <v/>
      </c>
      <c r="C126" s="496"/>
      <c r="D126" s="495"/>
      <c r="E126" s="494"/>
      <c r="F126" s="495"/>
      <c r="G126" s="494"/>
      <c r="H126" s="480"/>
      <c r="I126" s="480"/>
      <c r="J126" s="573"/>
      <c r="K126" s="494"/>
      <c r="L126" s="495"/>
      <c r="M126" s="494"/>
      <c r="N126" s="480"/>
      <c r="O126" s="493"/>
      <c r="AF126" s="501"/>
      <c r="AG126" s="492"/>
      <c r="AH126" s="489">
        <f t="shared" si="5"/>
        <v>0</v>
      </c>
      <c r="AI126" s="491"/>
      <c r="AJ126" s="490"/>
      <c r="AK126" s="489">
        <f t="shared" si="6"/>
        <v>0</v>
      </c>
      <c r="AL126" s="489">
        <f t="shared" si="7"/>
        <v>0</v>
      </c>
      <c r="AM126" s="488">
        <f t="shared" si="9"/>
        <v>0</v>
      </c>
      <c r="AN126" s="500">
        <f t="shared" si="8"/>
        <v>0</v>
      </c>
      <c r="AO126" s="500"/>
    </row>
    <row r="127" spans="1:41" ht="13.5" hidden="1" customHeight="1">
      <c r="A127" s="484">
        <v>123</v>
      </c>
      <c r="B127" s="483" t="str">
        <f>IFERROR(VLOOKUP(C127,[1]Sheet1!$B$6:$C$52,2,0),"")</f>
        <v/>
      </c>
      <c r="C127" s="496"/>
      <c r="D127" s="495"/>
      <c r="E127" s="494"/>
      <c r="F127" s="495"/>
      <c r="G127" s="494"/>
      <c r="H127" s="480"/>
      <c r="I127" s="480"/>
      <c r="J127" s="573"/>
      <c r="K127" s="494"/>
      <c r="L127" s="495"/>
      <c r="M127" s="494"/>
      <c r="N127" s="480"/>
      <c r="O127" s="493"/>
      <c r="AF127" s="501"/>
      <c r="AG127" s="492"/>
      <c r="AH127" s="489">
        <f t="shared" si="5"/>
        <v>0</v>
      </c>
      <c r="AI127" s="491"/>
      <c r="AJ127" s="490"/>
      <c r="AK127" s="489">
        <f t="shared" si="6"/>
        <v>0</v>
      </c>
      <c r="AL127" s="489">
        <f t="shared" si="7"/>
        <v>0</v>
      </c>
      <c r="AM127" s="488">
        <f t="shared" si="9"/>
        <v>0</v>
      </c>
      <c r="AN127" s="500">
        <f t="shared" si="8"/>
        <v>0</v>
      </c>
      <c r="AO127" s="500"/>
    </row>
    <row r="128" spans="1:41" ht="13.5" hidden="1" customHeight="1">
      <c r="A128" s="484">
        <v>124</v>
      </c>
      <c r="B128" s="483" t="str">
        <f>IFERROR(VLOOKUP(C128,[1]Sheet1!$B$6:$C$52,2,0),"")</f>
        <v/>
      </c>
      <c r="C128" s="496"/>
      <c r="D128" s="495"/>
      <c r="E128" s="494"/>
      <c r="F128" s="495"/>
      <c r="G128" s="494"/>
      <c r="H128" s="480"/>
      <c r="I128" s="480"/>
      <c r="J128" s="573"/>
      <c r="K128" s="494"/>
      <c r="L128" s="495"/>
      <c r="M128" s="494"/>
      <c r="N128" s="480"/>
      <c r="O128" s="493"/>
      <c r="AF128" s="501"/>
      <c r="AG128" s="492"/>
      <c r="AH128" s="489">
        <f t="shared" si="5"/>
        <v>0</v>
      </c>
      <c r="AI128" s="491"/>
      <c r="AJ128" s="490"/>
      <c r="AK128" s="489">
        <f t="shared" si="6"/>
        <v>0</v>
      </c>
      <c r="AL128" s="489">
        <f t="shared" si="7"/>
        <v>0</v>
      </c>
      <c r="AM128" s="488">
        <f t="shared" si="9"/>
        <v>0</v>
      </c>
      <c r="AN128" s="500">
        <f t="shared" si="8"/>
        <v>0</v>
      </c>
      <c r="AO128" s="500"/>
    </row>
    <row r="129" spans="1:41" ht="13.5" hidden="1" customHeight="1">
      <c r="A129" s="484">
        <v>125</v>
      </c>
      <c r="B129" s="483" t="str">
        <f>IFERROR(VLOOKUP(C129,[1]Sheet1!$B$6:$C$52,2,0),"")</f>
        <v/>
      </c>
      <c r="C129" s="496"/>
      <c r="D129" s="495"/>
      <c r="E129" s="494"/>
      <c r="F129" s="495"/>
      <c r="G129" s="494"/>
      <c r="H129" s="480"/>
      <c r="I129" s="480"/>
      <c r="J129" s="573"/>
      <c r="K129" s="494"/>
      <c r="L129" s="495"/>
      <c r="M129" s="494"/>
      <c r="N129" s="480"/>
      <c r="O129" s="493"/>
      <c r="AF129" s="501"/>
      <c r="AG129" s="492"/>
      <c r="AH129" s="489">
        <f t="shared" si="5"/>
        <v>0</v>
      </c>
      <c r="AI129" s="491"/>
      <c r="AJ129" s="490"/>
      <c r="AK129" s="489">
        <f t="shared" si="6"/>
        <v>0</v>
      </c>
      <c r="AL129" s="489">
        <f t="shared" si="7"/>
        <v>0</v>
      </c>
      <c r="AM129" s="488">
        <f t="shared" si="9"/>
        <v>0</v>
      </c>
      <c r="AN129" s="500">
        <f t="shared" si="8"/>
        <v>0</v>
      </c>
      <c r="AO129" s="500"/>
    </row>
    <row r="130" spans="1:41" ht="13.5" hidden="1" customHeight="1">
      <c r="A130" s="484">
        <v>126</v>
      </c>
      <c r="B130" s="483" t="str">
        <f>IFERROR(VLOOKUP(C130,[1]Sheet1!$B$6:$C$52,2,0),"")</f>
        <v/>
      </c>
      <c r="C130" s="496"/>
      <c r="D130" s="495"/>
      <c r="E130" s="494"/>
      <c r="F130" s="495"/>
      <c r="G130" s="494"/>
      <c r="H130" s="480"/>
      <c r="I130" s="480"/>
      <c r="J130" s="573"/>
      <c r="K130" s="494"/>
      <c r="L130" s="495"/>
      <c r="M130" s="494"/>
      <c r="N130" s="480"/>
      <c r="O130" s="493"/>
      <c r="AF130" s="501"/>
      <c r="AG130" s="492"/>
      <c r="AH130" s="489">
        <f t="shared" si="5"/>
        <v>0</v>
      </c>
      <c r="AI130" s="491"/>
      <c r="AJ130" s="490"/>
      <c r="AK130" s="489">
        <f t="shared" si="6"/>
        <v>0</v>
      </c>
      <c r="AL130" s="489">
        <f t="shared" si="7"/>
        <v>0</v>
      </c>
      <c r="AM130" s="488">
        <f t="shared" si="9"/>
        <v>0</v>
      </c>
      <c r="AN130" s="500">
        <f t="shared" si="8"/>
        <v>0</v>
      </c>
      <c r="AO130" s="500"/>
    </row>
    <row r="131" spans="1:41" ht="13.5" hidden="1" customHeight="1">
      <c r="A131" s="484">
        <v>127</v>
      </c>
      <c r="B131" s="483" t="str">
        <f>IFERROR(VLOOKUP(C131,[1]Sheet1!$B$6:$C$52,2,0),"")</f>
        <v/>
      </c>
      <c r="C131" s="496"/>
      <c r="D131" s="495"/>
      <c r="E131" s="494"/>
      <c r="F131" s="495"/>
      <c r="G131" s="494"/>
      <c r="H131" s="480"/>
      <c r="I131" s="480"/>
      <c r="J131" s="573"/>
      <c r="K131" s="494"/>
      <c r="L131" s="495"/>
      <c r="M131" s="494"/>
      <c r="N131" s="480"/>
      <c r="O131" s="493"/>
      <c r="AF131" s="501"/>
      <c r="AG131" s="492"/>
      <c r="AH131" s="489">
        <f t="shared" si="5"/>
        <v>0</v>
      </c>
      <c r="AI131" s="491"/>
      <c r="AJ131" s="490"/>
      <c r="AK131" s="489">
        <f t="shared" si="6"/>
        <v>0</v>
      </c>
      <c r="AL131" s="489">
        <f t="shared" si="7"/>
        <v>0</v>
      </c>
      <c r="AM131" s="488">
        <f t="shared" si="9"/>
        <v>0</v>
      </c>
      <c r="AN131" s="500">
        <f t="shared" si="8"/>
        <v>0</v>
      </c>
      <c r="AO131" s="500"/>
    </row>
    <row r="132" spans="1:41" ht="13.5" hidden="1" customHeight="1">
      <c r="A132" s="484">
        <v>128</v>
      </c>
      <c r="B132" s="483" t="str">
        <f>IFERROR(VLOOKUP(C132,[1]Sheet1!$B$6:$C$52,2,0),"")</f>
        <v/>
      </c>
      <c r="C132" s="496"/>
      <c r="D132" s="495"/>
      <c r="E132" s="494"/>
      <c r="F132" s="495"/>
      <c r="G132" s="494"/>
      <c r="H132" s="480"/>
      <c r="I132" s="480"/>
      <c r="J132" s="573"/>
      <c r="K132" s="494"/>
      <c r="L132" s="495"/>
      <c r="M132" s="494"/>
      <c r="N132" s="480"/>
      <c r="O132" s="493"/>
      <c r="AF132" s="501"/>
      <c r="AG132" s="492"/>
      <c r="AH132" s="489">
        <f t="shared" si="5"/>
        <v>0</v>
      </c>
      <c r="AI132" s="491"/>
      <c r="AJ132" s="490"/>
      <c r="AK132" s="489">
        <f t="shared" si="6"/>
        <v>0</v>
      </c>
      <c r="AL132" s="489">
        <f t="shared" si="7"/>
        <v>0</v>
      </c>
      <c r="AM132" s="488">
        <f t="shared" si="9"/>
        <v>0</v>
      </c>
      <c r="AN132" s="500">
        <f t="shared" si="8"/>
        <v>0</v>
      </c>
      <c r="AO132" s="500"/>
    </row>
    <row r="133" spans="1:41" ht="13.5" hidden="1" customHeight="1">
      <c r="A133" s="484">
        <v>129</v>
      </c>
      <c r="B133" s="483" t="str">
        <f>IFERROR(VLOOKUP(C133,[1]Sheet1!$B$6:$C$52,2,0),"")</f>
        <v/>
      </c>
      <c r="C133" s="496"/>
      <c r="D133" s="495"/>
      <c r="E133" s="494"/>
      <c r="F133" s="495"/>
      <c r="G133" s="494"/>
      <c r="H133" s="480"/>
      <c r="I133" s="480"/>
      <c r="J133" s="573"/>
      <c r="K133" s="494"/>
      <c r="L133" s="495"/>
      <c r="M133" s="494"/>
      <c r="N133" s="480"/>
      <c r="O133" s="493"/>
      <c r="AF133" s="501"/>
      <c r="AG133" s="492"/>
      <c r="AH133" s="489">
        <f t="shared" ref="AH133:AH196" si="10">AF133-AG133</f>
        <v>0</v>
      </c>
      <c r="AI133" s="491"/>
      <c r="AJ133" s="490"/>
      <c r="AK133" s="489">
        <f t="shared" ref="AK133:AK200" si="11">MIN(AI133,AJ133)</f>
        <v>0</v>
      </c>
      <c r="AL133" s="489">
        <f t="shared" ref="AL133:AL200" si="12">MIN(AH133,AK133)</f>
        <v>0</v>
      </c>
      <c r="AM133" s="488">
        <f t="shared" si="9"/>
        <v>0</v>
      </c>
      <c r="AN133" s="500">
        <f t="shared" ref="AN133:AN196" si="13">ROUNDUP(AM133*$AM$261,-3)</f>
        <v>0</v>
      </c>
      <c r="AO133" s="500"/>
    </row>
    <row r="134" spans="1:41" ht="13.5" hidden="1" customHeight="1">
      <c r="A134" s="484">
        <v>130</v>
      </c>
      <c r="B134" s="483" t="str">
        <f>IFERROR(VLOOKUP(C134,[1]Sheet1!$B$6:$C$52,2,0),"")</f>
        <v/>
      </c>
      <c r="C134" s="496"/>
      <c r="D134" s="495"/>
      <c r="E134" s="494"/>
      <c r="F134" s="495"/>
      <c r="G134" s="494"/>
      <c r="H134" s="480"/>
      <c r="I134" s="480"/>
      <c r="J134" s="573"/>
      <c r="K134" s="494"/>
      <c r="L134" s="495"/>
      <c r="M134" s="494"/>
      <c r="N134" s="480"/>
      <c r="O134" s="493"/>
      <c r="AF134" s="501"/>
      <c r="AG134" s="492"/>
      <c r="AH134" s="489">
        <f t="shared" si="10"/>
        <v>0</v>
      </c>
      <c r="AI134" s="491"/>
      <c r="AJ134" s="490"/>
      <c r="AK134" s="489">
        <f t="shared" si="11"/>
        <v>0</v>
      </c>
      <c r="AL134" s="489">
        <f t="shared" si="12"/>
        <v>0</v>
      </c>
      <c r="AM134" s="488">
        <f t="shared" si="9"/>
        <v>0</v>
      </c>
      <c r="AN134" s="500">
        <f t="shared" si="13"/>
        <v>0</v>
      </c>
      <c r="AO134" s="500"/>
    </row>
    <row r="135" spans="1:41" ht="13.5" hidden="1" customHeight="1">
      <c r="A135" s="484">
        <v>131</v>
      </c>
      <c r="B135" s="483" t="str">
        <f>IFERROR(VLOOKUP(C135,[1]Sheet1!$B$6:$C$52,2,0),"")</f>
        <v/>
      </c>
      <c r="C135" s="496"/>
      <c r="D135" s="495"/>
      <c r="E135" s="494"/>
      <c r="F135" s="495"/>
      <c r="G135" s="494"/>
      <c r="H135" s="480"/>
      <c r="I135" s="480"/>
      <c r="J135" s="573"/>
      <c r="K135" s="494"/>
      <c r="L135" s="495"/>
      <c r="M135" s="494"/>
      <c r="N135" s="480"/>
      <c r="O135" s="493"/>
      <c r="AF135" s="501"/>
      <c r="AG135" s="492"/>
      <c r="AH135" s="489">
        <f t="shared" si="10"/>
        <v>0</v>
      </c>
      <c r="AI135" s="491"/>
      <c r="AJ135" s="490"/>
      <c r="AK135" s="489">
        <f t="shared" si="11"/>
        <v>0</v>
      </c>
      <c r="AL135" s="489">
        <f t="shared" si="12"/>
        <v>0</v>
      </c>
      <c r="AM135" s="488">
        <f t="shared" si="9"/>
        <v>0</v>
      </c>
      <c r="AN135" s="500">
        <f t="shared" si="13"/>
        <v>0</v>
      </c>
      <c r="AO135" s="500"/>
    </row>
    <row r="136" spans="1:41" ht="13.5" hidden="1" customHeight="1">
      <c r="A136" s="484">
        <v>132</v>
      </c>
      <c r="B136" s="483" t="str">
        <f>IFERROR(VLOOKUP(C136,[1]Sheet1!$B$6:$C$52,2,0),"")</f>
        <v/>
      </c>
      <c r="C136" s="496"/>
      <c r="D136" s="495"/>
      <c r="E136" s="494"/>
      <c r="F136" s="495"/>
      <c r="G136" s="494"/>
      <c r="H136" s="480"/>
      <c r="I136" s="480"/>
      <c r="J136" s="573"/>
      <c r="K136" s="494"/>
      <c r="L136" s="495"/>
      <c r="M136" s="494"/>
      <c r="N136" s="480"/>
      <c r="O136" s="493"/>
      <c r="AF136" s="501"/>
      <c r="AG136" s="492"/>
      <c r="AH136" s="489">
        <f t="shared" si="10"/>
        <v>0</v>
      </c>
      <c r="AI136" s="491"/>
      <c r="AJ136" s="490"/>
      <c r="AK136" s="489">
        <f t="shared" si="11"/>
        <v>0</v>
      </c>
      <c r="AL136" s="489">
        <f t="shared" si="12"/>
        <v>0</v>
      </c>
      <c r="AM136" s="488">
        <f t="shared" si="9"/>
        <v>0</v>
      </c>
      <c r="AN136" s="500">
        <f t="shared" si="13"/>
        <v>0</v>
      </c>
      <c r="AO136" s="500"/>
    </row>
    <row r="137" spans="1:41" ht="13.5" hidden="1" customHeight="1">
      <c r="A137" s="484">
        <v>133</v>
      </c>
      <c r="B137" s="483" t="str">
        <f>IFERROR(VLOOKUP(C137,[1]Sheet1!$B$6:$C$52,2,0),"")</f>
        <v/>
      </c>
      <c r="C137" s="496"/>
      <c r="D137" s="495"/>
      <c r="E137" s="494"/>
      <c r="F137" s="495"/>
      <c r="G137" s="494"/>
      <c r="H137" s="480"/>
      <c r="I137" s="480"/>
      <c r="J137" s="573"/>
      <c r="K137" s="494"/>
      <c r="L137" s="495"/>
      <c r="M137" s="494"/>
      <c r="N137" s="480"/>
      <c r="O137" s="493"/>
      <c r="AF137" s="501"/>
      <c r="AG137" s="492"/>
      <c r="AH137" s="489">
        <f t="shared" si="10"/>
        <v>0</v>
      </c>
      <c r="AI137" s="491"/>
      <c r="AJ137" s="490"/>
      <c r="AK137" s="489">
        <f t="shared" si="11"/>
        <v>0</v>
      </c>
      <c r="AL137" s="489">
        <f t="shared" si="12"/>
        <v>0</v>
      </c>
      <c r="AM137" s="488">
        <f t="shared" si="9"/>
        <v>0</v>
      </c>
      <c r="AN137" s="500">
        <f t="shared" si="13"/>
        <v>0</v>
      </c>
      <c r="AO137" s="500"/>
    </row>
    <row r="138" spans="1:41" ht="13.5" hidden="1" customHeight="1">
      <c r="A138" s="484">
        <v>134</v>
      </c>
      <c r="B138" s="483" t="str">
        <f>IFERROR(VLOOKUP(C138,[1]Sheet1!$B$6:$C$52,2,0),"")</f>
        <v/>
      </c>
      <c r="C138" s="496"/>
      <c r="D138" s="495"/>
      <c r="E138" s="494"/>
      <c r="F138" s="495"/>
      <c r="G138" s="494"/>
      <c r="H138" s="480"/>
      <c r="I138" s="480"/>
      <c r="J138" s="573"/>
      <c r="K138" s="494"/>
      <c r="L138" s="495"/>
      <c r="M138" s="494"/>
      <c r="N138" s="480"/>
      <c r="O138" s="493"/>
      <c r="AF138" s="501"/>
      <c r="AG138" s="492"/>
      <c r="AH138" s="489">
        <f t="shared" si="10"/>
        <v>0</v>
      </c>
      <c r="AI138" s="491"/>
      <c r="AJ138" s="490"/>
      <c r="AK138" s="489">
        <f t="shared" si="11"/>
        <v>0</v>
      </c>
      <c r="AL138" s="489">
        <f t="shared" si="12"/>
        <v>0</v>
      </c>
      <c r="AM138" s="488">
        <f t="shared" ref="AM138:AM201" si="14">ROUNDDOWN(AL138,-3)</f>
        <v>0</v>
      </c>
      <c r="AN138" s="500">
        <f t="shared" si="13"/>
        <v>0</v>
      </c>
      <c r="AO138" s="500"/>
    </row>
    <row r="139" spans="1:41" ht="13.5" hidden="1" customHeight="1">
      <c r="A139" s="484">
        <v>135</v>
      </c>
      <c r="B139" s="483" t="str">
        <f>IFERROR(VLOOKUP(C139,[1]Sheet1!$B$6:$C$52,2,0),"")</f>
        <v/>
      </c>
      <c r="C139" s="496"/>
      <c r="D139" s="495"/>
      <c r="E139" s="494"/>
      <c r="F139" s="495"/>
      <c r="G139" s="494"/>
      <c r="H139" s="480"/>
      <c r="I139" s="480"/>
      <c r="J139" s="573"/>
      <c r="K139" s="494"/>
      <c r="L139" s="495"/>
      <c r="M139" s="494"/>
      <c r="N139" s="480"/>
      <c r="O139" s="493"/>
      <c r="AF139" s="501"/>
      <c r="AG139" s="492"/>
      <c r="AH139" s="489">
        <f t="shared" si="10"/>
        <v>0</v>
      </c>
      <c r="AI139" s="491"/>
      <c r="AJ139" s="490"/>
      <c r="AK139" s="489">
        <f t="shared" si="11"/>
        <v>0</v>
      </c>
      <c r="AL139" s="489">
        <f t="shared" si="12"/>
        <v>0</v>
      </c>
      <c r="AM139" s="488">
        <f t="shared" si="14"/>
        <v>0</v>
      </c>
      <c r="AN139" s="500">
        <f t="shared" si="13"/>
        <v>0</v>
      </c>
      <c r="AO139" s="500"/>
    </row>
    <row r="140" spans="1:41" ht="13.5" hidden="1" customHeight="1">
      <c r="A140" s="484">
        <v>136</v>
      </c>
      <c r="B140" s="483" t="str">
        <f>IFERROR(VLOOKUP(C140,[1]Sheet1!$B$6:$C$52,2,0),"")</f>
        <v/>
      </c>
      <c r="C140" s="496"/>
      <c r="D140" s="495"/>
      <c r="E140" s="494"/>
      <c r="F140" s="495"/>
      <c r="G140" s="494"/>
      <c r="H140" s="480"/>
      <c r="I140" s="480"/>
      <c r="J140" s="573"/>
      <c r="K140" s="494"/>
      <c r="L140" s="495"/>
      <c r="M140" s="494"/>
      <c r="N140" s="480"/>
      <c r="O140" s="493"/>
      <c r="AF140" s="501"/>
      <c r="AG140" s="492"/>
      <c r="AH140" s="489">
        <f t="shared" si="10"/>
        <v>0</v>
      </c>
      <c r="AI140" s="491"/>
      <c r="AJ140" s="490"/>
      <c r="AK140" s="489">
        <f t="shared" si="11"/>
        <v>0</v>
      </c>
      <c r="AL140" s="489">
        <f t="shared" si="12"/>
        <v>0</v>
      </c>
      <c r="AM140" s="488">
        <f t="shared" si="14"/>
        <v>0</v>
      </c>
      <c r="AN140" s="500">
        <f t="shared" si="13"/>
        <v>0</v>
      </c>
      <c r="AO140" s="500"/>
    </row>
    <row r="141" spans="1:41" ht="13.5" hidden="1" customHeight="1">
      <c r="A141" s="484">
        <v>137</v>
      </c>
      <c r="B141" s="483" t="str">
        <f>IFERROR(VLOOKUP(C141,[1]Sheet1!$B$6:$C$52,2,0),"")</f>
        <v/>
      </c>
      <c r="C141" s="496"/>
      <c r="D141" s="495"/>
      <c r="E141" s="494"/>
      <c r="F141" s="495"/>
      <c r="G141" s="494"/>
      <c r="H141" s="480"/>
      <c r="I141" s="480"/>
      <c r="J141" s="573"/>
      <c r="K141" s="494"/>
      <c r="L141" s="495"/>
      <c r="M141" s="494"/>
      <c r="N141" s="480"/>
      <c r="O141" s="493"/>
      <c r="AF141" s="501"/>
      <c r="AG141" s="492"/>
      <c r="AH141" s="489">
        <f t="shared" si="10"/>
        <v>0</v>
      </c>
      <c r="AI141" s="491"/>
      <c r="AJ141" s="490"/>
      <c r="AK141" s="489">
        <f t="shared" si="11"/>
        <v>0</v>
      </c>
      <c r="AL141" s="489">
        <f t="shared" si="12"/>
        <v>0</v>
      </c>
      <c r="AM141" s="488">
        <f t="shared" si="14"/>
        <v>0</v>
      </c>
      <c r="AN141" s="500">
        <f t="shared" si="13"/>
        <v>0</v>
      </c>
      <c r="AO141" s="500"/>
    </row>
    <row r="142" spans="1:41" ht="13.5" hidden="1" customHeight="1">
      <c r="A142" s="484">
        <v>138</v>
      </c>
      <c r="B142" s="483" t="str">
        <f>IFERROR(VLOOKUP(C142,[1]Sheet1!$B$6:$C$52,2,0),"")</f>
        <v/>
      </c>
      <c r="C142" s="496"/>
      <c r="D142" s="495"/>
      <c r="E142" s="494"/>
      <c r="F142" s="495"/>
      <c r="G142" s="494"/>
      <c r="H142" s="480"/>
      <c r="I142" s="480"/>
      <c r="J142" s="573"/>
      <c r="K142" s="494"/>
      <c r="L142" s="495"/>
      <c r="M142" s="494"/>
      <c r="N142" s="480"/>
      <c r="O142" s="493"/>
      <c r="AF142" s="501"/>
      <c r="AG142" s="492"/>
      <c r="AH142" s="489">
        <f t="shared" si="10"/>
        <v>0</v>
      </c>
      <c r="AI142" s="491"/>
      <c r="AJ142" s="490"/>
      <c r="AK142" s="489">
        <f t="shared" si="11"/>
        <v>0</v>
      </c>
      <c r="AL142" s="489">
        <f t="shared" si="12"/>
        <v>0</v>
      </c>
      <c r="AM142" s="488">
        <f t="shared" si="14"/>
        <v>0</v>
      </c>
      <c r="AN142" s="500">
        <f t="shared" si="13"/>
        <v>0</v>
      </c>
      <c r="AO142" s="500"/>
    </row>
    <row r="143" spans="1:41" ht="13.5" hidden="1" customHeight="1">
      <c r="A143" s="484">
        <v>139</v>
      </c>
      <c r="B143" s="483" t="str">
        <f>IFERROR(VLOOKUP(C143,[1]Sheet1!$B$6:$C$52,2,0),"")</f>
        <v/>
      </c>
      <c r="C143" s="496"/>
      <c r="D143" s="495"/>
      <c r="E143" s="494"/>
      <c r="F143" s="495"/>
      <c r="G143" s="494"/>
      <c r="H143" s="480"/>
      <c r="I143" s="480"/>
      <c r="J143" s="573"/>
      <c r="K143" s="494"/>
      <c r="L143" s="495"/>
      <c r="M143" s="494"/>
      <c r="N143" s="480"/>
      <c r="O143" s="493"/>
      <c r="AF143" s="501"/>
      <c r="AG143" s="492"/>
      <c r="AH143" s="489">
        <f t="shared" si="10"/>
        <v>0</v>
      </c>
      <c r="AI143" s="491"/>
      <c r="AJ143" s="490"/>
      <c r="AK143" s="489">
        <f t="shared" si="11"/>
        <v>0</v>
      </c>
      <c r="AL143" s="489">
        <f t="shared" si="12"/>
        <v>0</v>
      </c>
      <c r="AM143" s="488">
        <f t="shared" si="14"/>
        <v>0</v>
      </c>
      <c r="AN143" s="500">
        <f t="shared" si="13"/>
        <v>0</v>
      </c>
      <c r="AO143" s="500"/>
    </row>
    <row r="144" spans="1:41" ht="13.5" hidden="1" customHeight="1">
      <c r="A144" s="484">
        <v>140</v>
      </c>
      <c r="B144" s="483" t="str">
        <f>IFERROR(VLOOKUP(C144,[1]Sheet1!$B$6:$C$52,2,0),"")</f>
        <v/>
      </c>
      <c r="C144" s="496"/>
      <c r="D144" s="495"/>
      <c r="E144" s="494"/>
      <c r="F144" s="495"/>
      <c r="G144" s="494"/>
      <c r="H144" s="480"/>
      <c r="I144" s="480"/>
      <c r="J144" s="573"/>
      <c r="K144" s="494"/>
      <c r="L144" s="495"/>
      <c r="M144" s="494"/>
      <c r="N144" s="480"/>
      <c r="O144" s="493"/>
      <c r="AF144" s="501"/>
      <c r="AG144" s="492"/>
      <c r="AH144" s="489">
        <f t="shared" si="10"/>
        <v>0</v>
      </c>
      <c r="AI144" s="491"/>
      <c r="AJ144" s="490"/>
      <c r="AK144" s="489">
        <f t="shared" si="11"/>
        <v>0</v>
      </c>
      <c r="AL144" s="489">
        <f t="shared" si="12"/>
        <v>0</v>
      </c>
      <c r="AM144" s="488">
        <f t="shared" si="14"/>
        <v>0</v>
      </c>
      <c r="AN144" s="500">
        <f t="shared" si="13"/>
        <v>0</v>
      </c>
      <c r="AO144" s="500"/>
    </row>
    <row r="145" spans="1:41" ht="13.5" hidden="1" customHeight="1">
      <c r="A145" s="484">
        <v>141</v>
      </c>
      <c r="B145" s="483" t="str">
        <f>IFERROR(VLOOKUP(C145,[1]Sheet1!$B$6:$C$52,2,0),"")</f>
        <v/>
      </c>
      <c r="C145" s="496"/>
      <c r="D145" s="495"/>
      <c r="E145" s="494"/>
      <c r="F145" s="495"/>
      <c r="G145" s="494"/>
      <c r="H145" s="480"/>
      <c r="I145" s="480"/>
      <c r="J145" s="573"/>
      <c r="K145" s="494"/>
      <c r="L145" s="495"/>
      <c r="M145" s="494"/>
      <c r="N145" s="480"/>
      <c r="O145" s="493"/>
      <c r="AF145" s="501"/>
      <c r="AG145" s="492"/>
      <c r="AH145" s="489">
        <f t="shared" si="10"/>
        <v>0</v>
      </c>
      <c r="AI145" s="491"/>
      <c r="AJ145" s="490"/>
      <c r="AK145" s="489">
        <f t="shared" si="11"/>
        <v>0</v>
      </c>
      <c r="AL145" s="489">
        <f t="shared" si="12"/>
        <v>0</v>
      </c>
      <c r="AM145" s="488">
        <f t="shared" si="14"/>
        <v>0</v>
      </c>
      <c r="AN145" s="500">
        <f t="shared" si="13"/>
        <v>0</v>
      </c>
      <c r="AO145" s="500"/>
    </row>
    <row r="146" spans="1:41" ht="13.5" hidden="1" customHeight="1">
      <c r="A146" s="484">
        <v>142</v>
      </c>
      <c r="B146" s="483" t="str">
        <f>IFERROR(VLOOKUP(C146,[1]Sheet1!$B$6:$C$52,2,0),"")</f>
        <v/>
      </c>
      <c r="C146" s="496"/>
      <c r="D146" s="495"/>
      <c r="E146" s="494"/>
      <c r="F146" s="495"/>
      <c r="G146" s="494"/>
      <c r="H146" s="480"/>
      <c r="I146" s="480"/>
      <c r="J146" s="573"/>
      <c r="K146" s="494"/>
      <c r="L146" s="495"/>
      <c r="M146" s="494"/>
      <c r="N146" s="480"/>
      <c r="O146" s="493"/>
      <c r="AF146" s="501"/>
      <c r="AG146" s="492"/>
      <c r="AH146" s="489">
        <f t="shared" si="10"/>
        <v>0</v>
      </c>
      <c r="AI146" s="491"/>
      <c r="AJ146" s="490"/>
      <c r="AK146" s="489">
        <f t="shared" si="11"/>
        <v>0</v>
      </c>
      <c r="AL146" s="489">
        <f t="shared" si="12"/>
        <v>0</v>
      </c>
      <c r="AM146" s="488">
        <f t="shared" si="14"/>
        <v>0</v>
      </c>
      <c r="AN146" s="500">
        <f t="shared" si="13"/>
        <v>0</v>
      </c>
      <c r="AO146" s="500"/>
    </row>
    <row r="147" spans="1:41" ht="13.5" hidden="1" customHeight="1">
      <c r="A147" s="484">
        <v>143</v>
      </c>
      <c r="B147" s="483" t="str">
        <f>IFERROR(VLOOKUP(C147,[1]Sheet1!$B$6:$C$52,2,0),"")</f>
        <v/>
      </c>
      <c r="C147" s="496"/>
      <c r="D147" s="495"/>
      <c r="E147" s="494"/>
      <c r="F147" s="495"/>
      <c r="G147" s="494"/>
      <c r="H147" s="480"/>
      <c r="I147" s="480"/>
      <c r="J147" s="573"/>
      <c r="K147" s="494"/>
      <c r="L147" s="495"/>
      <c r="M147" s="494"/>
      <c r="N147" s="480"/>
      <c r="O147" s="493"/>
      <c r="AF147" s="501"/>
      <c r="AG147" s="492"/>
      <c r="AH147" s="489">
        <f t="shared" si="10"/>
        <v>0</v>
      </c>
      <c r="AI147" s="491"/>
      <c r="AJ147" s="490"/>
      <c r="AK147" s="489">
        <f t="shared" si="11"/>
        <v>0</v>
      </c>
      <c r="AL147" s="489">
        <f t="shared" si="12"/>
        <v>0</v>
      </c>
      <c r="AM147" s="488">
        <f t="shared" si="14"/>
        <v>0</v>
      </c>
      <c r="AN147" s="500">
        <f t="shared" si="13"/>
        <v>0</v>
      </c>
      <c r="AO147" s="500"/>
    </row>
    <row r="148" spans="1:41" ht="13.5" hidden="1" customHeight="1">
      <c r="A148" s="484">
        <v>144</v>
      </c>
      <c r="B148" s="483" t="str">
        <f>IFERROR(VLOOKUP(C148,[1]Sheet1!$B$6:$C$52,2,0),"")</f>
        <v/>
      </c>
      <c r="C148" s="496"/>
      <c r="D148" s="495"/>
      <c r="E148" s="494"/>
      <c r="F148" s="495"/>
      <c r="G148" s="494"/>
      <c r="H148" s="480"/>
      <c r="I148" s="480"/>
      <c r="J148" s="573"/>
      <c r="K148" s="494"/>
      <c r="L148" s="495"/>
      <c r="M148" s="494"/>
      <c r="N148" s="480"/>
      <c r="O148" s="493"/>
      <c r="AF148" s="501"/>
      <c r="AG148" s="492"/>
      <c r="AH148" s="489">
        <f t="shared" si="10"/>
        <v>0</v>
      </c>
      <c r="AI148" s="491"/>
      <c r="AJ148" s="490"/>
      <c r="AK148" s="489">
        <f t="shared" si="11"/>
        <v>0</v>
      </c>
      <c r="AL148" s="489">
        <f t="shared" si="12"/>
        <v>0</v>
      </c>
      <c r="AM148" s="488">
        <f t="shared" si="14"/>
        <v>0</v>
      </c>
      <c r="AN148" s="500">
        <f t="shared" si="13"/>
        <v>0</v>
      </c>
      <c r="AO148" s="500"/>
    </row>
    <row r="149" spans="1:41" ht="13.5" hidden="1" customHeight="1">
      <c r="A149" s="484">
        <v>145</v>
      </c>
      <c r="B149" s="483" t="str">
        <f>IFERROR(VLOOKUP(C149,[1]Sheet1!$B$6:$C$52,2,0),"")</f>
        <v/>
      </c>
      <c r="C149" s="496"/>
      <c r="D149" s="495"/>
      <c r="E149" s="494"/>
      <c r="F149" s="495"/>
      <c r="G149" s="494"/>
      <c r="H149" s="480"/>
      <c r="I149" s="480"/>
      <c r="J149" s="573"/>
      <c r="K149" s="494"/>
      <c r="L149" s="495"/>
      <c r="M149" s="494"/>
      <c r="N149" s="480"/>
      <c r="O149" s="493"/>
      <c r="AF149" s="501"/>
      <c r="AG149" s="492"/>
      <c r="AH149" s="489">
        <f t="shared" si="10"/>
        <v>0</v>
      </c>
      <c r="AI149" s="491"/>
      <c r="AJ149" s="490"/>
      <c r="AK149" s="489">
        <f t="shared" si="11"/>
        <v>0</v>
      </c>
      <c r="AL149" s="489">
        <f t="shared" si="12"/>
        <v>0</v>
      </c>
      <c r="AM149" s="488">
        <f t="shared" si="14"/>
        <v>0</v>
      </c>
      <c r="AN149" s="500">
        <f t="shared" si="13"/>
        <v>0</v>
      </c>
      <c r="AO149" s="500"/>
    </row>
    <row r="150" spans="1:41" ht="13.5" hidden="1" customHeight="1">
      <c r="A150" s="484">
        <v>146</v>
      </c>
      <c r="B150" s="483" t="str">
        <f>IFERROR(VLOOKUP(C150,[1]Sheet1!$B$6:$C$52,2,0),"")</f>
        <v/>
      </c>
      <c r="C150" s="496"/>
      <c r="D150" s="495"/>
      <c r="E150" s="494"/>
      <c r="F150" s="495"/>
      <c r="G150" s="494"/>
      <c r="H150" s="480"/>
      <c r="I150" s="480"/>
      <c r="J150" s="573"/>
      <c r="K150" s="494"/>
      <c r="L150" s="495"/>
      <c r="M150" s="494"/>
      <c r="N150" s="480"/>
      <c r="O150" s="493"/>
      <c r="AF150" s="501"/>
      <c r="AG150" s="492"/>
      <c r="AH150" s="489">
        <f t="shared" si="10"/>
        <v>0</v>
      </c>
      <c r="AI150" s="491"/>
      <c r="AJ150" s="490"/>
      <c r="AK150" s="489">
        <f t="shared" si="11"/>
        <v>0</v>
      </c>
      <c r="AL150" s="489">
        <f t="shared" si="12"/>
        <v>0</v>
      </c>
      <c r="AM150" s="488">
        <f t="shared" si="14"/>
        <v>0</v>
      </c>
      <c r="AN150" s="500">
        <f t="shared" si="13"/>
        <v>0</v>
      </c>
      <c r="AO150" s="500"/>
    </row>
    <row r="151" spans="1:41" ht="13.5" hidden="1" customHeight="1">
      <c r="A151" s="484">
        <v>147</v>
      </c>
      <c r="B151" s="483" t="str">
        <f>IFERROR(VLOOKUP(C151,[1]Sheet1!$B$6:$C$52,2,0),"")</f>
        <v/>
      </c>
      <c r="C151" s="496"/>
      <c r="D151" s="495"/>
      <c r="E151" s="494"/>
      <c r="F151" s="495"/>
      <c r="G151" s="494"/>
      <c r="H151" s="480"/>
      <c r="I151" s="480"/>
      <c r="J151" s="573"/>
      <c r="K151" s="494"/>
      <c r="L151" s="495"/>
      <c r="M151" s="494"/>
      <c r="N151" s="480"/>
      <c r="O151" s="493"/>
      <c r="AF151" s="501"/>
      <c r="AG151" s="492"/>
      <c r="AH151" s="489">
        <f t="shared" si="10"/>
        <v>0</v>
      </c>
      <c r="AI151" s="491"/>
      <c r="AJ151" s="490"/>
      <c r="AK151" s="489">
        <f t="shared" si="11"/>
        <v>0</v>
      </c>
      <c r="AL151" s="489">
        <f t="shared" si="12"/>
        <v>0</v>
      </c>
      <c r="AM151" s="488">
        <f t="shared" si="14"/>
        <v>0</v>
      </c>
      <c r="AN151" s="500">
        <f t="shared" si="13"/>
        <v>0</v>
      </c>
      <c r="AO151" s="500"/>
    </row>
    <row r="152" spans="1:41" ht="13.5" hidden="1" customHeight="1">
      <c r="A152" s="484">
        <v>148</v>
      </c>
      <c r="B152" s="483" t="str">
        <f>IFERROR(VLOOKUP(C152,[1]Sheet1!$B$6:$C$52,2,0),"")</f>
        <v/>
      </c>
      <c r="C152" s="496"/>
      <c r="D152" s="495"/>
      <c r="E152" s="494"/>
      <c r="F152" s="495"/>
      <c r="G152" s="494"/>
      <c r="H152" s="480"/>
      <c r="I152" s="480"/>
      <c r="J152" s="573"/>
      <c r="K152" s="494"/>
      <c r="L152" s="495"/>
      <c r="M152" s="494"/>
      <c r="N152" s="480"/>
      <c r="O152" s="493"/>
      <c r="AF152" s="501"/>
      <c r="AG152" s="492"/>
      <c r="AH152" s="489">
        <f t="shared" si="10"/>
        <v>0</v>
      </c>
      <c r="AI152" s="491"/>
      <c r="AJ152" s="490"/>
      <c r="AK152" s="489">
        <f t="shared" si="11"/>
        <v>0</v>
      </c>
      <c r="AL152" s="489">
        <f t="shared" si="12"/>
        <v>0</v>
      </c>
      <c r="AM152" s="488">
        <f t="shared" si="14"/>
        <v>0</v>
      </c>
      <c r="AN152" s="500">
        <f t="shared" si="13"/>
        <v>0</v>
      </c>
      <c r="AO152" s="500"/>
    </row>
    <row r="153" spans="1:41" ht="13.5" hidden="1" customHeight="1">
      <c r="A153" s="484">
        <v>149</v>
      </c>
      <c r="B153" s="483" t="str">
        <f>IFERROR(VLOOKUP(C153,[1]Sheet1!$B$6:$C$52,2,0),"")</f>
        <v/>
      </c>
      <c r="C153" s="496"/>
      <c r="D153" s="495"/>
      <c r="E153" s="494"/>
      <c r="F153" s="495"/>
      <c r="G153" s="494"/>
      <c r="H153" s="480"/>
      <c r="I153" s="480"/>
      <c r="J153" s="573"/>
      <c r="K153" s="494"/>
      <c r="L153" s="495"/>
      <c r="M153" s="494"/>
      <c r="N153" s="480"/>
      <c r="O153" s="493"/>
      <c r="AF153" s="501"/>
      <c r="AG153" s="492"/>
      <c r="AH153" s="489">
        <f t="shared" si="10"/>
        <v>0</v>
      </c>
      <c r="AI153" s="491"/>
      <c r="AJ153" s="490"/>
      <c r="AK153" s="489">
        <f t="shared" si="11"/>
        <v>0</v>
      </c>
      <c r="AL153" s="489">
        <f t="shared" si="12"/>
        <v>0</v>
      </c>
      <c r="AM153" s="488">
        <f t="shared" si="14"/>
        <v>0</v>
      </c>
      <c r="AN153" s="500">
        <f t="shared" si="13"/>
        <v>0</v>
      </c>
      <c r="AO153" s="500"/>
    </row>
    <row r="154" spans="1:41" ht="13.5" hidden="1" customHeight="1">
      <c r="A154" s="484">
        <v>150</v>
      </c>
      <c r="B154" s="483" t="str">
        <f>IFERROR(VLOOKUP(C154,[1]Sheet1!$B$6:$C$52,2,0),"")</f>
        <v/>
      </c>
      <c r="C154" s="496"/>
      <c r="D154" s="495"/>
      <c r="E154" s="494"/>
      <c r="F154" s="495"/>
      <c r="G154" s="494"/>
      <c r="H154" s="480"/>
      <c r="I154" s="480"/>
      <c r="J154" s="573"/>
      <c r="K154" s="494"/>
      <c r="L154" s="495"/>
      <c r="M154" s="494"/>
      <c r="N154" s="480"/>
      <c r="O154" s="493"/>
      <c r="AF154" s="501"/>
      <c r="AG154" s="492"/>
      <c r="AH154" s="489">
        <f t="shared" si="10"/>
        <v>0</v>
      </c>
      <c r="AI154" s="491"/>
      <c r="AJ154" s="490"/>
      <c r="AK154" s="489">
        <f t="shared" si="11"/>
        <v>0</v>
      </c>
      <c r="AL154" s="489">
        <f t="shared" si="12"/>
        <v>0</v>
      </c>
      <c r="AM154" s="488">
        <f t="shared" si="14"/>
        <v>0</v>
      </c>
      <c r="AN154" s="500">
        <f t="shared" si="13"/>
        <v>0</v>
      </c>
      <c r="AO154" s="500"/>
    </row>
    <row r="155" spans="1:41" ht="13.5" hidden="1" customHeight="1">
      <c r="A155" s="484">
        <v>151</v>
      </c>
      <c r="B155" s="483" t="str">
        <f>IFERROR(VLOOKUP(C155,[1]Sheet1!$B$6:$C$52,2,0),"")</f>
        <v/>
      </c>
      <c r="C155" s="496"/>
      <c r="D155" s="495"/>
      <c r="E155" s="494"/>
      <c r="F155" s="495"/>
      <c r="G155" s="494"/>
      <c r="H155" s="480"/>
      <c r="I155" s="480"/>
      <c r="J155" s="573"/>
      <c r="K155" s="494"/>
      <c r="L155" s="495"/>
      <c r="M155" s="494"/>
      <c r="N155" s="480"/>
      <c r="O155" s="493"/>
      <c r="AF155" s="501"/>
      <c r="AG155" s="492"/>
      <c r="AH155" s="489">
        <f t="shared" si="10"/>
        <v>0</v>
      </c>
      <c r="AI155" s="491"/>
      <c r="AJ155" s="490"/>
      <c r="AK155" s="489">
        <f t="shared" si="11"/>
        <v>0</v>
      </c>
      <c r="AL155" s="489">
        <f t="shared" si="12"/>
        <v>0</v>
      </c>
      <c r="AM155" s="488">
        <f t="shared" si="14"/>
        <v>0</v>
      </c>
      <c r="AN155" s="500">
        <f t="shared" si="13"/>
        <v>0</v>
      </c>
      <c r="AO155" s="500"/>
    </row>
    <row r="156" spans="1:41" ht="13.5" hidden="1" customHeight="1">
      <c r="A156" s="484">
        <v>152</v>
      </c>
      <c r="B156" s="483" t="str">
        <f>IFERROR(VLOOKUP(C156,[1]Sheet1!$B$6:$C$52,2,0),"")</f>
        <v/>
      </c>
      <c r="C156" s="496"/>
      <c r="D156" s="495"/>
      <c r="E156" s="494"/>
      <c r="F156" s="495"/>
      <c r="G156" s="494"/>
      <c r="H156" s="480"/>
      <c r="I156" s="480"/>
      <c r="J156" s="573"/>
      <c r="K156" s="494"/>
      <c r="L156" s="495"/>
      <c r="M156" s="494"/>
      <c r="N156" s="480"/>
      <c r="O156" s="493"/>
      <c r="AF156" s="501"/>
      <c r="AG156" s="492"/>
      <c r="AH156" s="489">
        <f t="shared" si="10"/>
        <v>0</v>
      </c>
      <c r="AI156" s="491"/>
      <c r="AJ156" s="490"/>
      <c r="AK156" s="489">
        <f t="shared" si="11"/>
        <v>0</v>
      </c>
      <c r="AL156" s="489">
        <f t="shared" si="12"/>
        <v>0</v>
      </c>
      <c r="AM156" s="488">
        <f t="shared" si="14"/>
        <v>0</v>
      </c>
      <c r="AN156" s="500">
        <f t="shared" si="13"/>
        <v>0</v>
      </c>
      <c r="AO156" s="500"/>
    </row>
    <row r="157" spans="1:41" ht="13.5" hidden="1" customHeight="1">
      <c r="A157" s="484">
        <v>153</v>
      </c>
      <c r="B157" s="483" t="str">
        <f>IFERROR(VLOOKUP(C157,[1]Sheet1!$B$6:$C$52,2,0),"")</f>
        <v/>
      </c>
      <c r="C157" s="496"/>
      <c r="D157" s="495"/>
      <c r="E157" s="494"/>
      <c r="F157" s="495"/>
      <c r="G157" s="494"/>
      <c r="H157" s="480"/>
      <c r="I157" s="480"/>
      <c r="J157" s="573"/>
      <c r="K157" s="494"/>
      <c r="L157" s="495"/>
      <c r="M157" s="494"/>
      <c r="N157" s="480"/>
      <c r="O157" s="493"/>
      <c r="AF157" s="501"/>
      <c r="AG157" s="492"/>
      <c r="AH157" s="489">
        <f t="shared" si="10"/>
        <v>0</v>
      </c>
      <c r="AI157" s="491"/>
      <c r="AJ157" s="490"/>
      <c r="AK157" s="489">
        <f t="shared" si="11"/>
        <v>0</v>
      </c>
      <c r="AL157" s="489">
        <f t="shared" si="12"/>
        <v>0</v>
      </c>
      <c r="AM157" s="488">
        <f t="shared" si="14"/>
        <v>0</v>
      </c>
      <c r="AN157" s="500">
        <f t="shared" si="13"/>
        <v>0</v>
      </c>
      <c r="AO157" s="500"/>
    </row>
    <row r="158" spans="1:41" ht="13.5" hidden="1" customHeight="1">
      <c r="A158" s="484">
        <v>154</v>
      </c>
      <c r="B158" s="483" t="str">
        <f>IFERROR(VLOOKUP(C158,[1]Sheet1!$B$6:$C$52,2,0),"")</f>
        <v/>
      </c>
      <c r="C158" s="496"/>
      <c r="D158" s="495"/>
      <c r="E158" s="494"/>
      <c r="F158" s="495"/>
      <c r="G158" s="494"/>
      <c r="H158" s="480"/>
      <c r="I158" s="480"/>
      <c r="J158" s="573"/>
      <c r="K158" s="494"/>
      <c r="L158" s="495"/>
      <c r="M158" s="494"/>
      <c r="N158" s="480"/>
      <c r="O158" s="493"/>
      <c r="AF158" s="501"/>
      <c r="AG158" s="492"/>
      <c r="AH158" s="489">
        <f t="shared" si="10"/>
        <v>0</v>
      </c>
      <c r="AI158" s="491"/>
      <c r="AJ158" s="490"/>
      <c r="AK158" s="489">
        <f t="shared" si="11"/>
        <v>0</v>
      </c>
      <c r="AL158" s="489">
        <f t="shared" si="12"/>
        <v>0</v>
      </c>
      <c r="AM158" s="488">
        <f t="shared" si="14"/>
        <v>0</v>
      </c>
      <c r="AN158" s="500">
        <f t="shared" si="13"/>
        <v>0</v>
      </c>
      <c r="AO158" s="500"/>
    </row>
    <row r="159" spans="1:41" ht="13.5" hidden="1" customHeight="1">
      <c r="A159" s="484">
        <v>155</v>
      </c>
      <c r="B159" s="483" t="str">
        <f>IFERROR(VLOOKUP(C159,[1]Sheet1!$B$6:$C$52,2,0),"")</f>
        <v/>
      </c>
      <c r="C159" s="496"/>
      <c r="D159" s="495"/>
      <c r="E159" s="494"/>
      <c r="F159" s="495"/>
      <c r="G159" s="494"/>
      <c r="H159" s="480"/>
      <c r="I159" s="480"/>
      <c r="J159" s="573"/>
      <c r="K159" s="494"/>
      <c r="L159" s="495"/>
      <c r="M159" s="494"/>
      <c r="N159" s="480"/>
      <c r="O159" s="493"/>
      <c r="AF159" s="501"/>
      <c r="AG159" s="492"/>
      <c r="AH159" s="489">
        <f t="shared" si="10"/>
        <v>0</v>
      </c>
      <c r="AI159" s="491"/>
      <c r="AJ159" s="490"/>
      <c r="AK159" s="489">
        <f t="shared" si="11"/>
        <v>0</v>
      </c>
      <c r="AL159" s="489">
        <f t="shared" si="12"/>
        <v>0</v>
      </c>
      <c r="AM159" s="488">
        <f t="shared" si="14"/>
        <v>0</v>
      </c>
      <c r="AN159" s="500">
        <f t="shared" si="13"/>
        <v>0</v>
      </c>
      <c r="AO159" s="500"/>
    </row>
    <row r="160" spans="1:41" ht="13.5" hidden="1" customHeight="1">
      <c r="A160" s="484">
        <v>156</v>
      </c>
      <c r="B160" s="483" t="str">
        <f>IFERROR(VLOOKUP(C160,[1]Sheet1!$B$6:$C$52,2,0),"")</f>
        <v/>
      </c>
      <c r="C160" s="496"/>
      <c r="D160" s="495"/>
      <c r="E160" s="494"/>
      <c r="F160" s="495"/>
      <c r="G160" s="494"/>
      <c r="H160" s="480"/>
      <c r="I160" s="480"/>
      <c r="J160" s="573"/>
      <c r="K160" s="494"/>
      <c r="L160" s="495"/>
      <c r="M160" s="494"/>
      <c r="N160" s="480"/>
      <c r="O160" s="493"/>
      <c r="AF160" s="501"/>
      <c r="AG160" s="492"/>
      <c r="AH160" s="489">
        <f t="shared" si="10"/>
        <v>0</v>
      </c>
      <c r="AI160" s="491"/>
      <c r="AJ160" s="490"/>
      <c r="AK160" s="489">
        <f t="shared" si="11"/>
        <v>0</v>
      </c>
      <c r="AL160" s="489">
        <f t="shared" si="12"/>
        <v>0</v>
      </c>
      <c r="AM160" s="488">
        <f t="shared" si="14"/>
        <v>0</v>
      </c>
      <c r="AN160" s="500">
        <f t="shared" si="13"/>
        <v>0</v>
      </c>
      <c r="AO160" s="500"/>
    </row>
    <row r="161" spans="1:41" ht="13.5" hidden="1" customHeight="1">
      <c r="A161" s="484">
        <v>157</v>
      </c>
      <c r="B161" s="483" t="str">
        <f>IFERROR(VLOOKUP(C161,[1]Sheet1!$B$6:$C$52,2,0),"")</f>
        <v/>
      </c>
      <c r="C161" s="496"/>
      <c r="D161" s="495"/>
      <c r="E161" s="494"/>
      <c r="F161" s="495"/>
      <c r="G161" s="494"/>
      <c r="H161" s="480"/>
      <c r="I161" s="480"/>
      <c r="J161" s="573"/>
      <c r="K161" s="494"/>
      <c r="L161" s="495"/>
      <c r="M161" s="494"/>
      <c r="N161" s="480"/>
      <c r="O161" s="493"/>
      <c r="AF161" s="501"/>
      <c r="AG161" s="492"/>
      <c r="AH161" s="489">
        <f t="shared" si="10"/>
        <v>0</v>
      </c>
      <c r="AI161" s="491"/>
      <c r="AJ161" s="490"/>
      <c r="AK161" s="489">
        <f t="shared" si="11"/>
        <v>0</v>
      </c>
      <c r="AL161" s="489">
        <f t="shared" si="12"/>
        <v>0</v>
      </c>
      <c r="AM161" s="488">
        <f t="shared" si="14"/>
        <v>0</v>
      </c>
      <c r="AN161" s="500">
        <f t="shared" si="13"/>
        <v>0</v>
      </c>
      <c r="AO161" s="500"/>
    </row>
    <row r="162" spans="1:41" ht="13.5" hidden="1" customHeight="1">
      <c r="A162" s="484">
        <v>158</v>
      </c>
      <c r="B162" s="483" t="str">
        <f>IFERROR(VLOOKUP(C162,[1]Sheet1!$B$6:$C$52,2,0),"")</f>
        <v/>
      </c>
      <c r="C162" s="496"/>
      <c r="D162" s="495"/>
      <c r="E162" s="494"/>
      <c r="F162" s="495"/>
      <c r="G162" s="494"/>
      <c r="H162" s="480"/>
      <c r="I162" s="480"/>
      <c r="J162" s="573"/>
      <c r="K162" s="494"/>
      <c r="L162" s="495"/>
      <c r="M162" s="494"/>
      <c r="N162" s="480"/>
      <c r="O162" s="493"/>
      <c r="AF162" s="501"/>
      <c r="AG162" s="492"/>
      <c r="AH162" s="489">
        <f t="shared" si="10"/>
        <v>0</v>
      </c>
      <c r="AI162" s="491"/>
      <c r="AJ162" s="490"/>
      <c r="AK162" s="489">
        <f t="shared" si="11"/>
        <v>0</v>
      </c>
      <c r="AL162" s="489">
        <f t="shared" si="12"/>
        <v>0</v>
      </c>
      <c r="AM162" s="488">
        <f t="shared" si="14"/>
        <v>0</v>
      </c>
      <c r="AN162" s="500">
        <f t="shared" si="13"/>
        <v>0</v>
      </c>
      <c r="AO162" s="500"/>
    </row>
    <row r="163" spans="1:41" ht="13.5" hidden="1" customHeight="1">
      <c r="A163" s="484">
        <v>159</v>
      </c>
      <c r="B163" s="483" t="str">
        <f>IFERROR(VLOOKUP(C163,[1]Sheet1!$B$6:$C$52,2,0),"")</f>
        <v/>
      </c>
      <c r="C163" s="496"/>
      <c r="D163" s="495"/>
      <c r="E163" s="494"/>
      <c r="F163" s="495"/>
      <c r="G163" s="494"/>
      <c r="H163" s="480"/>
      <c r="I163" s="480"/>
      <c r="J163" s="573"/>
      <c r="K163" s="494"/>
      <c r="L163" s="495"/>
      <c r="M163" s="494"/>
      <c r="N163" s="480"/>
      <c r="O163" s="493"/>
      <c r="AF163" s="501"/>
      <c r="AG163" s="492"/>
      <c r="AH163" s="489">
        <f t="shared" si="10"/>
        <v>0</v>
      </c>
      <c r="AI163" s="491"/>
      <c r="AJ163" s="490"/>
      <c r="AK163" s="489">
        <f t="shared" si="11"/>
        <v>0</v>
      </c>
      <c r="AL163" s="489">
        <f t="shared" si="12"/>
        <v>0</v>
      </c>
      <c r="AM163" s="488">
        <f t="shared" si="14"/>
        <v>0</v>
      </c>
      <c r="AN163" s="500">
        <f t="shared" si="13"/>
        <v>0</v>
      </c>
      <c r="AO163" s="500"/>
    </row>
    <row r="164" spans="1:41" ht="13.5" hidden="1" customHeight="1">
      <c r="A164" s="484">
        <v>160</v>
      </c>
      <c r="B164" s="483" t="str">
        <f>IFERROR(VLOOKUP(C164,[1]Sheet1!$B$6:$C$52,2,0),"")</f>
        <v/>
      </c>
      <c r="C164" s="496"/>
      <c r="D164" s="495"/>
      <c r="E164" s="494"/>
      <c r="F164" s="495"/>
      <c r="G164" s="494"/>
      <c r="H164" s="480"/>
      <c r="I164" s="480"/>
      <c r="J164" s="573"/>
      <c r="K164" s="494"/>
      <c r="L164" s="495"/>
      <c r="M164" s="494"/>
      <c r="N164" s="480"/>
      <c r="O164" s="493"/>
      <c r="AF164" s="501"/>
      <c r="AG164" s="492"/>
      <c r="AH164" s="489">
        <f t="shared" si="10"/>
        <v>0</v>
      </c>
      <c r="AI164" s="491"/>
      <c r="AJ164" s="490"/>
      <c r="AK164" s="489">
        <f t="shared" si="11"/>
        <v>0</v>
      </c>
      <c r="AL164" s="489">
        <f t="shared" si="12"/>
        <v>0</v>
      </c>
      <c r="AM164" s="488">
        <f t="shared" si="14"/>
        <v>0</v>
      </c>
      <c r="AN164" s="500">
        <f t="shared" si="13"/>
        <v>0</v>
      </c>
      <c r="AO164" s="500"/>
    </row>
    <row r="165" spans="1:41" ht="13.5" hidden="1" customHeight="1">
      <c r="A165" s="484">
        <v>161</v>
      </c>
      <c r="B165" s="483" t="str">
        <f>IFERROR(VLOOKUP(C165,[1]Sheet1!$B$6:$C$52,2,0),"")</f>
        <v/>
      </c>
      <c r="C165" s="496"/>
      <c r="D165" s="495"/>
      <c r="E165" s="494"/>
      <c r="F165" s="495"/>
      <c r="G165" s="494"/>
      <c r="H165" s="480"/>
      <c r="I165" s="480"/>
      <c r="J165" s="573"/>
      <c r="K165" s="494"/>
      <c r="L165" s="495"/>
      <c r="M165" s="494"/>
      <c r="N165" s="480"/>
      <c r="O165" s="493"/>
      <c r="AF165" s="501"/>
      <c r="AG165" s="492"/>
      <c r="AH165" s="489">
        <f t="shared" si="10"/>
        <v>0</v>
      </c>
      <c r="AI165" s="491"/>
      <c r="AJ165" s="490"/>
      <c r="AK165" s="489">
        <f t="shared" si="11"/>
        <v>0</v>
      </c>
      <c r="AL165" s="489">
        <f t="shared" si="12"/>
        <v>0</v>
      </c>
      <c r="AM165" s="488">
        <f t="shared" si="14"/>
        <v>0</v>
      </c>
      <c r="AN165" s="500">
        <f t="shared" si="13"/>
        <v>0</v>
      </c>
      <c r="AO165" s="500"/>
    </row>
    <row r="166" spans="1:41" ht="13.5" hidden="1" customHeight="1">
      <c r="A166" s="484">
        <v>162</v>
      </c>
      <c r="B166" s="483" t="str">
        <f>IFERROR(VLOOKUP(C166,[1]Sheet1!$B$6:$C$52,2,0),"")</f>
        <v/>
      </c>
      <c r="C166" s="496"/>
      <c r="D166" s="495"/>
      <c r="E166" s="494"/>
      <c r="F166" s="495"/>
      <c r="G166" s="494"/>
      <c r="H166" s="480"/>
      <c r="I166" s="480"/>
      <c r="J166" s="573"/>
      <c r="K166" s="494"/>
      <c r="L166" s="495"/>
      <c r="M166" s="494"/>
      <c r="N166" s="480"/>
      <c r="O166" s="493"/>
      <c r="AF166" s="501"/>
      <c r="AG166" s="492"/>
      <c r="AH166" s="489">
        <f t="shared" si="10"/>
        <v>0</v>
      </c>
      <c r="AI166" s="491"/>
      <c r="AJ166" s="490"/>
      <c r="AK166" s="489">
        <f t="shared" si="11"/>
        <v>0</v>
      </c>
      <c r="AL166" s="489">
        <f t="shared" si="12"/>
        <v>0</v>
      </c>
      <c r="AM166" s="488">
        <f t="shared" si="14"/>
        <v>0</v>
      </c>
      <c r="AN166" s="500">
        <f t="shared" si="13"/>
        <v>0</v>
      </c>
      <c r="AO166" s="500"/>
    </row>
    <row r="167" spans="1:41" ht="13.5" hidden="1" customHeight="1">
      <c r="A167" s="484">
        <v>163</v>
      </c>
      <c r="B167" s="483" t="str">
        <f>IFERROR(VLOOKUP(C167,[1]Sheet1!$B$6:$C$52,2,0),"")</f>
        <v/>
      </c>
      <c r="C167" s="496"/>
      <c r="D167" s="495"/>
      <c r="E167" s="494"/>
      <c r="F167" s="495"/>
      <c r="G167" s="494"/>
      <c r="H167" s="480"/>
      <c r="I167" s="480"/>
      <c r="J167" s="573"/>
      <c r="K167" s="494"/>
      <c r="L167" s="495"/>
      <c r="M167" s="494"/>
      <c r="N167" s="480"/>
      <c r="O167" s="493"/>
      <c r="AF167" s="501"/>
      <c r="AG167" s="492"/>
      <c r="AH167" s="489">
        <f t="shared" si="10"/>
        <v>0</v>
      </c>
      <c r="AI167" s="491"/>
      <c r="AJ167" s="490"/>
      <c r="AK167" s="489">
        <f t="shared" si="11"/>
        <v>0</v>
      </c>
      <c r="AL167" s="489">
        <f t="shared" si="12"/>
        <v>0</v>
      </c>
      <c r="AM167" s="488">
        <f t="shared" si="14"/>
        <v>0</v>
      </c>
      <c r="AN167" s="500">
        <f t="shared" si="13"/>
        <v>0</v>
      </c>
      <c r="AO167" s="500"/>
    </row>
    <row r="168" spans="1:41" ht="13.5" hidden="1" customHeight="1">
      <c r="A168" s="484">
        <v>164</v>
      </c>
      <c r="B168" s="483" t="str">
        <f>IFERROR(VLOOKUP(C168,[1]Sheet1!$B$6:$C$52,2,0),"")</f>
        <v/>
      </c>
      <c r="C168" s="496"/>
      <c r="D168" s="495"/>
      <c r="E168" s="494"/>
      <c r="F168" s="495"/>
      <c r="G168" s="494"/>
      <c r="H168" s="480"/>
      <c r="I168" s="480"/>
      <c r="J168" s="573"/>
      <c r="K168" s="494"/>
      <c r="L168" s="495"/>
      <c r="M168" s="494"/>
      <c r="N168" s="480"/>
      <c r="O168" s="493"/>
      <c r="AF168" s="501"/>
      <c r="AG168" s="492"/>
      <c r="AH168" s="489">
        <f t="shared" si="10"/>
        <v>0</v>
      </c>
      <c r="AI168" s="491"/>
      <c r="AJ168" s="490"/>
      <c r="AK168" s="489">
        <f t="shared" si="11"/>
        <v>0</v>
      </c>
      <c r="AL168" s="489">
        <f t="shared" si="12"/>
        <v>0</v>
      </c>
      <c r="AM168" s="488">
        <f t="shared" si="14"/>
        <v>0</v>
      </c>
      <c r="AN168" s="500">
        <f t="shared" si="13"/>
        <v>0</v>
      </c>
      <c r="AO168" s="500"/>
    </row>
    <row r="169" spans="1:41" ht="13.5" hidden="1" customHeight="1">
      <c r="A169" s="484">
        <v>165</v>
      </c>
      <c r="B169" s="483" t="str">
        <f>IFERROR(VLOOKUP(C169,[1]Sheet1!$B$6:$C$52,2,0),"")</f>
        <v/>
      </c>
      <c r="C169" s="496"/>
      <c r="D169" s="495"/>
      <c r="E169" s="494"/>
      <c r="F169" s="495"/>
      <c r="G169" s="494"/>
      <c r="H169" s="576"/>
      <c r="I169" s="480"/>
      <c r="J169" s="573"/>
      <c r="K169" s="494"/>
      <c r="L169" s="495"/>
      <c r="M169" s="494"/>
      <c r="N169" s="480"/>
      <c r="O169" s="493"/>
      <c r="AF169" s="501"/>
      <c r="AG169" s="492"/>
      <c r="AH169" s="489">
        <f t="shared" si="10"/>
        <v>0</v>
      </c>
      <c r="AI169" s="491"/>
      <c r="AJ169" s="490"/>
      <c r="AK169" s="489">
        <f t="shared" si="11"/>
        <v>0</v>
      </c>
      <c r="AL169" s="489">
        <f t="shared" si="12"/>
        <v>0</v>
      </c>
      <c r="AM169" s="488">
        <f t="shared" si="14"/>
        <v>0</v>
      </c>
      <c r="AN169" s="500">
        <f t="shared" si="13"/>
        <v>0</v>
      </c>
      <c r="AO169" s="500"/>
    </row>
    <row r="170" spans="1:41" ht="13.5" hidden="1" customHeight="1">
      <c r="A170" s="484">
        <v>166</v>
      </c>
      <c r="B170" s="483" t="str">
        <f>IFERROR(VLOOKUP(C170,[1]Sheet1!$B$6:$C$52,2,0),"")</f>
        <v/>
      </c>
      <c r="C170" s="496"/>
      <c r="D170" s="495"/>
      <c r="E170" s="494"/>
      <c r="F170" s="495"/>
      <c r="G170" s="494"/>
      <c r="H170" s="480"/>
      <c r="I170" s="480"/>
      <c r="J170" s="573"/>
      <c r="K170" s="494"/>
      <c r="L170" s="495"/>
      <c r="M170" s="494"/>
      <c r="N170" s="480"/>
      <c r="O170" s="493"/>
      <c r="AF170" s="501"/>
      <c r="AG170" s="492"/>
      <c r="AH170" s="489">
        <f t="shared" si="10"/>
        <v>0</v>
      </c>
      <c r="AI170" s="491"/>
      <c r="AJ170" s="490"/>
      <c r="AK170" s="489">
        <f t="shared" si="11"/>
        <v>0</v>
      </c>
      <c r="AL170" s="489">
        <f t="shared" si="12"/>
        <v>0</v>
      </c>
      <c r="AM170" s="488">
        <f t="shared" si="14"/>
        <v>0</v>
      </c>
      <c r="AN170" s="500">
        <f t="shared" si="13"/>
        <v>0</v>
      </c>
      <c r="AO170" s="500"/>
    </row>
    <row r="171" spans="1:41" ht="13.5" hidden="1" customHeight="1">
      <c r="A171" s="484">
        <v>167</v>
      </c>
      <c r="B171" s="483" t="str">
        <f>IFERROR(VLOOKUP(C171,[1]Sheet1!$B$6:$C$52,2,0),"")</f>
        <v/>
      </c>
      <c r="C171" s="496"/>
      <c r="D171" s="495"/>
      <c r="E171" s="494"/>
      <c r="F171" s="495"/>
      <c r="G171" s="494"/>
      <c r="H171" s="480"/>
      <c r="I171" s="480"/>
      <c r="J171" s="573"/>
      <c r="K171" s="494"/>
      <c r="L171" s="495"/>
      <c r="M171" s="494"/>
      <c r="N171" s="480"/>
      <c r="O171" s="493"/>
      <c r="AF171" s="501"/>
      <c r="AG171" s="492"/>
      <c r="AH171" s="489">
        <f t="shared" si="10"/>
        <v>0</v>
      </c>
      <c r="AI171" s="491"/>
      <c r="AJ171" s="490"/>
      <c r="AK171" s="489">
        <f t="shared" si="11"/>
        <v>0</v>
      </c>
      <c r="AL171" s="489">
        <f t="shared" si="12"/>
        <v>0</v>
      </c>
      <c r="AM171" s="488">
        <f t="shared" si="14"/>
        <v>0</v>
      </c>
      <c r="AN171" s="500">
        <f t="shared" si="13"/>
        <v>0</v>
      </c>
      <c r="AO171" s="500"/>
    </row>
    <row r="172" spans="1:41" ht="13.5" hidden="1" customHeight="1">
      <c r="A172" s="484">
        <v>168</v>
      </c>
      <c r="B172" s="483" t="str">
        <f>IFERROR(VLOOKUP(C172,[1]Sheet1!$B$6:$C$52,2,0),"")</f>
        <v/>
      </c>
      <c r="C172" s="496"/>
      <c r="D172" s="495"/>
      <c r="E172" s="494"/>
      <c r="F172" s="495"/>
      <c r="G172" s="494"/>
      <c r="H172" s="480"/>
      <c r="I172" s="480"/>
      <c r="J172" s="573"/>
      <c r="K172" s="494"/>
      <c r="L172" s="495"/>
      <c r="M172" s="494"/>
      <c r="N172" s="480"/>
      <c r="O172" s="493"/>
      <c r="AF172" s="501"/>
      <c r="AG172" s="492"/>
      <c r="AH172" s="489">
        <f t="shared" si="10"/>
        <v>0</v>
      </c>
      <c r="AI172" s="491"/>
      <c r="AJ172" s="490"/>
      <c r="AK172" s="489">
        <f t="shared" si="11"/>
        <v>0</v>
      </c>
      <c r="AL172" s="489">
        <f t="shared" si="12"/>
        <v>0</v>
      </c>
      <c r="AM172" s="488">
        <f t="shared" si="14"/>
        <v>0</v>
      </c>
      <c r="AN172" s="500">
        <f t="shared" si="13"/>
        <v>0</v>
      </c>
      <c r="AO172" s="500"/>
    </row>
    <row r="173" spans="1:41" ht="13.5" hidden="1" customHeight="1">
      <c r="A173" s="484">
        <v>169</v>
      </c>
      <c r="B173" s="483" t="str">
        <f>IFERROR(VLOOKUP(C173,[1]Sheet1!$B$6:$C$52,2,0),"")</f>
        <v/>
      </c>
      <c r="C173" s="496"/>
      <c r="D173" s="495"/>
      <c r="E173" s="494"/>
      <c r="F173" s="495"/>
      <c r="G173" s="494"/>
      <c r="H173" s="480"/>
      <c r="I173" s="480"/>
      <c r="J173" s="573"/>
      <c r="K173" s="494"/>
      <c r="L173" s="495"/>
      <c r="M173" s="494"/>
      <c r="N173" s="480"/>
      <c r="O173" s="493"/>
      <c r="AF173" s="501"/>
      <c r="AG173" s="492"/>
      <c r="AH173" s="489">
        <f t="shared" si="10"/>
        <v>0</v>
      </c>
      <c r="AI173" s="491"/>
      <c r="AJ173" s="490"/>
      <c r="AK173" s="489">
        <f t="shared" si="11"/>
        <v>0</v>
      </c>
      <c r="AL173" s="489">
        <f t="shared" si="12"/>
        <v>0</v>
      </c>
      <c r="AM173" s="488">
        <f t="shared" si="14"/>
        <v>0</v>
      </c>
      <c r="AN173" s="500">
        <f t="shared" si="13"/>
        <v>0</v>
      </c>
      <c r="AO173" s="500"/>
    </row>
    <row r="174" spans="1:41" ht="13.5" hidden="1" customHeight="1">
      <c r="A174" s="484">
        <v>170</v>
      </c>
      <c r="B174" s="483" t="str">
        <f>IFERROR(VLOOKUP(C174,[1]Sheet1!$B$6:$C$52,2,0),"")</f>
        <v/>
      </c>
      <c r="C174" s="496"/>
      <c r="D174" s="495"/>
      <c r="E174" s="494"/>
      <c r="F174" s="495"/>
      <c r="G174" s="494"/>
      <c r="H174" s="480"/>
      <c r="I174" s="480"/>
      <c r="J174" s="573"/>
      <c r="K174" s="494"/>
      <c r="L174" s="495"/>
      <c r="M174" s="494"/>
      <c r="N174" s="480"/>
      <c r="O174" s="493"/>
      <c r="AF174" s="501"/>
      <c r="AG174" s="492"/>
      <c r="AH174" s="489">
        <f t="shared" si="10"/>
        <v>0</v>
      </c>
      <c r="AI174" s="491"/>
      <c r="AJ174" s="490"/>
      <c r="AK174" s="489">
        <f t="shared" si="11"/>
        <v>0</v>
      </c>
      <c r="AL174" s="489">
        <f t="shared" si="12"/>
        <v>0</v>
      </c>
      <c r="AM174" s="488">
        <f t="shared" si="14"/>
        <v>0</v>
      </c>
      <c r="AN174" s="500">
        <f t="shared" si="13"/>
        <v>0</v>
      </c>
      <c r="AO174" s="500"/>
    </row>
    <row r="175" spans="1:41" ht="13.5" hidden="1" customHeight="1">
      <c r="A175" s="484">
        <v>171</v>
      </c>
      <c r="B175" s="483" t="str">
        <f>IFERROR(VLOOKUP(C175,[1]Sheet1!$B$6:$C$52,2,0),"")</f>
        <v/>
      </c>
      <c r="C175" s="496"/>
      <c r="D175" s="495"/>
      <c r="E175" s="494"/>
      <c r="F175" s="495"/>
      <c r="G175" s="494"/>
      <c r="H175" s="480"/>
      <c r="I175" s="480"/>
      <c r="J175" s="573"/>
      <c r="K175" s="494"/>
      <c r="L175" s="495"/>
      <c r="M175" s="494"/>
      <c r="N175" s="480"/>
      <c r="O175" s="493"/>
      <c r="AF175" s="501"/>
      <c r="AG175" s="492"/>
      <c r="AH175" s="489">
        <f t="shared" si="10"/>
        <v>0</v>
      </c>
      <c r="AI175" s="491"/>
      <c r="AJ175" s="490"/>
      <c r="AK175" s="489">
        <f t="shared" si="11"/>
        <v>0</v>
      </c>
      <c r="AL175" s="489">
        <f t="shared" si="12"/>
        <v>0</v>
      </c>
      <c r="AM175" s="488">
        <f t="shared" si="14"/>
        <v>0</v>
      </c>
      <c r="AN175" s="500">
        <f t="shared" si="13"/>
        <v>0</v>
      </c>
      <c r="AO175" s="500"/>
    </row>
    <row r="176" spans="1:41" ht="13.5" hidden="1" customHeight="1">
      <c r="A176" s="484">
        <v>172</v>
      </c>
      <c r="B176" s="483" t="str">
        <f>IFERROR(VLOOKUP(C176,[1]Sheet1!$B$6:$C$52,2,0),"")</f>
        <v/>
      </c>
      <c r="C176" s="496"/>
      <c r="D176" s="495"/>
      <c r="E176" s="494"/>
      <c r="F176" s="495"/>
      <c r="G176" s="494"/>
      <c r="H176" s="480"/>
      <c r="I176" s="480"/>
      <c r="J176" s="573"/>
      <c r="K176" s="494"/>
      <c r="L176" s="495"/>
      <c r="M176" s="494"/>
      <c r="N176" s="480"/>
      <c r="O176" s="493"/>
      <c r="AF176" s="501"/>
      <c r="AG176" s="492"/>
      <c r="AH176" s="489">
        <f t="shared" si="10"/>
        <v>0</v>
      </c>
      <c r="AI176" s="491"/>
      <c r="AJ176" s="490"/>
      <c r="AK176" s="489">
        <f t="shared" si="11"/>
        <v>0</v>
      </c>
      <c r="AL176" s="489">
        <f t="shared" si="12"/>
        <v>0</v>
      </c>
      <c r="AM176" s="488">
        <f t="shared" si="14"/>
        <v>0</v>
      </c>
      <c r="AN176" s="500">
        <f t="shared" si="13"/>
        <v>0</v>
      </c>
      <c r="AO176" s="500"/>
    </row>
    <row r="177" spans="1:41" ht="13.5" hidden="1" customHeight="1">
      <c r="A177" s="484">
        <v>173</v>
      </c>
      <c r="B177" s="483" t="str">
        <f>IFERROR(VLOOKUP(C177,[1]Sheet1!$B$6:$C$52,2,0),"")</f>
        <v/>
      </c>
      <c r="C177" s="496"/>
      <c r="D177" s="495"/>
      <c r="E177" s="494"/>
      <c r="F177" s="495"/>
      <c r="G177" s="494"/>
      <c r="H177" s="480"/>
      <c r="I177" s="480"/>
      <c r="J177" s="573"/>
      <c r="K177" s="494"/>
      <c r="L177" s="495"/>
      <c r="M177" s="494"/>
      <c r="N177" s="480"/>
      <c r="O177" s="493"/>
      <c r="AF177" s="501"/>
      <c r="AG177" s="492"/>
      <c r="AH177" s="489">
        <f t="shared" si="10"/>
        <v>0</v>
      </c>
      <c r="AI177" s="491"/>
      <c r="AJ177" s="490"/>
      <c r="AK177" s="489">
        <f t="shared" si="11"/>
        <v>0</v>
      </c>
      <c r="AL177" s="489">
        <f t="shared" si="12"/>
        <v>0</v>
      </c>
      <c r="AM177" s="488">
        <f t="shared" si="14"/>
        <v>0</v>
      </c>
      <c r="AN177" s="500">
        <f t="shared" si="13"/>
        <v>0</v>
      </c>
      <c r="AO177" s="500"/>
    </row>
    <row r="178" spans="1:41" ht="13.5" hidden="1" customHeight="1">
      <c r="A178" s="484">
        <v>174</v>
      </c>
      <c r="B178" s="483" t="str">
        <f>IFERROR(VLOOKUP(C178,[1]Sheet1!$B$6:$C$52,2,0),"")</f>
        <v/>
      </c>
      <c r="C178" s="496"/>
      <c r="D178" s="495"/>
      <c r="E178" s="494"/>
      <c r="F178" s="495"/>
      <c r="G178" s="494"/>
      <c r="H178" s="480"/>
      <c r="I178" s="480"/>
      <c r="J178" s="573"/>
      <c r="K178" s="494"/>
      <c r="L178" s="495"/>
      <c r="M178" s="494"/>
      <c r="N178" s="480"/>
      <c r="O178" s="493"/>
      <c r="AF178" s="501"/>
      <c r="AG178" s="492"/>
      <c r="AH178" s="489">
        <f t="shared" si="10"/>
        <v>0</v>
      </c>
      <c r="AI178" s="491"/>
      <c r="AJ178" s="490"/>
      <c r="AK178" s="489">
        <f t="shared" si="11"/>
        <v>0</v>
      </c>
      <c r="AL178" s="489">
        <f t="shared" si="12"/>
        <v>0</v>
      </c>
      <c r="AM178" s="488">
        <f t="shared" si="14"/>
        <v>0</v>
      </c>
      <c r="AN178" s="500">
        <f t="shared" si="13"/>
        <v>0</v>
      </c>
      <c r="AO178" s="500"/>
    </row>
    <row r="179" spans="1:41" ht="13.5" hidden="1" customHeight="1">
      <c r="A179" s="484">
        <v>175</v>
      </c>
      <c r="B179" s="483" t="str">
        <f>IFERROR(VLOOKUP(C179,[1]Sheet1!$B$6:$C$52,2,0),"")</f>
        <v/>
      </c>
      <c r="C179" s="496"/>
      <c r="D179" s="495"/>
      <c r="E179" s="494"/>
      <c r="F179" s="495"/>
      <c r="G179" s="494"/>
      <c r="H179" s="480"/>
      <c r="I179" s="480"/>
      <c r="J179" s="573"/>
      <c r="K179" s="494"/>
      <c r="L179" s="495"/>
      <c r="M179" s="494"/>
      <c r="N179" s="480"/>
      <c r="O179" s="493"/>
      <c r="AF179" s="501"/>
      <c r="AG179" s="492"/>
      <c r="AH179" s="489">
        <f t="shared" si="10"/>
        <v>0</v>
      </c>
      <c r="AI179" s="491"/>
      <c r="AJ179" s="490"/>
      <c r="AK179" s="489">
        <f t="shared" si="11"/>
        <v>0</v>
      </c>
      <c r="AL179" s="489">
        <f t="shared" si="12"/>
        <v>0</v>
      </c>
      <c r="AM179" s="488">
        <f t="shared" si="14"/>
        <v>0</v>
      </c>
      <c r="AN179" s="500">
        <f t="shared" si="13"/>
        <v>0</v>
      </c>
      <c r="AO179" s="500"/>
    </row>
    <row r="180" spans="1:41" ht="13.5" hidden="1" customHeight="1">
      <c r="A180" s="484">
        <v>176</v>
      </c>
      <c r="B180" s="483" t="str">
        <f>IFERROR(VLOOKUP(C180,[1]Sheet1!$B$6:$C$52,2,0),"")</f>
        <v/>
      </c>
      <c r="C180" s="496"/>
      <c r="D180" s="495"/>
      <c r="E180" s="494"/>
      <c r="F180" s="495"/>
      <c r="G180" s="494"/>
      <c r="H180" s="480"/>
      <c r="I180" s="480"/>
      <c r="J180" s="573"/>
      <c r="K180" s="494"/>
      <c r="L180" s="495"/>
      <c r="M180" s="494"/>
      <c r="N180" s="480"/>
      <c r="O180" s="493"/>
      <c r="AF180" s="501"/>
      <c r="AG180" s="492"/>
      <c r="AH180" s="489">
        <f t="shared" si="10"/>
        <v>0</v>
      </c>
      <c r="AI180" s="491"/>
      <c r="AJ180" s="490"/>
      <c r="AK180" s="489">
        <f t="shared" si="11"/>
        <v>0</v>
      </c>
      <c r="AL180" s="489">
        <f t="shared" si="12"/>
        <v>0</v>
      </c>
      <c r="AM180" s="488">
        <f t="shared" si="14"/>
        <v>0</v>
      </c>
      <c r="AN180" s="500">
        <f t="shared" si="13"/>
        <v>0</v>
      </c>
      <c r="AO180" s="500"/>
    </row>
    <row r="181" spans="1:41" ht="13.5" hidden="1" customHeight="1">
      <c r="A181" s="484">
        <v>177</v>
      </c>
      <c r="B181" s="483" t="str">
        <f>IFERROR(VLOOKUP(C181,[1]Sheet1!$B$6:$C$52,2,0),"")</f>
        <v/>
      </c>
      <c r="C181" s="496"/>
      <c r="D181" s="495"/>
      <c r="E181" s="494"/>
      <c r="F181" s="495"/>
      <c r="G181" s="494"/>
      <c r="H181" s="480"/>
      <c r="I181" s="480"/>
      <c r="J181" s="573"/>
      <c r="K181" s="494"/>
      <c r="L181" s="495"/>
      <c r="M181" s="494"/>
      <c r="N181" s="480"/>
      <c r="O181" s="493"/>
      <c r="AF181" s="501"/>
      <c r="AG181" s="492"/>
      <c r="AH181" s="489">
        <f t="shared" si="10"/>
        <v>0</v>
      </c>
      <c r="AI181" s="491"/>
      <c r="AJ181" s="490"/>
      <c r="AK181" s="489">
        <f t="shared" si="11"/>
        <v>0</v>
      </c>
      <c r="AL181" s="489">
        <f t="shared" si="12"/>
        <v>0</v>
      </c>
      <c r="AM181" s="488">
        <f t="shared" si="14"/>
        <v>0</v>
      </c>
      <c r="AN181" s="500">
        <f t="shared" si="13"/>
        <v>0</v>
      </c>
      <c r="AO181" s="500"/>
    </row>
    <row r="182" spans="1:41" ht="13.5" hidden="1" customHeight="1">
      <c r="A182" s="484">
        <v>178</v>
      </c>
      <c r="B182" s="483" t="str">
        <f>IFERROR(VLOOKUP(C182,[1]Sheet1!$B$6:$C$52,2,0),"")</f>
        <v/>
      </c>
      <c r="C182" s="496"/>
      <c r="D182" s="495"/>
      <c r="E182" s="494"/>
      <c r="F182" s="495"/>
      <c r="G182" s="494"/>
      <c r="H182" s="480"/>
      <c r="I182" s="480"/>
      <c r="J182" s="573"/>
      <c r="K182" s="494"/>
      <c r="L182" s="495"/>
      <c r="M182" s="494"/>
      <c r="N182" s="480"/>
      <c r="O182" s="493"/>
      <c r="AF182" s="501"/>
      <c r="AG182" s="492"/>
      <c r="AH182" s="489">
        <f t="shared" si="10"/>
        <v>0</v>
      </c>
      <c r="AI182" s="491"/>
      <c r="AJ182" s="490"/>
      <c r="AK182" s="489">
        <f t="shared" si="11"/>
        <v>0</v>
      </c>
      <c r="AL182" s="489">
        <f t="shared" si="12"/>
        <v>0</v>
      </c>
      <c r="AM182" s="488">
        <f t="shared" si="14"/>
        <v>0</v>
      </c>
      <c r="AN182" s="500">
        <f t="shared" si="13"/>
        <v>0</v>
      </c>
      <c r="AO182" s="500"/>
    </row>
    <row r="183" spans="1:41" ht="13.5" hidden="1" customHeight="1">
      <c r="A183" s="484">
        <v>179</v>
      </c>
      <c r="B183" s="483" t="str">
        <f>IFERROR(VLOOKUP(C183,[1]Sheet1!$B$6:$C$52,2,0),"")</f>
        <v/>
      </c>
      <c r="C183" s="496"/>
      <c r="D183" s="495"/>
      <c r="E183" s="494"/>
      <c r="F183" s="495"/>
      <c r="G183" s="494"/>
      <c r="H183" s="480"/>
      <c r="I183" s="480"/>
      <c r="J183" s="573"/>
      <c r="K183" s="494"/>
      <c r="L183" s="495"/>
      <c r="M183" s="494"/>
      <c r="N183" s="480"/>
      <c r="O183" s="493"/>
      <c r="AF183" s="501"/>
      <c r="AG183" s="492"/>
      <c r="AH183" s="489">
        <f t="shared" si="10"/>
        <v>0</v>
      </c>
      <c r="AI183" s="491"/>
      <c r="AJ183" s="490"/>
      <c r="AK183" s="489">
        <f t="shared" si="11"/>
        <v>0</v>
      </c>
      <c r="AL183" s="489">
        <f t="shared" si="12"/>
        <v>0</v>
      </c>
      <c r="AM183" s="488">
        <f t="shared" si="14"/>
        <v>0</v>
      </c>
      <c r="AN183" s="500">
        <f t="shared" si="13"/>
        <v>0</v>
      </c>
      <c r="AO183" s="500"/>
    </row>
    <row r="184" spans="1:41" ht="13.5" hidden="1" customHeight="1">
      <c r="A184" s="484">
        <v>180</v>
      </c>
      <c r="B184" s="483" t="str">
        <f>IFERROR(VLOOKUP(C184,[1]Sheet1!$B$6:$C$52,2,0),"")</f>
        <v/>
      </c>
      <c r="C184" s="496"/>
      <c r="D184" s="495"/>
      <c r="E184" s="494"/>
      <c r="F184" s="495"/>
      <c r="G184" s="494"/>
      <c r="H184" s="480"/>
      <c r="I184" s="480"/>
      <c r="J184" s="573"/>
      <c r="K184" s="494"/>
      <c r="L184" s="495"/>
      <c r="M184" s="494"/>
      <c r="N184" s="480"/>
      <c r="O184" s="493"/>
      <c r="AF184" s="501"/>
      <c r="AG184" s="492"/>
      <c r="AH184" s="489">
        <f t="shared" si="10"/>
        <v>0</v>
      </c>
      <c r="AI184" s="491"/>
      <c r="AJ184" s="490"/>
      <c r="AK184" s="489">
        <f t="shared" si="11"/>
        <v>0</v>
      </c>
      <c r="AL184" s="489">
        <f t="shared" si="12"/>
        <v>0</v>
      </c>
      <c r="AM184" s="488">
        <f t="shared" si="14"/>
        <v>0</v>
      </c>
      <c r="AN184" s="500">
        <f t="shared" si="13"/>
        <v>0</v>
      </c>
      <c r="AO184" s="500"/>
    </row>
    <row r="185" spans="1:41" ht="13.5" hidden="1" customHeight="1">
      <c r="A185" s="484">
        <v>181</v>
      </c>
      <c r="B185" s="483" t="str">
        <f>IFERROR(VLOOKUP(C185,[1]Sheet1!$B$6:$C$52,2,0),"")</f>
        <v/>
      </c>
      <c r="C185" s="496"/>
      <c r="D185" s="495"/>
      <c r="E185" s="494"/>
      <c r="F185" s="495"/>
      <c r="G185" s="494"/>
      <c r="H185" s="480"/>
      <c r="I185" s="480"/>
      <c r="J185" s="573"/>
      <c r="K185" s="494"/>
      <c r="L185" s="495"/>
      <c r="M185" s="494"/>
      <c r="N185" s="480"/>
      <c r="O185" s="493"/>
      <c r="AF185" s="501"/>
      <c r="AG185" s="492"/>
      <c r="AH185" s="489">
        <f t="shared" si="10"/>
        <v>0</v>
      </c>
      <c r="AI185" s="491"/>
      <c r="AJ185" s="490"/>
      <c r="AK185" s="489">
        <f t="shared" si="11"/>
        <v>0</v>
      </c>
      <c r="AL185" s="489">
        <f t="shared" si="12"/>
        <v>0</v>
      </c>
      <c r="AM185" s="488">
        <f t="shared" si="14"/>
        <v>0</v>
      </c>
      <c r="AN185" s="500">
        <f t="shared" si="13"/>
        <v>0</v>
      </c>
      <c r="AO185" s="500"/>
    </row>
    <row r="186" spans="1:41" ht="13.5" hidden="1" customHeight="1">
      <c r="A186" s="484">
        <v>182</v>
      </c>
      <c r="B186" s="483" t="str">
        <f>IFERROR(VLOOKUP(C186,[1]Sheet1!$B$6:$C$52,2,0),"")</f>
        <v/>
      </c>
      <c r="C186" s="496"/>
      <c r="D186" s="495"/>
      <c r="E186" s="494"/>
      <c r="F186" s="495"/>
      <c r="G186" s="494"/>
      <c r="H186" s="480"/>
      <c r="I186" s="480"/>
      <c r="J186" s="573"/>
      <c r="K186" s="494"/>
      <c r="L186" s="495"/>
      <c r="M186" s="494"/>
      <c r="N186" s="480"/>
      <c r="O186" s="493"/>
      <c r="AF186" s="501"/>
      <c r="AG186" s="492"/>
      <c r="AH186" s="489">
        <f t="shared" si="10"/>
        <v>0</v>
      </c>
      <c r="AI186" s="491"/>
      <c r="AJ186" s="490"/>
      <c r="AK186" s="489">
        <f t="shared" si="11"/>
        <v>0</v>
      </c>
      <c r="AL186" s="489">
        <f t="shared" si="12"/>
        <v>0</v>
      </c>
      <c r="AM186" s="488">
        <f t="shared" si="14"/>
        <v>0</v>
      </c>
      <c r="AN186" s="500">
        <f t="shared" si="13"/>
        <v>0</v>
      </c>
      <c r="AO186" s="500"/>
    </row>
    <row r="187" spans="1:41" ht="13.5" hidden="1" customHeight="1">
      <c r="A187" s="484">
        <v>183</v>
      </c>
      <c r="B187" s="483" t="str">
        <f>IFERROR(VLOOKUP(C187,[1]Sheet1!$B$6:$C$52,2,0),"")</f>
        <v/>
      </c>
      <c r="C187" s="496"/>
      <c r="D187" s="495"/>
      <c r="E187" s="494"/>
      <c r="F187" s="495"/>
      <c r="G187" s="494"/>
      <c r="H187" s="480"/>
      <c r="I187" s="480"/>
      <c r="J187" s="573"/>
      <c r="K187" s="494"/>
      <c r="L187" s="495"/>
      <c r="M187" s="494"/>
      <c r="N187" s="480"/>
      <c r="O187" s="493"/>
      <c r="AF187" s="501"/>
      <c r="AG187" s="492"/>
      <c r="AH187" s="489">
        <f t="shared" si="10"/>
        <v>0</v>
      </c>
      <c r="AI187" s="491"/>
      <c r="AJ187" s="490"/>
      <c r="AK187" s="489">
        <f t="shared" si="11"/>
        <v>0</v>
      </c>
      <c r="AL187" s="489">
        <f t="shared" si="12"/>
        <v>0</v>
      </c>
      <c r="AM187" s="488">
        <f t="shared" si="14"/>
        <v>0</v>
      </c>
      <c r="AN187" s="500">
        <f t="shared" si="13"/>
        <v>0</v>
      </c>
      <c r="AO187" s="500"/>
    </row>
    <row r="188" spans="1:41" ht="13.5" hidden="1" customHeight="1">
      <c r="A188" s="484">
        <v>184</v>
      </c>
      <c r="B188" s="483" t="str">
        <f>IFERROR(VLOOKUP(C188,[1]Sheet1!$B$6:$C$52,2,0),"")</f>
        <v/>
      </c>
      <c r="C188" s="496"/>
      <c r="D188" s="495"/>
      <c r="E188" s="494"/>
      <c r="F188" s="495"/>
      <c r="G188" s="494"/>
      <c r="H188" s="480"/>
      <c r="I188" s="480"/>
      <c r="J188" s="573"/>
      <c r="K188" s="494"/>
      <c r="L188" s="495"/>
      <c r="M188" s="494"/>
      <c r="N188" s="480"/>
      <c r="O188" s="493"/>
      <c r="AF188" s="501"/>
      <c r="AG188" s="492"/>
      <c r="AH188" s="489">
        <f t="shared" si="10"/>
        <v>0</v>
      </c>
      <c r="AI188" s="491"/>
      <c r="AJ188" s="490"/>
      <c r="AK188" s="489">
        <f t="shared" si="11"/>
        <v>0</v>
      </c>
      <c r="AL188" s="489">
        <f t="shared" si="12"/>
        <v>0</v>
      </c>
      <c r="AM188" s="488">
        <f t="shared" si="14"/>
        <v>0</v>
      </c>
      <c r="AN188" s="500">
        <f t="shared" si="13"/>
        <v>0</v>
      </c>
      <c r="AO188" s="500"/>
    </row>
    <row r="189" spans="1:41" ht="13.5" hidden="1" customHeight="1">
      <c r="A189" s="484">
        <v>185</v>
      </c>
      <c r="B189" s="483" t="str">
        <f>IFERROR(VLOOKUP(C189,[1]Sheet1!$B$6:$C$52,2,0),"")</f>
        <v/>
      </c>
      <c r="C189" s="496"/>
      <c r="D189" s="495"/>
      <c r="E189" s="494"/>
      <c r="F189" s="495"/>
      <c r="G189" s="494"/>
      <c r="H189" s="480"/>
      <c r="I189" s="480"/>
      <c r="J189" s="573"/>
      <c r="K189" s="494"/>
      <c r="L189" s="495"/>
      <c r="M189" s="494"/>
      <c r="N189" s="480"/>
      <c r="O189" s="493"/>
      <c r="AF189" s="501"/>
      <c r="AG189" s="492"/>
      <c r="AH189" s="489">
        <f t="shared" si="10"/>
        <v>0</v>
      </c>
      <c r="AI189" s="491"/>
      <c r="AJ189" s="490"/>
      <c r="AK189" s="489">
        <f t="shared" si="11"/>
        <v>0</v>
      </c>
      <c r="AL189" s="489">
        <f t="shared" si="12"/>
        <v>0</v>
      </c>
      <c r="AM189" s="488">
        <f t="shared" si="14"/>
        <v>0</v>
      </c>
      <c r="AN189" s="500">
        <f t="shared" si="13"/>
        <v>0</v>
      </c>
      <c r="AO189" s="500"/>
    </row>
    <row r="190" spans="1:41" ht="13.5" hidden="1" customHeight="1">
      <c r="A190" s="484">
        <v>186</v>
      </c>
      <c r="B190" s="483" t="str">
        <f>IFERROR(VLOOKUP(C190,[1]Sheet1!$B$6:$C$52,2,0),"")</f>
        <v/>
      </c>
      <c r="C190" s="496"/>
      <c r="D190" s="495"/>
      <c r="E190" s="494"/>
      <c r="F190" s="495"/>
      <c r="G190" s="494"/>
      <c r="H190" s="480"/>
      <c r="I190" s="480"/>
      <c r="J190" s="573"/>
      <c r="K190" s="494"/>
      <c r="L190" s="495"/>
      <c r="M190" s="494"/>
      <c r="N190" s="480"/>
      <c r="O190" s="493"/>
      <c r="AF190" s="501"/>
      <c r="AG190" s="492"/>
      <c r="AH190" s="489">
        <f t="shared" si="10"/>
        <v>0</v>
      </c>
      <c r="AI190" s="491"/>
      <c r="AJ190" s="490"/>
      <c r="AK190" s="489">
        <f t="shared" si="11"/>
        <v>0</v>
      </c>
      <c r="AL190" s="489">
        <f t="shared" si="12"/>
        <v>0</v>
      </c>
      <c r="AM190" s="488">
        <f t="shared" si="14"/>
        <v>0</v>
      </c>
      <c r="AN190" s="500">
        <f t="shared" si="13"/>
        <v>0</v>
      </c>
      <c r="AO190" s="500"/>
    </row>
    <row r="191" spans="1:41" ht="13.5" hidden="1" customHeight="1">
      <c r="A191" s="484">
        <v>187</v>
      </c>
      <c r="B191" s="483" t="str">
        <f>IFERROR(VLOOKUP(C191,[1]Sheet1!$B$6:$C$52,2,0),"")</f>
        <v/>
      </c>
      <c r="C191" s="496"/>
      <c r="D191" s="495"/>
      <c r="E191" s="494"/>
      <c r="F191" s="495"/>
      <c r="G191" s="494"/>
      <c r="H191" s="480"/>
      <c r="I191" s="480"/>
      <c r="J191" s="573"/>
      <c r="K191" s="494"/>
      <c r="L191" s="495"/>
      <c r="M191" s="494"/>
      <c r="N191" s="480"/>
      <c r="O191" s="493"/>
      <c r="AF191" s="501"/>
      <c r="AG191" s="492"/>
      <c r="AH191" s="489">
        <f t="shared" si="10"/>
        <v>0</v>
      </c>
      <c r="AI191" s="491"/>
      <c r="AJ191" s="490"/>
      <c r="AK191" s="489">
        <f t="shared" si="11"/>
        <v>0</v>
      </c>
      <c r="AL191" s="489">
        <f t="shared" si="12"/>
        <v>0</v>
      </c>
      <c r="AM191" s="488">
        <f t="shared" si="14"/>
        <v>0</v>
      </c>
      <c r="AN191" s="500">
        <f t="shared" si="13"/>
        <v>0</v>
      </c>
      <c r="AO191" s="500"/>
    </row>
    <row r="192" spans="1:41" ht="13.5" hidden="1" customHeight="1">
      <c r="A192" s="484">
        <v>188</v>
      </c>
      <c r="B192" s="483" t="str">
        <f>IFERROR(VLOOKUP(C192,[1]Sheet1!$B$6:$C$52,2,0),"")</f>
        <v/>
      </c>
      <c r="C192" s="496"/>
      <c r="D192" s="495"/>
      <c r="E192" s="494"/>
      <c r="F192" s="495"/>
      <c r="G192" s="494"/>
      <c r="H192" s="480"/>
      <c r="I192" s="480"/>
      <c r="J192" s="573"/>
      <c r="K192" s="494"/>
      <c r="L192" s="495"/>
      <c r="M192" s="494"/>
      <c r="N192" s="480"/>
      <c r="O192" s="493"/>
      <c r="AF192" s="501"/>
      <c r="AG192" s="492"/>
      <c r="AH192" s="489">
        <f t="shared" si="10"/>
        <v>0</v>
      </c>
      <c r="AI192" s="491"/>
      <c r="AJ192" s="490"/>
      <c r="AK192" s="489">
        <f t="shared" si="11"/>
        <v>0</v>
      </c>
      <c r="AL192" s="489">
        <f t="shared" si="12"/>
        <v>0</v>
      </c>
      <c r="AM192" s="488">
        <f t="shared" si="14"/>
        <v>0</v>
      </c>
      <c r="AN192" s="500">
        <f t="shared" si="13"/>
        <v>0</v>
      </c>
      <c r="AO192" s="500"/>
    </row>
    <row r="193" spans="1:49" ht="13.5" hidden="1" customHeight="1">
      <c r="A193" s="484">
        <v>189</v>
      </c>
      <c r="B193" s="483" t="str">
        <f>IFERROR(VLOOKUP(C193,[1]Sheet1!$B$6:$C$52,2,0),"")</f>
        <v/>
      </c>
      <c r="C193" s="496"/>
      <c r="D193" s="495"/>
      <c r="E193" s="494"/>
      <c r="F193" s="495"/>
      <c r="G193" s="494"/>
      <c r="H193" s="480"/>
      <c r="I193" s="480"/>
      <c r="J193" s="573"/>
      <c r="K193" s="494"/>
      <c r="L193" s="495"/>
      <c r="M193" s="494"/>
      <c r="N193" s="480"/>
      <c r="O193" s="493"/>
      <c r="AF193" s="501"/>
      <c r="AG193" s="492"/>
      <c r="AH193" s="489">
        <f t="shared" si="10"/>
        <v>0</v>
      </c>
      <c r="AI193" s="491"/>
      <c r="AJ193" s="490"/>
      <c r="AK193" s="489">
        <f t="shared" si="11"/>
        <v>0</v>
      </c>
      <c r="AL193" s="489">
        <f t="shared" si="12"/>
        <v>0</v>
      </c>
      <c r="AM193" s="488">
        <f t="shared" si="14"/>
        <v>0</v>
      </c>
      <c r="AN193" s="500">
        <f t="shared" si="13"/>
        <v>0</v>
      </c>
      <c r="AO193" s="500"/>
    </row>
    <row r="194" spans="1:49" ht="13.5" hidden="1" customHeight="1">
      <c r="A194" s="484">
        <v>190</v>
      </c>
      <c r="B194" s="483" t="str">
        <f>IFERROR(VLOOKUP(C194,[1]Sheet1!$B$6:$C$52,2,0),"")</f>
        <v/>
      </c>
      <c r="C194" s="496"/>
      <c r="D194" s="495"/>
      <c r="E194" s="494"/>
      <c r="F194" s="495"/>
      <c r="G194" s="494"/>
      <c r="H194" s="480"/>
      <c r="I194" s="480"/>
      <c r="J194" s="573"/>
      <c r="K194" s="494"/>
      <c r="L194" s="495"/>
      <c r="M194" s="494"/>
      <c r="N194" s="480"/>
      <c r="O194" s="493"/>
      <c r="AF194" s="501"/>
      <c r="AG194" s="492"/>
      <c r="AH194" s="489">
        <f t="shared" si="10"/>
        <v>0</v>
      </c>
      <c r="AI194" s="491"/>
      <c r="AJ194" s="490"/>
      <c r="AK194" s="489">
        <f t="shared" si="11"/>
        <v>0</v>
      </c>
      <c r="AL194" s="489">
        <f t="shared" si="12"/>
        <v>0</v>
      </c>
      <c r="AM194" s="488">
        <f t="shared" si="14"/>
        <v>0</v>
      </c>
      <c r="AN194" s="500">
        <f t="shared" si="13"/>
        <v>0</v>
      </c>
      <c r="AO194" s="500"/>
    </row>
    <row r="195" spans="1:49" ht="13.5" hidden="1" customHeight="1">
      <c r="A195" s="484">
        <v>191</v>
      </c>
      <c r="B195" s="483" t="str">
        <f>IFERROR(VLOOKUP(C195,[1]Sheet1!$B$6:$C$52,2,0),"")</f>
        <v/>
      </c>
      <c r="C195" s="496"/>
      <c r="D195" s="495"/>
      <c r="E195" s="494"/>
      <c r="F195" s="495"/>
      <c r="G195" s="494"/>
      <c r="H195" s="480"/>
      <c r="I195" s="480"/>
      <c r="J195" s="573"/>
      <c r="K195" s="494"/>
      <c r="L195" s="495"/>
      <c r="M195" s="494"/>
      <c r="N195" s="480"/>
      <c r="O195" s="493"/>
      <c r="AF195" s="501"/>
      <c r="AG195" s="492"/>
      <c r="AH195" s="489">
        <f t="shared" si="10"/>
        <v>0</v>
      </c>
      <c r="AI195" s="491"/>
      <c r="AJ195" s="490"/>
      <c r="AK195" s="489">
        <f t="shared" si="11"/>
        <v>0</v>
      </c>
      <c r="AL195" s="489">
        <f t="shared" si="12"/>
        <v>0</v>
      </c>
      <c r="AM195" s="488">
        <f t="shared" si="14"/>
        <v>0</v>
      </c>
      <c r="AN195" s="500">
        <f t="shared" si="13"/>
        <v>0</v>
      </c>
      <c r="AO195" s="500"/>
    </row>
    <row r="196" spans="1:49" ht="13.5" hidden="1" customHeight="1">
      <c r="A196" s="484">
        <v>192</v>
      </c>
      <c r="B196" s="483" t="str">
        <f>IFERROR(VLOOKUP(C196,[1]Sheet1!$B$6:$C$52,2,0),"")</f>
        <v/>
      </c>
      <c r="C196" s="496"/>
      <c r="D196" s="495"/>
      <c r="E196" s="494"/>
      <c r="F196" s="495"/>
      <c r="G196" s="494"/>
      <c r="H196" s="480"/>
      <c r="I196" s="480"/>
      <c r="J196" s="573"/>
      <c r="K196" s="494"/>
      <c r="L196" s="495"/>
      <c r="M196" s="494"/>
      <c r="N196" s="480"/>
      <c r="O196" s="493"/>
      <c r="AF196" s="501"/>
      <c r="AG196" s="492"/>
      <c r="AH196" s="489">
        <f t="shared" si="10"/>
        <v>0</v>
      </c>
      <c r="AI196" s="491"/>
      <c r="AJ196" s="490"/>
      <c r="AK196" s="489">
        <f t="shared" si="11"/>
        <v>0</v>
      </c>
      <c r="AL196" s="489">
        <f t="shared" si="12"/>
        <v>0</v>
      </c>
      <c r="AM196" s="488">
        <f t="shared" si="14"/>
        <v>0</v>
      </c>
      <c r="AN196" s="500">
        <f t="shared" si="13"/>
        <v>0</v>
      </c>
      <c r="AO196" s="500"/>
    </row>
    <row r="197" spans="1:49" ht="13.5" hidden="1" customHeight="1">
      <c r="A197" s="484">
        <v>193</v>
      </c>
      <c r="B197" s="483" t="str">
        <f>IFERROR(VLOOKUP(C197,[1]Sheet1!$B$6:$C$52,2,0),"")</f>
        <v/>
      </c>
      <c r="C197" s="496"/>
      <c r="D197" s="495"/>
      <c r="E197" s="494"/>
      <c r="F197" s="495"/>
      <c r="G197" s="494"/>
      <c r="H197" s="480"/>
      <c r="I197" s="480"/>
      <c r="J197" s="573"/>
      <c r="K197" s="494"/>
      <c r="L197" s="495"/>
      <c r="M197" s="494"/>
      <c r="N197" s="480"/>
      <c r="O197" s="493"/>
      <c r="AF197" s="501"/>
      <c r="AG197" s="492"/>
      <c r="AH197" s="489">
        <f t="shared" ref="AH197:AH258" si="15">AF197-AG197</f>
        <v>0</v>
      </c>
      <c r="AI197" s="491"/>
      <c r="AJ197" s="490"/>
      <c r="AK197" s="489">
        <f t="shared" si="11"/>
        <v>0</v>
      </c>
      <c r="AL197" s="489">
        <f t="shared" si="12"/>
        <v>0</v>
      </c>
      <c r="AM197" s="488">
        <f t="shared" si="14"/>
        <v>0</v>
      </c>
      <c r="AN197" s="500">
        <f t="shared" ref="AN197:AO258" si="16">ROUNDUP(AM197*$AM$261,-3)</f>
        <v>0</v>
      </c>
      <c r="AO197" s="500"/>
    </row>
    <row r="198" spans="1:49" ht="13.5" hidden="1" customHeight="1">
      <c r="A198" s="484">
        <v>194</v>
      </c>
      <c r="B198" s="483" t="str">
        <f>IFERROR(VLOOKUP(C198,[1]Sheet1!$B$6:$C$52,2,0),"")</f>
        <v/>
      </c>
      <c r="C198" s="496"/>
      <c r="D198" s="495"/>
      <c r="E198" s="494"/>
      <c r="F198" s="495"/>
      <c r="G198" s="494"/>
      <c r="H198" s="480"/>
      <c r="I198" s="480"/>
      <c r="J198" s="573"/>
      <c r="K198" s="494"/>
      <c r="L198" s="495"/>
      <c r="M198" s="494"/>
      <c r="N198" s="480"/>
      <c r="O198" s="493"/>
      <c r="AF198" s="501"/>
      <c r="AG198" s="492"/>
      <c r="AH198" s="489">
        <f t="shared" si="15"/>
        <v>0</v>
      </c>
      <c r="AI198" s="491"/>
      <c r="AJ198" s="490"/>
      <c r="AK198" s="489">
        <f t="shared" si="11"/>
        <v>0</v>
      </c>
      <c r="AL198" s="489">
        <f t="shared" si="12"/>
        <v>0</v>
      </c>
      <c r="AM198" s="488">
        <f t="shared" si="14"/>
        <v>0</v>
      </c>
      <c r="AN198" s="500">
        <f t="shared" si="16"/>
        <v>0</v>
      </c>
      <c r="AO198" s="500"/>
    </row>
    <row r="199" spans="1:49" ht="13.5" hidden="1" customHeight="1">
      <c r="A199" s="484">
        <v>195</v>
      </c>
      <c r="B199" s="483" t="str">
        <f>IFERROR(VLOOKUP(C199,[1]Sheet1!$B$6:$C$52,2,0),"")</f>
        <v/>
      </c>
      <c r="C199" s="496"/>
      <c r="D199" s="495"/>
      <c r="E199" s="494"/>
      <c r="F199" s="495"/>
      <c r="G199" s="494"/>
      <c r="H199" s="480"/>
      <c r="I199" s="480"/>
      <c r="J199" s="573"/>
      <c r="K199" s="494"/>
      <c r="L199" s="495"/>
      <c r="M199" s="494"/>
      <c r="N199" s="480"/>
      <c r="O199" s="493"/>
      <c r="AF199" s="501"/>
      <c r="AG199" s="492"/>
      <c r="AH199" s="489">
        <f t="shared" si="15"/>
        <v>0</v>
      </c>
      <c r="AI199" s="491"/>
      <c r="AJ199" s="490"/>
      <c r="AK199" s="489">
        <f t="shared" si="11"/>
        <v>0</v>
      </c>
      <c r="AL199" s="489">
        <f t="shared" si="12"/>
        <v>0</v>
      </c>
      <c r="AM199" s="488">
        <f t="shared" si="14"/>
        <v>0</v>
      </c>
      <c r="AN199" s="500">
        <f t="shared" si="16"/>
        <v>0</v>
      </c>
      <c r="AO199" s="500"/>
    </row>
    <row r="200" spans="1:49" ht="13.5" hidden="1" customHeight="1">
      <c r="A200" s="484">
        <v>196</v>
      </c>
      <c r="B200" s="483" t="str">
        <f>IFERROR(VLOOKUP(C200,[1]Sheet1!$B$6:$C$52,2,0),"")</f>
        <v/>
      </c>
      <c r="C200" s="496"/>
      <c r="D200" s="495"/>
      <c r="E200" s="494"/>
      <c r="F200" s="495"/>
      <c r="G200" s="494"/>
      <c r="H200" s="480"/>
      <c r="I200" s="480"/>
      <c r="J200" s="573"/>
      <c r="K200" s="494"/>
      <c r="L200" s="495"/>
      <c r="M200" s="494"/>
      <c r="N200" s="480"/>
      <c r="O200" s="493"/>
      <c r="AF200" s="501"/>
      <c r="AG200" s="492"/>
      <c r="AH200" s="489">
        <f t="shared" si="15"/>
        <v>0</v>
      </c>
      <c r="AI200" s="491"/>
      <c r="AJ200" s="490"/>
      <c r="AK200" s="489">
        <f t="shared" si="11"/>
        <v>0</v>
      </c>
      <c r="AL200" s="489">
        <f t="shared" si="12"/>
        <v>0</v>
      </c>
      <c r="AM200" s="488">
        <f t="shared" si="14"/>
        <v>0</v>
      </c>
      <c r="AN200" s="500">
        <f t="shared" si="16"/>
        <v>0</v>
      </c>
      <c r="AO200" s="500"/>
    </row>
    <row r="201" spans="1:49" ht="13.5" hidden="1" customHeight="1">
      <c r="A201" s="484">
        <v>197</v>
      </c>
      <c r="B201" s="483" t="str">
        <f>IFERROR(VLOOKUP(C201,[1]Sheet1!$B$6:$C$52,2,0),"")</f>
        <v/>
      </c>
      <c r="C201" s="496"/>
      <c r="D201" s="495"/>
      <c r="E201" s="494"/>
      <c r="F201" s="495"/>
      <c r="G201" s="494"/>
      <c r="H201" s="480"/>
      <c r="I201" s="480"/>
      <c r="J201" s="573"/>
      <c r="K201" s="494"/>
      <c r="L201" s="495"/>
      <c r="M201" s="494"/>
      <c r="N201" s="480"/>
      <c r="O201" s="493"/>
      <c r="AF201" s="501"/>
      <c r="AG201" s="492"/>
      <c r="AH201" s="489">
        <f t="shared" si="15"/>
        <v>0</v>
      </c>
      <c r="AI201" s="491"/>
      <c r="AJ201" s="490"/>
      <c r="AK201" s="489">
        <f t="shared" ref="AK201:AK258" si="17">MIN(AI201,AJ201)</f>
        <v>0</v>
      </c>
      <c r="AL201" s="489">
        <f t="shared" ref="AL201:AL258" si="18">MIN(AH201,AK201)</f>
        <v>0</v>
      </c>
      <c r="AM201" s="488">
        <f t="shared" si="14"/>
        <v>0</v>
      </c>
      <c r="AN201" s="500">
        <f t="shared" si="16"/>
        <v>0</v>
      </c>
      <c r="AO201" s="500"/>
    </row>
    <row r="202" spans="1:49" ht="13.5" hidden="1" customHeight="1">
      <c r="A202" s="484">
        <v>198</v>
      </c>
      <c r="B202" s="483" t="str">
        <f>IFERROR(VLOOKUP(C202,[1]Sheet1!$B$6:$C$52,2,0),"")</f>
        <v/>
      </c>
      <c r="C202" s="496"/>
      <c r="D202" s="495"/>
      <c r="E202" s="494"/>
      <c r="F202" s="495"/>
      <c r="G202" s="494"/>
      <c r="H202" s="480"/>
      <c r="I202" s="480"/>
      <c r="J202" s="573"/>
      <c r="K202" s="494"/>
      <c r="L202" s="495"/>
      <c r="M202" s="494"/>
      <c r="N202" s="480"/>
      <c r="O202" s="493"/>
      <c r="AF202" s="501"/>
      <c r="AG202" s="492"/>
      <c r="AH202" s="489">
        <f t="shared" si="15"/>
        <v>0</v>
      </c>
      <c r="AI202" s="491"/>
      <c r="AJ202" s="490"/>
      <c r="AK202" s="489">
        <f t="shared" si="17"/>
        <v>0</v>
      </c>
      <c r="AL202" s="489">
        <f t="shared" si="18"/>
        <v>0</v>
      </c>
      <c r="AM202" s="488">
        <f t="shared" ref="AM202:AM258" si="19">ROUNDDOWN(AL202,-3)</f>
        <v>0</v>
      </c>
      <c r="AN202" s="500">
        <f t="shared" si="16"/>
        <v>0</v>
      </c>
      <c r="AO202" s="500"/>
    </row>
    <row r="203" spans="1:49" ht="13.5" hidden="1" customHeight="1">
      <c r="A203" s="484">
        <v>199</v>
      </c>
      <c r="B203" s="483" t="str">
        <f>IFERROR(VLOOKUP(C203,[1]Sheet1!$B$6:$C$52,2,0),"")</f>
        <v/>
      </c>
      <c r="C203" s="496"/>
      <c r="D203" s="495"/>
      <c r="E203" s="494"/>
      <c r="F203" s="495"/>
      <c r="G203" s="494"/>
      <c r="H203" s="480"/>
      <c r="I203" s="480"/>
      <c r="J203" s="573"/>
      <c r="K203" s="494"/>
      <c r="L203" s="495"/>
      <c r="M203" s="494"/>
      <c r="N203" s="480"/>
      <c r="O203" s="493"/>
      <c r="AF203" s="501"/>
      <c r="AG203" s="492"/>
      <c r="AH203" s="489">
        <f t="shared" si="15"/>
        <v>0</v>
      </c>
      <c r="AI203" s="491"/>
      <c r="AJ203" s="490"/>
      <c r="AK203" s="489">
        <f t="shared" si="17"/>
        <v>0</v>
      </c>
      <c r="AL203" s="489">
        <f t="shared" si="18"/>
        <v>0</v>
      </c>
      <c r="AM203" s="488">
        <f t="shared" si="19"/>
        <v>0</v>
      </c>
      <c r="AN203" s="500">
        <f t="shared" si="16"/>
        <v>0</v>
      </c>
      <c r="AO203" s="500"/>
    </row>
    <row r="204" spans="1:49" ht="13.5" hidden="1" customHeight="1">
      <c r="A204" s="484">
        <v>200</v>
      </c>
      <c r="B204" s="483" t="str">
        <f>IFERROR(VLOOKUP(C204,[1]Sheet1!$B$6:$C$52,2,0),"")</f>
        <v/>
      </c>
      <c r="C204" s="496"/>
      <c r="D204" s="495"/>
      <c r="E204" s="494"/>
      <c r="F204" s="495"/>
      <c r="G204" s="494"/>
      <c r="H204" s="480"/>
      <c r="I204" s="480"/>
      <c r="J204" s="573"/>
      <c r="K204" s="494"/>
      <c r="L204" s="495"/>
      <c r="M204" s="494"/>
      <c r="N204" s="480"/>
      <c r="O204" s="493"/>
      <c r="AF204" s="501"/>
      <c r="AG204" s="492"/>
      <c r="AH204" s="489">
        <f t="shared" si="15"/>
        <v>0</v>
      </c>
      <c r="AI204" s="491"/>
      <c r="AJ204" s="490"/>
      <c r="AK204" s="489">
        <f t="shared" si="17"/>
        <v>0</v>
      </c>
      <c r="AL204" s="489">
        <f t="shared" si="18"/>
        <v>0</v>
      </c>
      <c r="AM204" s="488">
        <f t="shared" si="19"/>
        <v>0</v>
      </c>
      <c r="AN204" s="500">
        <f t="shared" si="16"/>
        <v>0</v>
      </c>
      <c r="AO204" s="500"/>
    </row>
    <row r="205" spans="1:49" ht="13.5" hidden="1" customHeight="1">
      <c r="A205" s="484">
        <v>201</v>
      </c>
      <c r="B205" s="483" t="str">
        <f>IFERROR(VLOOKUP(C205,[1]Sheet1!$B$6:$C$52,2,0),"")</f>
        <v/>
      </c>
      <c r="C205" s="496"/>
      <c r="D205" s="495"/>
      <c r="E205" s="494"/>
      <c r="F205" s="495"/>
      <c r="G205" s="494"/>
      <c r="H205" s="480"/>
      <c r="I205" s="480"/>
      <c r="J205" s="573"/>
      <c r="K205" s="494"/>
      <c r="L205" s="495"/>
      <c r="M205" s="494"/>
      <c r="N205" s="480"/>
      <c r="O205" s="493"/>
      <c r="AF205" s="501"/>
      <c r="AG205" s="492"/>
      <c r="AH205" s="489">
        <f t="shared" si="15"/>
        <v>0</v>
      </c>
      <c r="AI205" s="491"/>
      <c r="AJ205" s="490"/>
      <c r="AK205" s="489">
        <f t="shared" si="17"/>
        <v>0</v>
      </c>
      <c r="AL205" s="489">
        <f t="shared" si="18"/>
        <v>0</v>
      </c>
      <c r="AM205" s="488">
        <f t="shared" si="19"/>
        <v>0</v>
      </c>
      <c r="AN205" s="500">
        <f t="shared" si="16"/>
        <v>0</v>
      </c>
      <c r="AO205" s="500"/>
    </row>
    <row r="206" spans="1:49" ht="13.5" hidden="1" customHeight="1">
      <c r="A206" s="484">
        <v>202</v>
      </c>
      <c r="B206" s="483" t="str">
        <f>IFERROR(VLOOKUP(C206,[1]Sheet1!$B$6:$C$52,2,0),"")</f>
        <v/>
      </c>
      <c r="C206" s="496"/>
      <c r="D206" s="495"/>
      <c r="E206" s="494"/>
      <c r="F206" s="495"/>
      <c r="G206" s="494"/>
      <c r="H206" s="480"/>
      <c r="I206" s="480"/>
      <c r="J206" s="573"/>
      <c r="K206" s="494"/>
      <c r="L206" s="495"/>
      <c r="M206" s="494"/>
      <c r="N206" s="480"/>
      <c r="O206" s="493"/>
      <c r="AF206" s="501"/>
      <c r="AG206" s="492"/>
      <c r="AH206" s="489">
        <f t="shared" si="15"/>
        <v>0</v>
      </c>
      <c r="AI206" s="491"/>
      <c r="AJ206" s="490"/>
      <c r="AK206" s="489">
        <f t="shared" si="17"/>
        <v>0</v>
      </c>
      <c r="AL206" s="489">
        <f t="shared" si="18"/>
        <v>0</v>
      </c>
      <c r="AM206" s="488">
        <f t="shared" si="19"/>
        <v>0</v>
      </c>
      <c r="AN206" s="500">
        <f t="shared" si="16"/>
        <v>0</v>
      </c>
      <c r="AO206" s="500"/>
    </row>
    <row r="207" spans="1:49" ht="13.5" hidden="1" customHeight="1">
      <c r="A207" s="484">
        <v>203</v>
      </c>
      <c r="B207" s="483" t="str">
        <f>IFERROR(VLOOKUP(C207,[1]Sheet1!$B$6:$C$52,2,0),"")</f>
        <v/>
      </c>
      <c r="C207" s="496"/>
      <c r="D207" s="495"/>
      <c r="E207" s="494"/>
      <c r="F207" s="495"/>
      <c r="G207" s="494"/>
      <c r="H207" s="480"/>
      <c r="I207" s="480"/>
      <c r="J207" s="573"/>
      <c r="K207" s="494"/>
      <c r="L207" s="495"/>
      <c r="M207" s="494"/>
      <c r="N207" s="480"/>
      <c r="O207" s="493"/>
      <c r="AF207" s="501"/>
      <c r="AG207" s="492"/>
      <c r="AH207" s="489">
        <f t="shared" si="15"/>
        <v>0</v>
      </c>
      <c r="AI207" s="491"/>
      <c r="AJ207" s="490"/>
      <c r="AK207" s="489">
        <f t="shared" si="17"/>
        <v>0</v>
      </c>
      <c r="AL207" s="489">
        <f t="shared" si="18"/>
        <v>0</v>
      </c>
      <c r="AM207" s="488">
        <f t="shared" si="19"/>
        <v>0</v>
      </c>
      <c r="AN207" s="500">
        <f t="shared" si="16"/>
        <v>0</v>
      </c>
      <c r="AO207" s="500"/>
    </row>
    <row r="208" spans="1:49" ht="13.5" hidden="1" customHeight="1">
      <c r="A208" s="484">
        <v>204</v>
      </c>
      <c r="B208" s="483" t="str">
        <f>IFERROR(VLOOKUP(C208,[1]Sheet1!$B$6:$C$52,2,0),"")</f>
        <v/>
      </c>
      <c r="C208" s="496"/>
      <c r="D208" s="495"/>
      <c r="E208" s="494"/>
      <c r="F208" s="495"/>
      <c r="G208" s="494"/>
      <c r="H208" s="480"/>
      <c r="I208" s="480"/>
      <c r="J208" s="573"/>
      <c r="K208" s="494"/>
      <c r="L208" s="495"/>
      <c r="M208" s="494"/>
      <c r="N208" s="480"/>
      <c r="O208" s="493"/>
      <c r="AF208" s="501"/>
      <c r="AG208" s="492"/>
      <c r="AH208" s="489">
        <f t="shared" si="15"/>
        <v>0</v>
      </c>
      <c r="AI208" s="491"/>
      <c r="AJ208" s="490"/>
      <c r="AK208" s="489">
        <f t="shared" si="17"/>
        <v>0</v>
      </c>
      <c r="AL208" s="489">
        <f t="shared" si="18"/>
        <v>0</v>
      </c>
      <c r="AM208" s="488">
        <f t="shared" si="19"/>
        <v>0</v>
      </c>
      <c r="AN208" s="500">
        <f t="shared" si="16"/>
        <v>0</v>
      </c>
      <c r="AO208" s="500"/>
      <c r="AS208" s="511" t="s">
        <v>816</v>
      </c>
      <c r="AT208" s="510" t="s">
        <v>817</v>
      </c>
      <c r="AU208" s="510" t="s">
        <v>818</v>
      </c>
      <c r="AV208" s="509" t="s">
        <v>819</v>
      </c>
      <c r="AW208" s="508" t="s">
        <v>774</v>
      </c>
    </row>
    <row r="209" spans="1:49" ht="13.5" hidden="1" customHeight="1">
      <c r="A209" s="484">
        <v>205</v>
      </c>
      <c r="B209" s="483" t="str">
        <f>IFERROR(VLOOKUP(C209,[1]Sheet1!$B$6:$C$52,2,0),"")</f>
        <v/>
      </c>
      <c r="C209" s="496"/>
      <c r="D209" s="495"/>
      <c r="E209" s="494"/>
      <c r="F209" s="495"/>
      <c r="G209" s="494"/>
      <c r="H209" s="480"/>
      <c r="I209" s="480"/>
      <c r="J209" s="573"/>
      <c r="K209" s="494"/>
      <c r="L209" s="495"/>
      <c r="M209" s="494"/>
      <c r="N209" s="480"/>
      <c r="O209" s="493"/>
      <c r="AF209" s="501"/>
      <c r="AG209" s="492"/>
      <c r="AH209" s="489">
        <f t="shared" si="15"/>
        <v>0</v>
      </c>
      <c r="AI209" s="491"/>
      <c r="AJ209" s="490"/>
      <c r="AK209" s="489">
        <f t="shared" si="17"/>
        <v>0</v>
      </c>
      <c r="AL209" s="489">
        <f t="shared" si="18"/>
        <v>0</v>
      </c>
      <c r="AM209" s="488">
        <f t="shared" si="19"/>
        <v>0</v>
      </c>
      <c r="AN209" s="500">
        <f t="shared" si="16"/>
        <v>0</v>
      </c>
      <c r="AO209" s="500"/>
      <c r="AS209" s="503" t="s">
        <v>820</v>
      </c>
      <c r="AT209" s="486">
        <f>SUMIF($C$5:$C$304,"北海道",AM5:AM304)</f>
        <v>0</v>
      </c>
      <c r="AU209" s="507">
        <f>SUMIF(C5:C304,"北海道",AN5:AN304)</f>
        <v>0</v>
      </c>
      <c r="AV209" s="502">
        <f>COUNTIF(C5:C304,"北海道")</f>
        <v>0</v>
      </c>
      <c r="AW209" s="497">
        <v>1</v>
      </c>
    </row>
    <row r="210" spans="1:49" ht="13.5" hidden="1" customHeight="1">
      <c r="A210" s="484">
        <v>206</v>
      </c>
      <c r="B210" s="483" t="str">
        <f>IFERROR(VLOOKUP(C210,[1]Sheet1!$B$6:$C$52,2,0),"")</f>
        <v/>
      </c>
      <c r="C210" s="496"/>
      <c r="D210" s="495"/>
      <c r="E210" s="494"/>
      <c r="F210" s="495"/>
      <c r="G210" s="494"/>
      <c r="H210" s="480"/>
      <c r="I210" s="480"/>
      <c r="J210" s="573"/>
      <c r="K210" s="494"/>
      <c r="L210" s="495"/>
      <c r="M210" s="494"/>
      <c r="N210" s="480"/>
      <c r="O210" s="493"/>
      <c r="AF210" s="501"/>
      <c r="AG210" s="492"/>
      <c r="AH210" s="489">
        <f t="shared" si="15"/>
        <v>0</v>
      </c>
      <c r="AI210" s="491"/>
      <c r="AJ210" s="490"/>
      <c r="AK210" s="489">
        <f t="shared" si="17"/>
        <v>0</v>
      </c>
      <c r="AL210" s="489">
        <f t="shared" si="18"/>
        <v>0</v>
      </c>
      <c r="AM210" s="488">
        <f t="shared" si="19"/>
        <v>0</v>
      </c>
      <c r="AN210" s="500">
        <f t="shared" si="16"/>
        <v>0</v>
      </c>
      <c r="AO210" s="500"/>
      <c r="AS210" s="503" t="s">
        <v>821</v>
      </c>
      <c r="AT210" s="486">
        <f>SUMIF(C5:C304,"青森県",AM5:AM304)</f>
        <v>0</v>
      </c>
      <c r="AU210" s="502">
        <f>SUMIF(C5:C304,"青森県",AN5:AN304)</f>
        <v>0</v>
      </c>
      <c r="AV210" s="502">
        <f>COUNTIF(C5:C304,"青森県")</f>
        <v>0</v>
      </c>
      <c r="AW210" s="497">
        <v>2</v>
      </c>
    </row>
    <row r="211" spans="1:49" ht="13.5" hidden="1" customHeight="1">
      <c r="A211" s="484">
        <v>207</v>
      </c>
      <c r="B211" s="483" t="str">
        <f>IFERROR(VLOOKUP(C211,[1]Sheet1!$B$6:$C$52,2,0),"")</f>
        <v/>
      </c>
      <c r="C211" s="496"/>
      <c r="D211" s="495"/>
      <c r="E211" s="494"/>
      <c r="F211" s="495"/>
      <c r="G211" s="494"/>
      <c r="H211" s="480"/>
      <c r="I211" s="480"/>
      <c r="J211" s="573"/>
      <c r="K211" s="494"/>
      <c r="L211" s="495"/>
      <c r="M211" s="494"/>
      <c r="N211" s="480"/>
      <c r="O211" s="493"/>
      <c r="AF211" s="501"/>
      <c r="AG211" s="492"/>
      <c r="AH211" s="489">
        <f t="shared" si="15"/>
        <v>0</v>
      </c>
      <c r="AI211" s="491"/>
      <c r="AJ211" s="490"/>
      <c r="AK211" s="489">
        <f t="shared" si="17"/>
        <v>0</v>
      </c>
      <c r="AL211" s="489">
        <f t="shared" si="18"/>
        <v>0</v>
      </c>
      <c r="AM211" s="488">
        <f t="shared" si="19"/>
        <v>0</v>
      </c>
      <c r="AN211" s="500">
        <f t="shared" si="16"/>
        <v>0</v>
      </c>
      <c r="AO211" s="500"/>
      <c r="AS211" s="503" t="s">
        <v>822</v>
      </c>
      <c r="AT211" s="486">
        <f>SUMIF(C5:C304,"岩手県",AM5:AM304)</f>
        <v>0</v>
      </c>
      <c r="AU211" s="502">
        <f>SUMIF(C5:C304,"岩手県",AN5:AN304)</f>
        <v>0</v>
      </c>
      <c r="AV211" s="502">
        <f>COUNTIF(C5:C304,"岩手県")</f>
        <v>0</v>
      </c>
      <c r="AW211" s="497">
        <v>3</v>
      </c>
    </row>
    <row r="212" spans="1:49" ht="13.5" hidden="1" customHeight="1">
      <c r="A212" s="484">
        <v>208</v>
      </c>
      <c r="B212" s="483" t="str">
        <f>IFERROR(VLOOKUP(C212,[1]Sheet1!$B$6:$C$52,2,0),"")</f>
        <v/>
      </c>
      <c r="C212" s="496"/>
      <c r="D212" s="495"/>
      <c r="E212" s="494"/>
      <c r="F212" s="495"/>
      <c r="G212" s="494"/>
      <c r="H212" s="480"/>
      <c r="I212" s="480"/>
      <c r="J212" s="573"/>
      <c r="K212" s="494"/>
      <c r="L212" s="495"/>
      <c r="M212" s="494"/>
      <c r="N212" s="480"/>
      <c r="O212" s="493"/>
      <c r="AF212" s="501"/>
      <c r="AG212" s="492"/>
      <c r="AH212" s="489">
        <f t="shared" si="15"/>
        <v>0</v>
      </c>
      <c r="AI212" s="491"/>
      <c r="AJ212" s="490"/>
      <c r="AK212" s="489">
        <f t="shared" si="17"/>
        <v>0</v>
      </c>
      <c r="AL212" s="489">
        <f t="shared" si="18"/>
        <v>0</v>
      </c>
      <c r="AM212" s="488">
        <f t="shared" si="19"/>
        <v>0</v>
      </c>
      <c r="AN212" s="500">
        <f t="shared" si="16"/>
        <v>0</v>
      </c>
      <c r="AO212" s="500"/>
      <c r="AS212" s="503" t="s">
        <v>823</v>
      </c>
      <c r="AT212" s="486">
        <f ca="1">SUMIF(C5:C304,"宮城県",AM5:AM258)</f>
        <v>0</v>
      </c>
      <c r="AU212" s="505">
        <f>SUMIF(C5:C304,"宮城県",AN5:AN304)</f>
        <v>0</v>
      </c>
      <c r="AV212" s="502">
        <f>COUNTIF(C5:C304,"宮城県")</f>
        <v>0</v>
      </c>
      <c r="AW212" s="497">
        <v>4</v>
      </c>
    </row>
    <row r="213" spans="1:49" ht="13.5" hidden="1" customHeight="1">
      <c r="A213" s="484">
        <v>209</v>
      </c>
      <c r="B213" s="483" t="str">
        <f>IFERROR(VLOOKUP(C213,[1]Sheet1!$B$6:$C$52,2,0),"")</f>
        <v/>
      </c>
      <c r="C213" s="496"/>
      <c r="D213" s="495"/>
      <c r="E213" s="494"/>
      <c r="F213" s="495"/>
      <c r="G213" s="494"/>
      <c r="H213" s="480"/>
      <c r="I213" s="480"/>
      <c r="J213" s="573"/>
      <c r="K213" s="494"/>
      <c r="L213" s="495"/>
      <c r="M213" s="494"/>
      <c r="N213" s="480"/>
      <c r="O213" s="493"/>
      <c r="AF213" s="501"/>
      <c r="AG213" s="492"/>
      <c r="AH213" s="489">
        <f t="shared" si="15"/>
        <v>0</v>
      </c>
      <c r="AI213" s="491"/>
      <c r="AJ213" s="490"/>
      <c r="AK213" s="489">
        <f t="shared" si="17"/>
        <v>0</v>
      </c>
      <c r="AL213" s="489">
        <f t="shared" si="18"/>
        <v>0</v>
      </c>
      <c r="AM213" s="488">
        <f t="shared" si="19"/>
        <v>0</v>
      </c>
      <c r="AN213" s="500">
        <f t="shared" si="16"/>
        <v>0</v>
      </c>
      <c r="AO213" s="500"/>
      <c r="AS213" s="503" t="s">
        <v>824</v>
      </c>
      <c r="AT213" s="486">
        <f>SUMIF(C5:C304,"秋田県",AM5:AM304)</f>
        <v>0</v>
      </c>
      <c r="AU213" s="502">
        <f>SUMIF(C5:C258,"秋田県",AN5:AN258)</f>
        <v>0</v>
      </c>
      <c r="AV213" s="502">
        <f>COUNTIF(C5:C304,"秋田県")</f>
        <v>0</v>
      </c>
      <c r="AW213" s="497">
        <v>5</v>
      </c>
    </row>
    <row r="214" spans="1:49" ht="13.5" hidden="1" customHeight="1">
      <c r="A214" s="484">
        <v>210</v>
      </c>
      <c r="B214" s="483" t="str">
        <f>IFERROR(VLOOKUP(C214,[1]Sheet1!$B$6:$C$52,2,0),"")</f>
        <v/>
      </c>
      <c r="C214" s="496"/>
      <c r="D214" s="495"/>
      <c r="E214" s="494"/>
      <c r="F214" s="495"/>
      <c r="G214" s="494"/>
      <c r="H214" s="480"/>
      <c r="I214" s="480"/>
      <c r="J214" s="573"/>
      <c r="K214" s="494"/>
      <c r="L214" s="495"/>
      <c r="M214" s="494"/>
      <c r="N214" s="480"/>
      <c r="O214" s="493"/>
      <c r="AF214" s="501"/>
      <c r="AG214" s="492"/>
      <c r="AH214" s="489">
        <f t="shared" si="15"/>
        <v>0</v>
      </c>
      <c r="AI214" s="491"/>
      <c r="AJ214" s="490"/>
      <c r="AK214" s="489">
        <f t="shared" si="17"/>
        <v>0</v>
      </c>
      <c r="AL214" s="489">
        <f t="shared" si="18"/>
        <v>0</v>
      </c>
      <c r="AM214" s="488">
        <f t="shared" si="19"/>
        <v>0</v>
      </c>
      <c r="AN214" s="500">
        <f t="shared" si="16"/>
        <v>0</v>
      </c>
      <c r="AO214" s="500"/>
      <c r="AS214" s="503" t="s">
        <v>825</v>
      </c>
      <c r="AT214" s="486">
        <f>SUMIF(C5:C304,"山形県",AM5:AM304)</f>
        <v>0</v>
      </c>
      <c r="AU214" s="505">
        <f>SUMIF(C5:C304,"山形県",AN5:AN304)</f>
        <v>0</v>
      </c>
      <c r="AV214" s="502">
        <f>COUNTIF(C5:C304,"山形県")</f>
        <v>0</v>
      </c>
      <c r="AW214" s="497">
        <v>6</v>
      </c>
    </row>
    <row r="215" spans="1:49" ht="13.5" hidden="1" customHeight="1">
      <c r="A215" s="484">
        <v>211</v>
      </c>
      <c r="B215" s="483" t="str">
        <f>IFERROR(VLOOKUP(C215,[1]Sheet1!$B$6:$C$52,2,0),"")</f>
        <v/>
      </c>
      <c r="C215" s="496"/>
      <c r="D215" s="495"/>
      <c r="E215" s="494"/>
      <c r="F215" s="495"/>
      <c r="G215" s="494"/>
      <c r="H215" s="480"/>
      <c r="I215" s="480"/>
      <c r="J215" s="573"/>
      <c r="K215" s="494"/>
      <c r="L215" s="495"/>
      <c r="M215" s="494"/>
      <c r="N215" s="480"/>
      <c r="O215" s="493"/>
      <c r="AF215" s="501"/>
      <c r="AG215" s="492"/>
      <c r="AH215" s="489">
        <f t="shared" si="15"/>
        <v>0</v>
      </c>
      <c r="AI215" s="491"/>
      <c r="AJ215" s="490"/>
      <c r="AK215" s="489">
        <f t="shared" si="17"/>
        <v>0</v>
      </c>
      <c r="AL215" s="489">
        <f t="shared" si="18"/>
        <v>0</v>
      </c>
      <c r="AM215" s="488">
        <f t="shared" si="19"/>
        <v>0</v>
      </c>
      <c r="AN215" s="500">
        <f t="shared" si="16"/>
        <v>0</v>
      </c>
      <c r="AO215" s="500"/>
      <c r="AS215" s="503" t="s">
        <v>826</v>
      </c>
      <c r="AT215" s="486">
        <f>SUMIF(C5:C304,"福島県",AM5:AM304)</f>
        <v>0</v>
      </c>
      <c r="AU215" s="502">
        <f>SUMIF(C5:C304,"福島県",AN5:AN304)</f>
        <v>0</v>
      </c>
      <c r="AV215" s="502">
        <f>COUNTIF(C5:C304,"福島県")</f>
        <v>0</v>
      </c>
      <c r="AW215" s="497">
        <v>7</v>
      </c>
    </row>
    <row r="216" spans="1:49" ht="13.5" hidden="1" customHeight="1">
      <c r="A216" s="484">
        <v>212</v>
      </c>
      <c r="B216" s="483" t="str">
        <f>IFERROR(VLOOKUP(C216,[1]Sheet1!$B$6:$C$52,2,0),"")</f>
        <v/>
      </c>
      <c r="C216" s="496"/>
      <c r="D216" s="495"/>
      <c r="E216" s="494"/>
      <c r="F216" s="495"/>
      <c r="G216" s="494"/>
      <c r="H216" s="480"/>
      <c r="I216" s="480"/>
      <c r="J216" s="573"/>
      <c r="K216" s="494"/>
      <c r="L216" s="495"/>
      <c r="M216" s="494"/>
      <c r="N216" s="480"/>
      <c r="O216" s="493"/>
      <c r="AF216" s="501"/>
      <c r="AG216" s="492"/>
      <c r="AH216" s="489">
        <f t="shared" si="15"/>
        <v>0</v>
      </c>
      <c r="AI216" s="491"/>
      <c r="AJ216" s="490"/>
      <c r="AK216" s="489">
        <f t="shared" si="17"/>
        <v>0</v>
      </c>
      <c r="AL216" s="489">
        <f t="shared" si="18"/>
        <v>0</v>
      </c>
      <c r="AM216" s="488">
        <f t="shared" si="19"/>
        <v>0</v>
      </c>
      <c r="AN216" s="500">
        <f t="shared" si="16"/>
        <v>0</v>
      </c>
      <c r="AO216" s="500"/>
      <c r="AS216" s="503" t="s">
        <v>827</v>
      </c>
      <c r="AT216" s="486">
        <f>SUMIF(C5:C304,"茨城県",AM5:AM304)</f>
        <v>0</v>
      </c>
      <c r="AU216" s="502">
        <f>SUMIF(C5:C304,"茨城県",AN5:AN304)</f>
        <v>0</v>
      </c>
      <c r="AV216" s="502">
        <f>COUNTIF(C5:C304,"茨城県")</f>
        <v>0</v>
      </c>
      <c r="AW216" s="497">
        <v>8</v>
      </c>
    </row>
    <row r="217" spans="1:49" ht="13.5" hidden="1" customHeight="1">
      <c r="A217" s="484">
        <v>213</v>
      </c>
      <c r="B217" s="483" t="str">
        <f>IFERROR(VLOOKUP(C217,[1]Sheet1!$B$6:$C$52,2,0),"")</f>
        <v/>
      </c>
      <c r="C217" s="496"/>
      <c r="D217" s="495"/>
      <c r="E217" s="494"/>
      <c r="F217" s="495"/>
      <c r="G217" s="494"/>
      <c r="H217" s="480"/>
      <c r="I217" s="480"/>
      <c r="J217" s="573"/>
      <c r="K217" s="494"/>
      <c r="L217" s="495"/>
      <c r="M217" s="494"/>
      <c r="N217" s="480"/>
      <c r="O217" s="493"/>
      <c r="AF217" s="501"/>
      <c r="AG217" s="492"/>
      <c r="AH217" s="489">
        <f t="shared" si="15"/>
        <v>0</v>
      </c>
      <c r="AI217" s="491"/>
      <c r="AJ217" s="490"/>
      <c r="AK217" s="489">
        <f t="shared" si="17"/>
        <v>0</v>
      </c>
      <c r="AL217" s="489">
        <f t="shared" si="18"/>
        <v>0</v>
      </c>
      <c r="AM217" s="488">
        <f t="shared" si="19"/>
        <v>0</v>
      </c>
      <c r="AN217" s="500">
        <f t="shared" si="16"/>
        <v>0</v>
      </c>
      <c r="AO217" s="500"/>
      <c r="AS217" s="503" t="s">
        <v>828</v>
      </c>
      <c r="AT217" s="486">
        <f>SUMIF(C5:C304,"栃木県",AM5:AM304)</f>
        <v>0</v>
      </c>
      <c r="AU217" s="502">
        <f>SUMIF(C5:C304,"栃木県",AN5:AN304)</f>
        <v>0</v>
      </c>
      <c r="AV217" s="502">
        <f>COUNTIF(C5:C304,"栃木県")</f>
        <v>0</v>
      </c>
      <c r="AW217" s="497">
        <v>9</v>
      </c>
    </row>
    <row r="218" spans="1:49" ht="13.5" hidden="1" customHeight="1">
      <c r="A218" s="484">
        <v>214</v>
      </c>
      <c r="B218" s="483" t="str">
        <f>IFERROR(VLOOKUP(C218,[1]Sheet1!$B$6:$C$52,2,0),"")</f>
        <v/>
      </c>
      <c r="C218" s="496"/>
      <c r="D218" s="495"/>
      <c r="E218" s="494"/>
      <c r="F218" s="495"/>
      <c r="G218" s="494"/>
      <c r="H218" s="480"/>
      <c r="I218" s="480"/>
      <c r="J218" s="573"/>
      <c r="K218" s="494"/>
      <c r="L218" s="495"/>
      <c r="M218" s="494"/>
      <c r="N218" s="480"/>
      <c r="O218" s="493"/>
      <c r="AF218" s="501"/>
      <c r="AG218" s="492"/>
      <c r="AH218" s="489">
        <f t="shared" si="15"/>
        <v>0</v>
      </c>
      <c r="AI218" s="491"/>
      <c r="AJ218" s="490"/>
      <c r="AK218" s="489">
        <f t="shared" si="17"/>
        <v>0</v>
      </c>
      <c r="AL218" s="489">
        <f t="shared" si="18"/>
        <v>0</v>
      </c>
      <c r="AM218" s="488">
        <f t="shared" si="19"/>
        <v>0</v>
      </c>
      <c r="AN218" s="500">
        <f t="shared" si="16"/>
        <v>0</v>
      </c>
      <c r="AO218" s="500"/>
      <c r="AS218" s="503" t="s">
        <v>829</v>
      </c>
      <c r="AT218" s="486">
        <f>SUMIF(C5:C304,"群馬県",AM5:AM304)</f>
        <v>0</v>
      </c>
      <c r="AU218" s="486">
        <f>SUMIF(C5:C304,"群馬県",AN5:AN304)</f>
        <v>0</v>
      </c>
      <c r="AV218" s="502">
        <f>COUNTIF(C5:C304,"群馬県")</f>
        <v>0</v>
      </c>
      <c r="AW218" s="497">
        <v>10</v>
      </c>
    </row>
    <row r="219" spans="1:49" ht="13.5" hidden="1" customHeight="1">
      <c r="A219" s="484">
        <v>215</v>
      </c>
      <c r="B219" s="483" t="str">
        <f>IFERROR(VLOOKUP(C219,[1]Sheet1!$B$6:$C$52,2,0),"")</f>
        <v/>
      </c>
      <c r="C219" s="496"/>
      <c r="D219" s="495"/>
      <c r="E219" s="494"/>
      <c r="F219" s="495"/>
      <c r="G219" s="494"/>
      <c r="H219" s="480"/>
      <c r="I219" s="480"/>
      <c r="J219" s="573"/>
      <c r="K219" s="494"/>
      <c r="L219" s="495"/>
      <c r="M219" s="494"/>
      <c r="N219" s="480"/>
      <c r="O219" s="493"/>
      <c r="AF219" s="501"/>
      <c r="AG219" s="492"/>
      <c r="AH219" s="489">
        <f t="shared" si="15"/>
        <v>0</v>
      </c>
      <c r="AI219" s="491"/>
      <c r="AJ219" s="490"/>
      <c r="AK219" s="489">
        <f t="shared" si="17"/>
        <v>0</v>
      </c>
      <c r="AL219" s="489">
        <f t="shared" si="18"/>
        <v>0</v>
      </c>
      <c r="AM219" s="488">
        <f t="shared" si="19"/>
        <v>0</v>
      </c>
      <c r="AN219" s="500">
        <f t="shared" si="16"/>
        <v>0</v>
      </c>
      <c r="AO219" s="500"/>
      <c r="AS219" s="503" t="s">
        <v>830</v>
      </c>
      <c r="AT219" s="486">
        <f>SUMIF(C5:C304,"埼玉県",AM5:AM304)</f>
        <v>0</v>
      </c>
      <c r="AU219" s="505">
        <f>SUMIF(C5:C304,"埼玉県",AN5:AN304)</f>
        <v>0</v>
      </c>
      <c r="AV219" s="502">
        <f>COUNTIF(C5:C304,"埼玉県")</f>
        <v>0</v>
      </c>
      <c r="AW219" s="497">
        <v>11</v>
      </c>
    </row>
    <row r="220" spans="1:49" ht="13.5" hidden="1" customHeight="1">
      <c r="A220" s="484">
        <v>216</v>
      </c>
      <c r="B220" s="483" t="str">
        <f>IFERROR(VLOOKUP(C220,[1]Sheet1!$B$6:$C$52,2,0),"")</f>
        <v/>
      </c>
      <c r="C220" s="496"/>
      <c r="D220" s="495"/>
      <c r="E220" s="494"/>
      <c r="F220" s="495"/>
      <c r="G220" s="494"/>
      <c r="H220" s="480"/>
      <c r="I220" s="480"/>
      <c r="J220" s="573"/>
      <c r="K220" s="494"/>
      <c r="L220" s="495"/>
      <c r="M220" s="494"/>
      <c r="N220" s="480"/>
      <c r="O220" s="493"/>
      <c r="AF220" s="501"/>
      <c r="AG220" s="492"/>
      <c r="AH220" s="489">
        <f t="shared" si="15"/>
        <v>0</v>
      </c>
      <c r="AI220" s="491"/>
      <c r="AJ220" s="490"/>
      <c r="AK220" s="489">
        <f t="shared" ref="AK220" si="20">MIN(AI220,AJ220)</f>
        <v>0</v>
      </c>
      <c r="AL220" s="489">
        <f t="shared" ref="AL220" si="21">MIN(AH220,AK220)</f>
        <v>0</v>
      </c>
      <c r="AM220" s="488">
        <f t="shared" ref="AM220" si="22">ROUNDDOWN(AL220,-3)</f>
        <v>0</v>
      </c>
      <c r="AN220" s="500">
        <f t="shared" ref="AN220" si="23">ROUNDUP(AM220*$AM$261,-3)</f>
        <v>0</v>
      </c>
      <c r="AO220" s="500"/>
      <c r="AS220" s="503"/>
      <c r="AT220" s="486"/>
      <c r="AU220" s="505"/>
      <c r="AV220" s="502"/>
      <c r="AW220" s="497"/>
    </row>
    <row r="221" spans="1:49" ht="13.5" hidden="1" customHeight="1">
      <c r="A221" s="484">
        <v>217</v>
      </c>
      <c r="B221" s="483" t="str">
        <f>IFERROR(VLOOKUP(C221,[1]Sheet1!$B$6:$C$52,2,0),"")</f>
        <v/>
      </c>
      <c r="C221" s="496"/>
      <c r="D221" s="495"/>
      <c r="E221" s="494"/>
      <c r="F221" s="495"/>
      <c r="G221" s="494"/>
      <c r="H221" s="480"/>
      <c r="I221" s="480"/>
      <c r="J221" s="573"/>
      <c r="K221" s="494"/>
      <c r="L221" s="495"/>
      <c r="M221" s="494"/>
      <c r="N221" s="480"/>
      <c r="O221" s="493"/>
      <c r="AF221" s="501"/>
      <c r="AG221" s="492"/>
      <c r="AH221" s="489">
        <f t="shared" si="15"/>
        <v>0</v>
      </c>
      <c r="AI221" s="491"/>
      <c r="AJ221" s="490"/>
      <c r="AK221" s="489">
        <f t="shared" si="17"/>
        <v>0</v>
      </c>
      <c r="AL221" s="489">
        <f t="shared" si="18"/>
        <v>0</v>
      </c>
      <c r="AM221" s="488">
        <f t="shared" si="19"/>
        <v>0</v>
      </c>
      <c r="AN221" s="500">
        <f t="shared" si="16"/>
        <v>0</v>
      </c>
      <c r="AO221" s="500"/>
      <c r="AS221" s="503" t="s">
        <v>831</v>
      </c>
      <c r="AT221" s="486">
        <f>SUMIF(C5:C304,"千葉県",AM5:AM304)</f>
        <v>0</v>
      </c>
      <c r="AU221" s="502">
        <f>SUMIF(C5:C304,"千葉県",AN5:AN304)</f>
        <v>0</v>
      </c>
      <c r="AV221" s="502">
        <f>COUNTIF(C5:C304,"千葉県")</f>
        <v>0</v>
      </c>
      <c r="AW221" s="497">
        <v>12</v>
      </c>
    </row>
    <row r="222" spans="1:49" ht="13.5" hidden="1" customHeight="1">
      <c r="A222" s="484">
        <v>218</v>
      </c>
      <c r="B222" s="483" t="str">
        <f>IFERROR(VLOOKUP(C222,[1]Sheet1!$B$6:$C$52,2,0),"")</f>
        <v/>
      </c>
      <c r="C222" s="496"/>
      <c r="D222" s="495"/>
      <c r="E222" s="494"/>
      <c r="F222" s="495"/>
      <c r="G222" s="494"/>
      <c r="H222" s="480"/>
      <c r="I222" s="480"/>
      <c r="J222" s="573"/>
      <c r="K222" s="494"/>
      <c r="L222" s="495"/>
      <c r="M222" s="494"/>
      <c r="N222" s="480"/>
      <c r="O222" s="493"/>
      <c r="AF222" s="501"/>
      <c r="AG222" s="492"/>
      <c r="AH222" s="489">
        <f t="shared" si="15"/>
        <v>0</v>
      </c>
      <c r="AI222" s="491"/>
      <c r="AJ222" s="490"/>
      <c r="AK222" s="489">
        <f t="shared" si="17"/>
        <v>0</v>
      </c>
      <c r="AL222" s="489">
        <f t="shared" si="18"/>
        <v>0</v>
      </c>
      <c r="AM222" s="488">
        <f t="shared" si="19"/>
        <v>0</v>
      </c>
      <c r="AN222" s="500">
        <f t="shared" si="16"/>
        <v>0</v>
      </c>
      <c r="AO222" s="500"/>
      <c r="AS222" s="503" t="s">
        <v>832</v>
      </c>
      <c r="AT222" s="486">
        <f>SUMIF(C5:C304,"東京都",AM5:AM304)</f>
        <v>0</v>
      </c>
      <c r="AU222" s="502">
        <f>SUMIF(C5:C304,"東京都",AN5:AN304)</f>
        <v>0</v>
      </c>
      <c r="AV222" s="502">
        <f>COUNTIF(C5:C304,"東京都")</f>
        <v>0</v>
      </c>
      <c r="AW222" s="497">
        <v>13</v>
      </c>
    </row>
    <row r="223" spans="1:49" ht="13.5" hidden="1" customHeight="1">
      <c r="A223" s="484">
        <v>219</v>
      </c>
      <c r="B223" s="483" t="str">
        <f>IFERROR(VLOOKUP(C223,[1]Sheet1!$B$6:$C$52,2,0),"")</f>
        <v/>
      </c>
      <c r="C223" s="496"/>
      <c r="D223" s="495"/>
      <c r="E223" s="494"/>
      <c r="F223" s="495"/>
      <c r="G223" s="494"/>
      <c r="H223" s="480"/>
      <c r="I223" s="480"/>
      <c r="J223" s="573"/>
      <c r="K223" s="494"/>
      <c r="L223" s="495"/>
      <c r="M223" s="494"/>
      <c r="N223" s="480"/>
      <c r="O223" s="493"/>
      <c r="AF223" s="501"/>
      <c r="AG223" s="492"/>
      <c r="AH223" s="489">
        <f t="shared" si="15"/>
        <v>0</v>
      </c>
      <c r="AI223" s="491"/>
      <c r="AJ223" s="490"/>
      <c r="AK223" s="489">
        <f t="shared" si="17"/>
        <v>0</v>
      </c>
      <c r="AL223" s="489">
        <f t="shared" si="18"/>
        <v>0</v>
      </c>
      <c r="AM223" s="488">
        <f t="shared" si="19"/>
        <v>0</v>
      </c>
      <c r="AN223" s="500">
        <f t="shared" si="16"/>
        <v>0</v>
      </c>
      <c r="AO223" s="500"/>
      <c r="AS223" s="503" t="s">
        <v>833</v>
      </c>
      <c r="AT223" s="486">
        <f>SUMIF(C5:C304,"神奈川県",AM5:AM304)</f>
        <v>0</v>
      </c>
      <c r="AU223" s="505">
        <f>SUMIF(C5:C304,"神奈川県",AN5:AN304)</f>
        <v>0</v>
      </c>
      <c r="AV223" s="502">
        <f>COUNTIF(C5:C304,"神奈川県")</f>
        <v>0</v>
      </c>
      <c r="AW223" s="497">
        <v>14</v>
      </c>
    </row>
    <row r="224" spans="1:49" ht="13.5" hidden="1" customHeight="1">
      <c r="A224" s="484">
        <v>220</v>
      </c>
      <c r="B224" s="483" t="str">
        <f>IFERROR(VLOOKUP(C224,[1]Sheet1!$B$6:$C$52,2,0),"")</f>
        <v/>
      </c>
      <c r="C224" s="496"/>
      <c r="D224" s="495"/>
      <c r="E224" s="494"/>
      <c r="F224" s="495"/>
      <c r="G224" s="494"/>
      <c r="H224" s="480"/>
      <c r="I224" s="480"/>
      <c r="J224" s="573"/>
      <c r="K224" s="494"/>
      <c r="L224" s="495"/>
      <c r="M224" s="494"/>
      <c r="N224" s="480"/>
      <c r="O224" s="493"/>
      <c r="AF224" s="501"/>
      <c r="AG224" s="492"/>
      <c r="AH224" s="489">
        <f t="shared" si="15"/>
        <v>0</v>
      </c>
      <c r="AI224" s="491"/>
      <c r="AJ224" s="490"/>
      <c r="AK224" s="489">
        <f t="shared" si="17"/>
        <v>0</v>
      </c>
      <c r="AL224" s="489">
        <f t="shared" si="18"/>
        <v>0</v>
      </c>
      <c r="AM224" s="488">
        <f t="shared" si="19"/>
        <v>0</v>
      </c>
      <c r="AN224" s="500">
        <f t="shared" si="16"/>
        <v>0</v>
      </c>
      <c r="AO224" s="500"/>
      <c r="AS224" s="503" t="s">
        <v>834</v>
      </c>
      <c r="AT224" s="486">
        <f>SUMIF(C5:C304,"新潟県",AM5:AM304)</f>
        <v>0</v>
      </c>
      <c r="AU224" s="502">
        <f>SUMIF(C5:C304,"新潟県",AN5:AN304)</f>
        <v>0</v>
      </c>
      <c r="AV224" s="502">
        <f>COUNTIF(C5:C304,"新潟県")</f>
        <v>0</v>
      </c>
      <c r="AW224" s="497">
        <v>15</v>
      </c>
    </row>
    <row r="225" spans="1:49" ht="13.5" hidden="1" customHeight="1">
      <c r="A225" s="484">
        <v>221</v>
      </c>
      <c r="B225" s="483" t="str">
        <f>IFERROR(VLOOKUP(C225,[1]Sheet1!$B$6:$C$52,2,0),"")</f>
        <v/>
      </c>
      <c r="C225" s="496"/>
      <c r="D225" s="495"/>
      <c r="E225" s="494"/>
      <c r="F225" s="495"/>
      <c r="G225" s="494"/>
      <c r="H225" s="480"/>
      <c r="I225" s="480"/>
      <c r="J225" s="573"/>
      <c r="K225" s="494"/>
      <c r="L225" s="495"/>
      <c r="M225" s="494"/>
      <c r="N225" s="480"/>
      <c r="O225" s="493"/>
      <c r="AF225" s="501"/>
      <c r="AG225" s="492"/>
      <c r="AH225" s="489">
        <f t="shared" si="15"/>
        <v>0</v>
      </c>
      <c r="AI225" s="491"/>
      <c r="AJ225" s="490"/>
      <c r="AK225" s="489">
        <f t="shared" si="17"/>
        <v>0</v>
      </c>
      <c r="AL225" s="489">
        <f t="shared" si="18"/>
        <v>0</v>
      </c>
      <c r="AM225" s="488">
        <f t="shared" si="19"/>
        <v>0</v>
      </c>
      <c r="AN225" s="500">
        <f t="shared" si="16"/>
        <v>0</v>
      </c>
      <c r="AO225" s="500"/>
      <c r="AS225" s="503" t="s">
        <v>835</v>
      </c>
      <c r="AT225" s="486">
        <f>SUMIF(C5:C304,"富山県",AM5:AM304)</f>
        <v>0</v>
      </c>
      <c r="AU225" s="502">
        <f>SUMIF(C5:C304,"富山県",AN5:AN304)</f>
        <v>0</v>
      </c>
      <c r="AV225" s="502">
        <f>COUNTIF(C5:C304,"富山県")</f>
        <v>0</v>
      </c>
      <c r="AW225" s="497">
        <v>16</v>
      </c>
    </row>
    <row r="226" spans="1:49" ht="13.5" hidden="1" customHeight="1">
      <c r="A226" s="484">
        <v>222</v>
      </c>
      <c r="B226" s="483" t="str">
        <f>IFERROR(VLOOKUP(C226,[1]Sheet1!$B$6:$C$52,2,0),"")</f>
        <v/>
      </c>
      <c r="C226" s="496"/>
      <c r="D226" s="495"/>
      <c r="E226" s="494"/>
      <c r="F226" s="495"/>
      <c r="G226" s="494"/>
      <c r="H226" s="480"/>
      <c r="I226" s="480"/>
      <c r="J226" s="573"/>
      <c r="K226" s="494"/>
      <c r="L226" s="495"/>
      <c r="M226" s="494"/>
      <c r="N226" s="480"/>
      <c r="O226" s="493"/>
      <c r="AF226" s="501"/>
      <c r="AG226" s="492"/>
      <c r="AH226" s="489">
        <f t="shared" si="15"/>
        <v>0</v>
      </c>
      <c r="AI226" s="491"/>
      <c r="AJ226" s="490"/>
      <c r="AK226" s="489">
        <f t="shared" si="17"/>
        <v>0</v>
      </c>
      <c r="AL226" s="489">
        <f t="shared" si="18"/>
        <v>0</v>
      </c>
      <c r="AM226" s="488">
        <f t="shared" si="19"/>
        <v>0</v>
      </c>
      <c r="AN226" s="500">
        <f t="shared" si="16"/>
        <v>0</v>
      </c>
      <c r="AO226" s="500"/>
      <c r="AS226" s="503" t="s">
        <v>836</v>
      </c>
      <c r="AT226" s="486">
        <f>SUMIF(C5:C304,"石川県",AM5:AM304)</f>
        <v>0</v>
      </c>
      <c r="AU226" s="502">
        <f>SUMIF(C5:C304,"石川県",AN5:AN304)</f>
        <v>0</v>
      </c>
      <c r="AV226" s="502">
        <f>COUNTIF(C5:C304,"石川県")</f>
        <v>0</v>
      </c>
      <c r="AW226" s="497">
        <v>17</v>
      </c>
    </row>
    <row r="227" spans="1:49" ht="13.5" hidden="1" customHeight="1">
      <c r="A227" s="484">
        <v>223</v>
      </c>
      <c r="B227" s="483" t="str">
        <f>IFERROR(VLOOKUP(C227,[1]Sheet1!$B$6:$C$52,2,0),"")</f>
        <v/>
      </c>
      <c r="C227" s="496"/>
      <c r="D227" s="495"/>
      <c r="E227" s="494"/>
      <c r="F227" s="495"/>
      <c r="G227" s="494"/>
      <c r="H227" s="480"/>
      <c r="I227" s="480"/>
      <c r="J227" s="573"/>
      <c r="K227" s="494"/>
      <c r="L227" s="495"/>
      <c r="M227" s="494"/>
      <c r="N227" s="480"/>
      <c r="O227" s="493"/>
      <c r="AF227" s="501"/>
      <c r="AG227" s="492"/>
      <c r="AH227" s="489">
        <f t="shared" si="15"/>
        <v>0</v>
      </c>
      <c r="AI227" s="491"/>
      <c r="AJ227" s="490"/>
      <c r="AK227" s="489">
        <f t="shared" si="17"/>
        <v>0</v>
      </c>
      <c r="AL227" s="489">
        <f t="shared" si="18"/>
        <v>0</v>
      </c>
      <c r="AM227" s="488">
        <f t="shared" si="19"/>
        <v>0</v>
      </c>
      <c r="AN227" s="500">
        <f t="shared" si="16"/>
        <v>0</v>
      </c>
      <c r="AO227" s="500"/>
      <c r="AS227" s="503" t="s">
        <v>837</v>
      </c>
      <c r="AT227" s="486">
        <f>SUMIF(C5:C304,"福井県",AM5:AM304)</f>
        <v>0</v>
      </c>
      <c r="AU227" s="502">
        <f>SUMIF(C5:C304,"福井県",AN5:AN304)</f>
        <v>0</v>
      </c>
      <c r="AV227" s="502">
        <f>COUNTIF(C5:C304,"福井県")</f>
        <v>0</v>
      </c>
      <c r="AW227" s="497">
        <v>18</v>
      </c>
    </row>
    <row r="228" spans="1:49" ht="13.5" hidden="1" customHeight="1">
      <c r="A228" s="484">
        <v>224</v>
      </c>
      <c r="B228" s="483" t="str">
        <f>IFERROR(VLOOKUP(C228,[1]Sheet1!$B$6:$C$52,2,0),"")</f>
        <v/>
      </c>
      <c r="C228" s="496"/>
      <c r="D228" s="495"/>
      <c r="E228" s="494"/>
      <c r="F228" s="495"/>
      <c r="G228" s="494"/>
      <c r="H228" s="480"/>
      <c r="I228" s="480"/>
      <c r="J228" s="573"/>
      <c r="K228" s="494"/>
      <c r="L228" s="495"/>
      <c r="M228" s="494"/>
      <c r="N228" s="480"/>
      <c r="O228" s="493"/>
      <c r="AF228" s="501"/>
      <c r="AG228" s="492"/>
      <c r="AH228" s="489">
        <f t="shared" si="15"/>
        <v>0</v>
      </c>
      <c r="AI228" s="491"/>
      <c r="AJ228" s="490"/>
      <c r="AK228" s="489">
        <f t="shared" si="17"/>
        <v>0</v>
      </c>
      <c r="AL228" s="489">
        <f t="shared" si="18"/>
        <v>0</v>
      </c>
      <c r="AM228" s="488">
        <f t="shared" si="19"/>
        <v>0</v>
      </c>
      <c r="AN228" s="500">
        <f t="shared" si="16"/>
        <v>0</v>
      </c>
      <c r="AO228" s="500"/>
      <c r="AS228" s="503" t="s">
        <v>838</v>
      </c>
      <c r="AT228" s="486">
        <f>SUMIF(C5:C304,"山梨県",AM5:AM304)</f>
        <v>0</v>
      </c>
      <c r="AU228" s="502">
        <f>SUMIF(C5:C304,"山梨県",AN5:AN304)</f>
        <v>0</v>
      </c>
      <c r="AV228" s="502">
        <f>COUNTIF(C5:C304,"山梨県")</f>
        <v>0</v>
      </c>
      <c r="AW228" s="497">
        <v>19</v>
      </c>
    </row>
    <row r="229" spans="1:49" ht="13.5" hidden="1" customHeight="1">
      <c r="A229" s="484">
        <v>225</v>
      </c>
      <c r="B229" s="483" t="str">
        <f>IFERROR(VLOOKUP(C229,[1]Sheet1!$B$6:$C$52,2,0),"")</f>
        <v/>
      </c>
      <c r="C229" s="496"/>
      <c r="D229" s="495"/>
      <c r="E229" s="494"/>
      <c r="F229" s="495"/>
      <c r="G229" s="494"/>
      <c r="H229" s="480"/>
      <c r="I229" s="480"/>
      <c r="J229" s="573"/>
      <c r="K229" s="494"/>
      <c r="L229" s="495"/>
      <c r="M229" s="494"/>
      <c r="N229" s="480"/>
      <c r="O229" s="493"/>
      <c r="AF229" s="501"/>
      <c r="AG229" s="492"/>
      <c r="AH229" s="489">
        <f t="shared" si="15"/>
        <v>0</v>
      </c>
      <c r="AI229" s="491"/>
      <c r="AJ229" s="490"/>
      <c r="AK229" s="489">
        <f t="shared" si="17"/>
        <v>0</v>
      </c>
      <c r="AL229" s="489">
        <f t="shared" si="18"/>
        <v>0</v>
      </c>
      <c r="AM229" s="488">
        <f t="shared" si="19"/>
        <v>0</v>
      </c>
      <c r="AN229" s="500">
        <f t="shared" si="16"/>
        <v>0</v>
      </c>
      <c r="AO229" s="500"/>
      <c r="AS229" s="506" t="s">
        <v>839</v>
      </c>
      <c r="AT229" s="486">
        <f>SUMIF(C5:C304,"長野県",AM5:AM304)</f>
        <v>0</v>
      </c>
      <c r="AU229" s="502">
        <f>SUMIF(C5:C304,"長野県",AN5:AN304)</f>
        <v>0</v>
      </c>
      <c r="AV229" s="502">
        <f>COUNTIF(C5:C304,"長野県")</f>
        <v>0</v>
      </c>
      <c r="AW229" s="497">
        <v>20</v>
      </c>
    </row>
    <row r="230" spans="1:49" ht="13.5" hidden="1" customHeight="1">
      <c r="A230" s="484">
        <v>226</v>
      </c>
      <c r="B230" s="483" t="str">
        <f>IFERROR(VLOOKUP(C230,[1]Sheet1!$B$6:$C$52,2,0),"")</f>
        <v/>
      </c>
      <c r="C230" s="496"/>
      <c r="D230" s="495"/>
      <c r="E230" s="494"/>
      <c r="F230" s="495"/>
      <c r="G230" s="494"/>
      <c r="H230" s="480"/>
      <c r="I230" s="480"/>
      <c r="J230" s="573"/>
      <c r="K230" s="494"/>
      <c r="L230" s="495"/>
      <c r="M230" s="494"/>
      <c r="N230" s="480"/>
      <c r="O230" s="493"/>
      <c r="AF230" s="501"/>
      <c r="AG230" s="492"/>
      <c r="AH230" s="489">
        <f t="shared" si="15"/>
        <v>0</v>
      </c>
      <c r="AI230" s="491"/>
      <c r="AJ230" s="490"/>
      <c r="AK230" s="489">
        <f t="shared" si="17"/>
        <v>0</v>
      </c>
      <c r="AL230" s="489">
        <f t="shared" si="18"/>
        <v>0</v>
      </c>
      <c r="AM230" s="488">
        <f t="shared" si="19"/>
        <v>0</v>
      </c>
      <c r="AN230" s="500">
        <f t="shared" si="16"/>
        <v>0</v>
      </c>
      <c r="AO230" s="500"/>
      <c r="AS230" s="503" t="s">
        <v>840</v>
      </c>
      <c r="AT230" s="486">
        <f>SUMIF(C5:C304,"岐阜県",AM5:AM304)</f>
        <v>0</v>
      </c>
      <c r="AU230" s="502">
        <f>SUMIF(C5:C304,"岐阜県",AN5:AN304)</f>
        <v>0</v>
      </c>
      <c r="AV230" s="502">
        <f>COUNTIF(C5:C304,"岐阜県")</f>
        <v>0</v>
      </c>
      <c r="AW230" s="497">
        <v>21</v>
      </c>
    </row>
    <row r="231" spans="1:49" ht="13.5" hidden="1" customHeight="1">
      <c r="A231" s="484">
        <v>227</v>
      </c>
      <c r="B231" s="483" t="str">
        <f>IFERROR(VLOOKUP(C231,[1]Sheet1!$B$6:$C$52,2,0),"")</f>
        <v/>
      </c>
      <c r="C231" s="496"/>
      <c r="D231" s="495"/>
      <c r="E231" s="494"/>
      <c r="F231" s="495"/>
      <c r="G231" s="494"/>
      <c r="H231" s="480"/>
      <c r="I231" s="480"/>
      <c r="J231" s="573"/>
      <c r="K231" s="494"/>
      <c r="L231" s="495"/>
      <c r="M231" s="494"/>
      <c r="N231" s="480"/>
      <c r="O231" s="493"/>
      <c r="AF231" s="501"/>
      <c r="AG231" s="492"/>
      <c r="AH231" s="489">
        <f t="shared" si="15"/>
        <v>0</v>
      </c>
      <c r="AI231" s="491"/>
      <c r="AJ231" s="490"/>
      <c r="AK231" s="489">
        <f t="shared" si="17"/>
        <v>0</v>
      </c>
      <c r="AL231" s="489">
        <f t="shared" si="18"/>
        <v>0</v>
      </c>
      <c r="AM231" s="488">
        <f t="shared" si="19"/>
        <v>0</v>
      </c>
      <c r="AN231" s="500">
        <f t="shared" si="16"/>
        <v>0</v>
      </c>
      <c r="AO231" s="500"/>
      <c r="AS231" s="503" t="s">
        <v>841</v>
      </c>
      <c r="AT231" s="486">
        <f>SUMIF(C5:C304,"静岡県",AM5:AM304)</f>
        <v>0</v>
      </c>
      <c r="AU231" s="486">
        <f>SUMIF(C5:C304,"静岡県",AN5:AN304)</f>
        <v>0</v>
      </c>
      <c r="AV231" s="502">
        <f>COUNTIF(C5:C304,"静岡県")</f>
        <v>0</v>
      </c>
      <c r="AW231" s="497">
        <v>22</v>
      </c>
    </row>
    <row r="232" spans="1:49" ht="13.5" hidden="1" customHeight="1">
      <c r="A232" s="484">
        <v>228</v>
      </c>
      <c r="B232" s="483" t="str">
        <f>IFERROR(VLOOKUP(C232,[1]Sheet1!$B$6:$C$52,2,0),"")</f>
        <v/>
      </c>
      <c r="C232" s="496"/>
      <c r="D232" s="495"/>
      <c r="E232" s="494"/>
      <c r="F232" s="495"/>
      <c r="G232" s="494"/>
      <c r="H232" s="480"/>
      <c r="I232" s="480"/>
      <c r="J232" s="573"/>
      <c r="K232" s="494"/>
      <c r="L232" s="495"/>
      <c r="M232" s="494"/>
      <c r="N232" s="480"/>
      <c r="O232" s="493"/>
      <c r="AF232" s="501"/>
      <c r="AG232" s="492"/>
      <c r="AH232" s="489">
        <f t="shared" si="15"/>
        <v>0</v>
      </c>
      <c r="AI232" s="491"/>
      <c r="AJ232" s="490"/>
      <c r="AK232" s="489">
        <f t="shared" si="17"/>
        <v>0</v>
      </c>
      <c r="AL232" s="489">
        <f t="shared" si="18"/>
        <v>0</v>
      </c>
      <c r="AM232" s="488">
        <f t="shared" si="19"/>
        <v>0</v>
      </c>
      <c r="AN232" s="500">
        <f t="shared" si="16"/>
        <v>0</v>
      </c>
      <c r="AO232" s="500"/>
      <c r="AS232" s="503" t="s">
        <v>842</v>
      </c>
      <c r="AT232" s="486">
        <f>SUMIF(C5:C304,"愛知県",AM5:AM304)</f>
        <v>0</v>
      </c>
      <c r="AU232" s="505">
        <f>SUMIF(C5:C304,"愛知県",AN5:AN304)</f>
        <v>0</v>
      </c>
      <c r="AV232" s="502">
        <f>COUNTIF(C5:C304,"愛知県")</f>
        <v>0</v>
      </c>
      <c r="AW232" s="497">
        <v>23</v>
      </c>
    </row>
    <row r="233" spans="1:49" ht="13.5" hidden="1" customHeight="1">
      <c r="A233" s="484">
        <v>229</v>
      </c>
      <c r="B233" s="483" t="str">
        <f>IFERROR(VLOOKUP(C233,[1]Sheet1!$B$6:$C$52,2,0),"")</f>
        <v/>
      </c>
      <c r="C233" s="496"/>
      <c r="D233" s="495"/>
      <c r="E233" s="494"/>
      <c r="F233" s="495"/>
      <c r="G233" s="494"/>
      <c r="H233" s="480"/>
      <c r="I233" s="480"/>
      <c r="J233" s="573"/>
      <c r="K233" s="494"/>
      <c r="L233" s="495"/>
      <c r="M233" s="494"/>
      <c r="N233" s="480"/>
      <c r="O233" s="493"/>
      <c r="AF233" s="501"/>
      <c r="AG233" s="492"/>
      <c r="AH233" s="489">
        <f t="shared" si="15"/>
        <v>0</v>
      </c>
      <c r="AI233" s="491"/>
      <c r="AJ233" s="490"/>
      <c r="AK233" s="489">
        <f t="shared" si="17"/>
        <v>0</v>
      </c>
      <c r="AL233" s="489">
        <f t="shared" si="18"/>
        <v>0</v>
      </c>
      <c r="AM233" s="488">
        <f t="shared" si="19"/>
        <v>0</v>
      </c>
      <c r="AN233" s="500">
        <f t="shared" si="16"/>
        <v>0</v>
      </c>
      <c r="AO233" s="500"/>
      <c r="AS233" s="503" t="s">
        <v>843</v>
      </c>
      <c r="AT233" s="486">
        <f>SUMIF(C5:C304,"三重県",AM5:AM304)</f>
        <v>0</v>
      </c>
      <c r="AU233" s="502">
        <f>SUMIF(C5:C304,"三重県",AN5:AN304)</f>
        <v>0</v>
      </c>
      <c r="AV233" s="502">
        <f>COUNTIF(C5:C304,"三重県")</f>
        <v>0</v>
      </c>
      <c r="AW233" s="497">
        <v>24</v>
      </c>
    </row>
    <row r="234" spans="1:49" ht="13.5" hidden="1" customHeight="1">
      <c r="A234" s="484">
        <v>230</v>
      </c>
      <c r="B234" s="483" t="str">
        <f>IFERROR(VLOOKUP(C234,[1]Sheet1!$B$6:$C$52,2,0),"")</f>
        <v/>
      </c>
      <c r="C234" s="496"/>
      <c r="D234" s="495"/>
      <c r="E234" s="494"/>
      <c r="F234" s="495"/>
      <c r="G234" s="494"/>
      <c r="H234" s="480"/>
      <c r="I234" s="480"/>
      <c r="J234" s="573"/>
      <c r="K234" s="494"/>
      <c r="L234" s="495"/>
      <c r="M234" s="494"/>
      <c r="N234" s="480"/>
      <c r="O234" s="493"/>
      <c r="AF234" s="501"/>
      <c r="AG234" s="492"/>
      <c r="AH234" s="489">
        <f t="shared" si="15"/>
        <v>0</v>
      </c>
      <c r="AI234" s="491"/>
      <c r="AJ234" s="490"/>
      <c r="AK234" s="489">
        <f t="shared" si="17"/>
        <v>0</v>
      </c>
      <c r="AL234" s="489">
        <f t="shared" si="18"/>
        <v>0</v>
      </c>
      <c r="AM234" s="488">
        <f t="shared" si="19"/>
        <v>0</v>
      </c>
      <c r="AN234" s="500">
        <f t="shared" si="16"/>
        <v>0</v>
      </c>
      <c r="AO234" s="500"/>
      <c r="AS234" s="503" t="s">
        <v>844</v>
      </c>
      <c r="AT234" s="486">
        <f>SUMIF(C5:C304,"滋賀県",AM5:AM304)</f>
        <v>0</v>
      </c>
      <c r="AU234" s="502">
        <f>SUMIF(C5:C304,"滋賀県",AN5:AN304)</f>
        <v>0</v>
      </c>
      <c r="AV234" s="502">
        <f>COUNTIF(C5:C304,"滋賀県")</f>
        <v>0</v>
      </c>
      <c r="AW234" s="497">
        <v>25</v>
      </c>
    </row>
    <row r="235" spans="1:49" ht="13.5" hidden="1" customHeight="1">
      <c r="A235" s="484">
        <v>231</v>
      </c>
      <c r="B235" s="483" t="str">
        <f>IFERROR(VLOOKUP(C235,[1]Sheet1!$B$6:$C$52,2,0),"")</f>
        <v/>
      </c>
      <c r="C235" s="496"/>
      <c r="D235" s="495"/>
      <c r="E235" s="494"/>
      <c r="F235" s="495"/>
      <c r="G235" s="494"/>
      <c r="H235" s="480"/>
      <c r="I235" s="480"/>
      <c r="J235" s="573"/>
      <c r="K235" s="494"/>
      <c r="L235" s="495"/>
      <c r="M235" s="494"/>
      <c r="N235" s="480"/>
      <c r="O235" s="493"/>
      <c r="AF235" s="501"/>
      <c r="AG235" s="492"/>
      <c r="AH235" s="489">
        <f t="shared" si="15"/>
        <v>0</v>
      </c>
      <c r="AI235" s="491"/>
      <c r="AJ235" s="490"/>
      <c r="AK235" s="489">
        <f t="shared" si="17"/>
        <v>0</v>
      </c>
      <c r="AL235" s="489">
        <f t="shared" si="18"/>
        <v>0</v>
      </c>
      <c r="AM235" s="488">
        <f t="shared" si="19"/>
        <v>0</v>
      </c>
      <c r="AN235" s="500">
        <f t="shared" si="16"/>
        <v>0</v>
      </c>
      <c r="AO235" s="500"/>
      <c r="AS235" s="503" t="s">
        <v>845</v>
      </c>
      <c r="AT235" s="486">
        <f>SUMIF(C5:C258,"京都府",AM5:AM258)</f>
        <v>0</v>
      </c>
      <c r="AU235" s="502">
        <f>SUMIF(C5:C304,"京都府",AN5:AN304)</f>
        <v>0</v>
      </c>
      <c r="AV235" s="502">
        <f>COUNTIF(C5:C304,"京都府")</f>
        <v>0</v>
      </c>
      <c r="AW235" s="497">
        <v>26</v>
      </c>
    </row>
    <row r="236" spans="1:49" ht="13.5" hidden="1" customHeight="1">
      <c r="A236" s="484">
        <v>232</v>
      </c>
      <c r="B236" s="483" t="str">
        <f>IFERROR(VLOOKUP(C236,[1]Sheet1!$B$6:$C$52,2,0),"")</f>
        <v/>
      </c>
      <c r="C236" s="496"/>
      <c r="D236" s="495"/>
      <c r="E236" s="494"/>
      <c r="F236" s="495"/>
      <c r="G236" s="494"/>
      <c r="H236" s="480"/>
      <c r="I236" s="480"/>
      <c r="J236" s="573"/>
      <c r="K236" s="494"/>
      <c r="L236" s="495"/>
      <c r="M236" s="494"/>
      <c r="N236" s="480"/>
      <c r="O236" s="493"/>
      <c r="AF236" s="501"/>
      <c r="AG236" s="492"/>
      <c r="AH236" s="489">
        <f t="shared" si="15"/>
        <v>0</v>
      </c>
      <c r="AI236" s="491"/>
      <c r="AJ236" s="490"/>
      <c r="AK236" s="489">
        <f t="shared" si="17"/>
        <v>0</v>
      </c>
      <c r="AL236" s="489">
        <f t="shared" si="18"/>
        <v>0</v>
      </c>
      <c r="AM236" s="488">
        <f t="shared" si="19"/>
        <v>0</v>
      </c>
      <c r="AN236" s="500">
        <f t="shared" si="16"/>
        <v>0</v>
      </c>
      <c r="AO236" s="500"/>
      <c r="AS236" s="503" t="s">
        <v>846</v>
      </c>
      <c r="AT236" s="486">
        <f>SUMIF(C5:C304,"大阪府",AM5:AM304)</f>
        <v>0</v>
      </c>
      <c r="AU236" s="502">
        <f>SUMIF(C5:C304,"大阪府",AN5:AN304)</f>
        <v>0</v>
      </c>
      <c r="AV236" s="502">
        <f>COUNTIF(C5:C304,"大阪府")</f>
        <v>0</v>
      </c>
      <c r="AW236" s="497">
        <v>27</v>
      </c>
    </row>
    <row r="237" spans="1:49" ht="13.5" hidden="1" customHeight="1">
      <c r="A237" s="484">
        <v>233</v>
      </c>
      <c r="B237" s="483" t="str">
        <f>IFERROR(VLOOKUP(C237,[1]Sheet1!$B$6:$C$52,2,0),"")</f>
        <v/>
      </c>
      <c r="C237" s="496"/>
      <c r="D237" s="495"/>
      <c r="E237" s="494"/>
      <c r="F237" s="495"/>
      <c r="G237" s="494"/>
      <c r="H237" s="480"/>
      <c r="I237" s="480"/>
      <c r="J237" s="573"/>
      <c r="K237" s="494"/>
      <c r="L237" s="495"/>
      <c r="M237" s="494"/>
      <c r="N237" s="480"/>
      <c r="O237" s="493"/>
      <c r="AF237" s="501"/>
      <c r="AG237" s="492"/>
      <c r="AH237" s="489">
        <f t="shared" si="15"/>
        <v>0</v>
      </c>
      <c r="AI237" s="491"/>
      <c r="AJ237" s="490"/>
      <c r="AK237" s="489">
        <f t="shared" si="17"/>
        <v>0</v>
      </c>
      <c r="AL237" s="489">
        <f t="shared" si="18"/>
        <v>0</v>
      </c>
      <c r="AM237" s="488">
        <f t="shared" si="19"/>
        <v>0</v>
      </c>
      <c r="AN237" s="500">
        <f t="shared" si="16"/>
        <v>0</v>
      </c>
      <c r="AO237" s="500"/>
      <c r="AS237" s="503" t="s">
        <v>847</v>
      </c>
      <c r="AT237" s="504">
        <f>SUMIF(C5:C304,"兵庫県",AM5:AM304)</f>
        <v>0</v>
      </c>
      <c r="AU237" s="502">
        <f>SUMIF(C5:C304,"兵庫県",AN5:AN304)</f>
        <v>0</v>
      </c>
      <c r="AV237" s="502">
        <f>COUNTIF(C5:C304,"兵庫県")</f>
        <v>0</v>
      </c>
      <c r="AW237" s="497">
        <v>28</v>
      </c>
    </row>
    <row r="238" spans="1:49" ht="13.5" hidden="1" customHeight="1">
      <c r="A238" s="484">
        <v>234</v>
      </c>
      <c r="B238" s="483" t="str">
        <f>IFERROR(VLOOKUP(C238,[1]Sheet1!$B$6:$C$52,2,0),"")</f>
        <v/>
      </c>
      <c r="C238" s="496"/>
      <c r="D238" s="495"/>
      <c r="E238" s="494"/>
      <c r="F238" s="495"/>
      <c r="G238" s="494"/>
      <c r="H238" s="480"/>
      <c r="I238" s="480"/>
      <c r="J238" s="573"/>
      <c r="K238" s="494"/>
      <c r="L238" s="495"/>
      <c r="M238" s="494"/>
      <c r="N238" s="480"/>
      <c r="O238" s="493"/>
      <c r="AF238" s="501"/>
      <c r="AG238" s="492"/>
      <c r="AH238" s="489">
        <f t="shared" si="15"/>
        <v>0</v>
      </c>
      <c r="AI238" s="491"/>
      <c r="AJ238" s="490"/>
      <c r="AK238" s="489">
        <f t="shared" si="17"/>
        <v>0</v>
      </c>
      <c r="AL238" s="489">
        <f t="shared" si="18"/>
        <v>0</v>
      </c>
      <c r="AM238" s="488">
        <f t="shared" si="19"/>
        <v>0</v>
      </c>
      <c r="AN238" s="500">
        <f t="shared" si="16"/>
        <v>0</v>
      </c>
      <c r="AO238" s="500"/>
      <c r="AS238" s="503" t="s">
        <v>848</v>
      </c>
      <c r="AT238" s="486">
        <f>SUMIF(C5:C304,"奈良県",AM5:AM304)</f>
        <v>0</v>
      </c>
      <c r="AU238" s="502">
        <f>SUMIF(C5:C304,"奈良県",AN5:AN304)</f>
        <v>0</v>
      </c>
      <c r="AV238" s="502">
        <f>COUNTIF(C5:C304,"奈良県")</f>
        <v>0</v>
      </c>
      <c r="AW238" s="497">
        <v>29</v>
      </c>
    </row>
    <row r="239" spans="1:49" ht="13.5" hidden="1" customHeight="1">
      <c r="A239" s="484">
        <v>235</v>
      </c>
      <c r="B239" s="483" t="str">
        <f>IFERROR(VLOOKUP(C239,[1]Sheet1!$B$6:$C$52,2,0),"")</f>
        <v/>
      </c>
      <c r="C239" s="496"/>
      <c r="D239" s="495"/>
      <c r="E239" s="494"/>
      <c r="F239" s="495"/>
      <c r="G239" s="494"/>
      <c r="H239" s="480"/>
      <c r="I239" s="480"/>
      <c r="J239" s="573"/>
      <c r="K239" s="494"/>
      <c r="L239" s="495"/>
      <c r="M239" s="494"/>
      <c r="N239" s="480"/>
      <c r="O239" s="493"/>
      <c r="AF239" s="501"/>
      <c r="AG239" s="492"/>
      <c r="AH239" s="489">
        <f t="shared" si="15"/>
        <v>0</v>
      </c>
      <c r="AI239" s="491"/>
      <c r="AJ239" s="490"/>
      <c r="AK239" s="489">
        <f t="shared" si="17"/>
        <v>0</v>
      </c>
      <c r="AL239" s="489">
        <f t="shared" si="18"/>
        <v>0</v>
      </c>
      <c r="AM239" s="488">
        <f t="shared" si="19"/>
        <v>0</v>
      </c>
      <c r="AN239" s="500">
        <f t="shared" si="16"/>
        <v>0</v>
      </c>
      <c r="AO239" s="500"/>
      <c r="AS239" s="503" t="s">
        <v>849</v>
      </c>
      <c r="AT239" s="486">
        <f>SUMIF(C5:C304,"和歌山県",AM5:AM304)</f>
        <v>0</v>
      </c>
      <c r="AU239" s="502">
        <f>SUMIF(C5:C304,"和歌山県",AN5:AN304)</f>
        <v>0</v>
      </c>
      <c r="AV239" s="502">
        <f>COUNTIF(C5:C304,"和歌山県")</f>
        <v>0</v>
      </c>
      <c r="AW239" s="497">
        <v>30</v>
      </c>
    </row>
    <row r="240" spans="1:49" ht="13.5" hidden="1" customHeight="1">
      <c r="A240" s="484">
        <v>236</v>
      </c>
      <c r="B240" s="483" t="str">
        <f>IFERROR(VLOOKUP(C240,[1]Sheet1!$B$6:$C$52,2,0),"")</f>
        <v/>
      </c>
      <c r="C240" s="496"/>
      <c r="D240" s="495"/>
      <c r="E240" s="494"/>
      <c r="F240" s="495"/>
      <c r="G240" s="494"/>
      <c r="H240" s="480"/>
      <c r="I240" s="480"/>
      <c r="J240" s="573"/>
      <c r="K240" s="494"/>
      <c r="L240" s="495"/>
      <c r="M240" s="494"/>
      <c r="N240" s="480"/>
      <c r="O240" s="493"/>
      <c r="AF240" s="501"/>
      <c r="AG240" s="492"/>
      <c r="AH240" s="489">
        <f t="shared" si="15"/>
        <v>0</v>
      </c>
      <c r="AI240" s="491"/>
      <c r="AJ240" s="490"/>
      <c r="AK240" s="489">
        <f t="shared" si="17"/>
        <v>0</v>
      </c>
      <c r="AL240" s="489">
        <f t="shared" si="18"/>
        <v>0</v>
      </c>
      <c r="AM240" s="488">
        <f t="shared" si="19"/>
        <v>0</v>
      </c>
      <c r="AN240" s="500">
        <f t="shared" si="16"/>
        <v>0</v>
      </c>
      <c r="AO240" s="500"/>
      <c r="AS240" s="503" t="s">
        <v>850</v>
      </c>
      <c r="AT240" s="486">
        <f>SUMIF(C5:C304,"鳥取県",AM5:AM304)</f>
        <v>0</v>
      </c>
      <c r="AU240" s="502">
        <f>SUMIF(C5:C304,"鳥取県",AN5:AN304)</f>
        <v>0</v>
      </c>
      <c r="AV240" s="502">
        <f>COUNTIF(C5:C304,"鳥取県")</f>
        <v>0</v>
      </c>
      <c r="AW240" s="497">
        <v>31</v>
      </c>
    </row>
    <row r="241" spans="1:49" ht="13.5" hidden="1" customHeight="1">
      <c r="A241" s="484">
        <v>237</v>
      </c>
      <c r="B241" s="483" t="str">
        <f>IFERROR(VLOOKUP(C241,[1]Sheet1!$B$6:$C$52,2,0),"")</f>
        <v/>
      </c>
      <c r="C241" s="496"/>
      <c r="D241" s="495"/>
      <c r="E241" s="494"/>
      <c r="F241" s="495"/>
      <c r="G241" s="494"/>
      <c r="H241" s="480"/>
      <c r="I241" s="480"/>
      <c r="J241" s="573"/>
      <c r="K241" s="494"/>
      <c r="L241" s="495"/>
      <c r="M241" s="494"/>
      <c r="N241" s="480"/>
      <c r="O241" s="493"/>
      <c r="AF241" s="501"/>
      <c r="AG241" s="492"/>
      <c r="AH241" s="489">
        <f t="shared" si="15"/>
        <v>0</v>
      </c>
      <c r="AI241" s="491"/>
      <c r="AJ241" s="490"/>
      <c r="AK241" s="489">
        <f t="shared" si="17"/>
        <v>0</v>
      </c>
      <c r="AL241" s="489">
        <f t="shared" si="18"/>
        <v>0</v>
      </c>
      <c r="AM241" s="488">
        <f t="shared" si="19"/>
        <v>0</v>
      </c>
      <c r="AN241" s="500">
        <f t="shared" si="16"/>
        <v>0</v>
      </c>
      <c r="AO241" s="500"/>
      <c r="AS241" s="503" t="s">
        <v>851</v>
      </c>
      <c r="AT241" s="486">
        <f>SUMIF(C5:C304,"島根県",AM5:AM304)</f>
        <v>0</v>
      </c>
      <c r="AU241" s="502">
        <f>SUMIF(C5:C304,"島根県",AN5:AN304)</f>
        <v>0</v>
      </c>
      <c r="AV241" s="502">
        <f>COUNTIF(C5:C304,"島根県")</f>
        <v>0</v>
      </c>
      <c r="AW241" s="497">
        <v>32</v>
      </c>
    </row>
    <row r="242" spans="1:49" ht="13.5" hidden="1" customHeight="1">
      <c r="A242" s="484">
        <v>238</v>
      </c>
      <c r="B242" s="483" t="str">
        <f>IFERROR(VLOOKUP(C242,[1]Sheet1!$B$6:$C$52,2,0),"")</f>
        <v/>
      </c>
      <c r="C242" s="496"/>
      <c r="D242" s="495"/>
      <c r="E242" s="494"/>
      <c r="F242" s="495"/>
      <c r="G242" s="494"/>
      <c r="H242" s="480"/>
      <c r="I242" s="480"/>
      <c r="J242" s="573"/>
      <c r="K242" s="494"/>
      <c r="L242" s="495"/>
      <c r="M242" s="494"/>
      <c r="N242" s="480"/>
      <c r="O242" s="493"/>
      <c r="AF242" s="501"/>
      <c r="AG242" s="492"/>
      <c r="AH242" s="489">
        <f t="shared" si="15"/>
        <v>0</v>
      </c>
      <c r="AI242" s="491"/>
      <c r="AJ242" s="490"/>
      <c r="AK242" s="489">
        <f t="shared" si="17"/>
        <v>0</v>
      </c>
      <c r="AL242" s="489">
        <f t="shared" si="18"/>
        <v>0</v>
      </c>
      <c r="AM242" s="488">
        <f t="shared" si="19"/>
        <v>0</v>
      </c>
      <c r="AN242" s="500">
        <f t="shared" si="16"/>
        <v>0</v>
      </c>
      <c r="AO242" s="500"/>
      <c r="AS242" s="503" t="s">
        <v>852</v>
      </c>
      <c r="AT242" s="486">
        <f>SUMIF(C5:C304,"岡山県",AM5:AM304)</f>
        <v>0</v>
      </c>
      <c r="AU242" s="502">
        <f>SUMIF(C5:C304,"岡山県",AN5:AN304)</f>
        <v>0</v>
      </c>
      <c r="AV242" s="502">
        <f>COUNTIF(C5:C304,"岡山県")</f>
        <v>0</v>
      </c>
      <c r="AW242" s="497">
        <v>33</v>
      </c>
    </row>
    <row r="243" spans="1:49" ht="13.5" hidden="1" customHeight="1">
      <c r="A243" s="484">
        <v>239</v>
      </c>
      <c r="B243" s="483" t="str">
        <f>IFERROR(VLOOKUP(C243,[1]Sheet1!$B$6:$C$52,2,0),"")</f>
        <v/>
      </c>
      <c r="C243" s="496"/>
      <c r="D243" s="495"/>
      <c r="E243" s="494"/>
      <c r="F243" s="495"/>
      <c r="G243" s="494"/>
      <c r="H243" s="480"/>
      <c r="I243" s="480"/>
      <c r="J243" s="573"/>
      <c r="K243" s="494"/>
      <c r="L243" s="495"/>
      <c r="M243" s="494"/>
      <c r="N243" s="480"/>
      <c r="O243" s="493"/>
      <c r="AF243" s="501"/>
      <c r="AG243" s="492"/>
      <c r="AH243" s="489">
        <f t="shared" si="15"/>
        <v>0</v>
      </c>
      <c r="AI243" s="491"/>
      <c r="AJ243" s="490"/>
      <c r="AK243" s="489">
        <f t="shared" si="17"/>
        <v>0</v>
      </c>
      <c r="AL243" s="489">
        <f t="shared" si="18"/>
        <v>0</v>
      </c>
      <c r="AM243" s="488">
        <f t="shared" si="19"/>
        <v>0</v>
      </c>
      <c r="AN243" s="500">
        <f t="shared" si="16"/>
        <v>0</v>
      </c>
      <c r="AO243" s="500"/>
      <c r="AS243" s="503" t="s">
        <v>853</v>
      </c>
      <c r="AT243" s="486">
        <f>SUMIF(C5:C304,"広島県",AM5:AM304)</f>
        <v>0</v>
      </c>
      <c r="AU243" s="502">
        <f>SUMIF(C5:C304,"広島県",AN5:AN304)</f>
        <v>0</v>
      </c>
      <c r="AV243" s="502">
        <f>COUNTIF(C5:C304,"広島県")</f>
        <v>0</v>
      </c>
      <c r="AW243" s="497">
        <v>34</v>
      </c>
    </row>
    <row r="244" spans="1:49" ht="13.5" hidden="1" customHeight="1">
      <c r="A244" s="484">
        <v>240</v>
      </c>
      <c r="B244" s="483" t="str">
        <f>IFERROR(VLOOKUP(C244,[1]Sheet1!$B$6:$C$52,2,0),"")</f>
        <v/>
      </c>
      <c r="C244" s="496"/>
      <c r="D244" s="495"/>
      <c r="E244" s="494"/>
      <c r="F244" s="495"/>
      <c r="G244" s="494"/>
      <c r="H244" s="480"/>
      <c r="I244" s="480"/>
      <c r="J244" s="573"/>
      <c r="K244" s="494"/>
      <c r="L244" s="495"/>
      <c r="M244" s="494"/>
      <c r="N244" s="480"/>
      <c r="O244" s="493"/>
      <c r="AF244" s="501"/>
      <c r="AG244" s="492"/>
      <c r="AH244" s="489">
        <f t="shared" si="15"/>
        <v>0</v>
      </c>
      <c r="AI244" s="491"/>
      <c r="AJ244" s="490"/>
      <c r="AK244" s="489">
        <f t="shared" si="17"/>
        <v>0</v>
      </c>
      <c r="AL244" s="489">
        <f t="shared" si="18"/>
        <v>0</v>
      </c>
      <c r="AM244" s="488">
        <f t="shared" si="19"/>
        <v>0</v>
      </c>
      <c r="AN244" s="500">
        <f t="shared" si="16"/>
        <v>0</v>
      </c>
      <c r="AO244" s="500"/>
      <c r="AS244" s="503" t="s">
        <v>854</v>
      </c>
      <c r="AT244" s="486">
        <f>SUMIF(C5:C304,"山口県",AM5:AM304)</f>
        <v>0</v>
      </c>
      <c r="AU244" s="486">
        <f>SUMIF(C5:C304,"山口県",AN5:AN304)</f>
        <v>0</v>
      </c>
      <c r="AV244" s="502">
        <f>COUNTIF(C5:C304,"山口県")</f>
        <v>0</v>
      </c>
      <c r="AW244" s="497">
        <v>35</v>
      </c>
    </row>
    <row r="245" spans="1:49" ht="13.5" hidden="1" customHeight="1">
      <c r="A245" s="484">
        <v>241</v>
      </c>
      <c r="B245" s="483" t="str">
        <f>IFERROR(VLOOKUP(C245,[1]Sheet1!$B$6:$C$52,2,0),"")</f>
        <v/>
      </c>
      <c r="C245" s="496"/>
      <c r="D245" s="495"/>
      <c r="E245" s="494"/>
      <c r="F245" s="495"/>
      <c r="G245" s="494"/>
      <c r="H245" s="480"/>
      <c r="I245" s="480"/>
      <c r="J245" s="573"/>
      <c r="K245" s="494"/>
      <c r="L245" s="495"/>
      <c r="M245" s="494"/>
      <c r="N245" s="480"/>
      <c r="O245" s="493"/>
      <c r="AF245" s="501"/>
      <c r="AG245" s="492"/>
      <c r="AH245" s="489">
        <f t="shared" si="15"/>
        <v>0</v>
      </c>
      <c r="AI245" s="491"/>
      <c r="AJ245" s="490"/>
      <c r="AK245" s="489">
        <f t="shared" si="17"/>
        <v>0</v>
      </c>
      <c r="AL245" s="489">
        <f t="shared" si="18"/>
        <v>0</v>
      </c>
      <c r="AM245" s="488">
        <f t="shared" si="19"/>
        <v>0</v>
      </c>
      <c r="AN245" s="500">
        <f t="shared" si="16"/>
        <v>0</v>
      </c>
      <c r="AO245" s="500"/>
      <c r="AS245" s="503" t="s">
        <v>855</v>
      </c>
      <c r="AT245" s="486">
        <f>SUMIF(C5:C304,"徳島県",AM5:AM304)</f>
        <v>0</v>
      </c>
      <c r="AU245" s="486">
        <f>SUMIF(C5:C304,"徳島県",AN5:AN304)</f>
        <v>0</v>
      </c>
      <c r="AV245" s="502">
        <f>COUNTIF(C5:C304,"徳島県")</f>
        <v>0</v>
      </c>
      <c r="AW245" s="497">
        <v>36</v>
      </c>
    </row>
    <row r="246" spans="1:49" ht="13.5" hidden="1" customHeight="1">
      <c r="A246" s="484">
        <v>242</v>
      </c>
      <c r="B246" s="483" t="str">
        <f>IFERROR(VLOOKUP(C246,[1]Sheet1!$B$6:$C$52,2,0),"")</f>
        <v/>
      </c>
      <c r="C246" s="496"/>
      <c r="D246" s="495"/>
      <c r="E246" s="494"/>
      <c r="F246" s="495"/>
      <c r="G246" s="494"/>
      <c r="H246" s="480"/>
      <c r="I246" s="480"/>
      <c r="J246" s="573"/>
      <c r="K246" s="494"/>
      <c r="L246" s="495"/>
      <c r="M246" s="494"/>
      <c r="N246" s="480"/>
      <c r="O246" s="493"/>
      <c r="AF246" s="501"/>
      <c r="AG246" s="492"/>
      <c r="AH246" s="489">
        <f t="shared" si="15"/>
        <v>0</v>
      </c>
      <c r="AI246" s="491"/>
      <c r="AJ246" s="490"/>
      <c r="AK246" s="489">
        <f t="shared" si="17"/>
        <v>0</v>
      </c>
      <c r="AL246" s="489">
        <f t="shared" si="18"/>
        <v>0</v>
      </c>
      <c r="AM246" s="488">
        <f t="shared" si="19"/>
        <v>0</v>
      </c>
      <c r="AN246" s="500">
        <f t="shared" si="16"/>
        <v>0</v>
      </c>
      <c r="AO246" s="500"/>
      <c r="AS246" s="503" t="s">
        <v>856</v>
      </c>
      <c r="AT246" s="486">
        <f>SUMIF(C5:C304,"香川県",AM5:AM304)</f>
        <v>0</v>
      </c>
      <c r="AU246" s="486">
        <f>SUMIF(C5:C304,"香川県",AN5:AN304)</f>
        <v>0</v>
      </c>
      <c r="AV246" s="502">
        <f>COUNTIF(C5:C304,"香川県")</f>
        <v>0</v>
      </c>
      <c r="AW246" s="497">
        <v>37</v>
      </c>
    </row>
    <row r="247" spans="1:49" ht="13.5" hidden="1" customHeight="1">
      <c r="A247" s="484">
        <v>243</v>
      </c>
      <c r="B247" s="483" t="str">
        <f>IFERROR(VLOOKUP(C247,[1]Sheet1!$B$6:$C$52,2,0),"")</f>
        <v/>
      </c>
      <c r="C247" s="496"/>
      <c r="D247" s="495"/>
      <c r="E247" s="494"/>
      <c r="F247" s="495"/>
      <c r="G247" s="494"/>
      <c r="H247" s="480"/>
      <c r="I247" s="480"/>
      <c r="J247" s="573"/>
      <c r="K247" s="494"/>
      <c r="L247" s="495"/>
      <c r="M247" s="494"/>
      <c r="N247" s="480"/>
      <c r="O247" s="493"/>
      <c r="AF247" s="501"/>
      <c r="AG247" s="492"/>
      <c r="AH247" s="489">
        <f t="shared" si="15"/>
        <v>0</v>
      </c>
      <c r="AI247" s="491"/>
      <c r="AJ247" s="490"/>
      <c r="AK247" s="489">
        <f t="shared" si="17"/>
        <v>0</v>
      </c>
      <c r="AL247" s="489">
        <f t="shared" si="18"/>
        <v>0</v>
      </c>
      <c r="AM247" s="488">
        <f t="shared" si="19"/>
        <v>0</v>
      </c>
      <c r="AN247" s="500">
        <f t="shared" si="16"/>
        <v>0</v>
      </c>
      <c r="AO247" s="500"/>
      <c r="AS247" s="503" t="s">
        <v>857</v>
      </c>
      <c r="AT247" s="486">
        <f>SUMIF(C5:C258,"愛媛県",AM5:AM258)</f>
        <v>0</v>
      </c>
      <c r="AU247" s="486">
        <f>SUMIF(C5:C304,"愛媛県",AN5:AN304)</f>
        <v>0</v>
      </c>
      <c r="AV247" s="502">
        <f>COUNTIF(C5:C304,"愛媛県")</f>
        <v>0</v>
      </c>
      <c r="AW247" s="497">
        <v>38</v>
      </c>
    </row>
    <row r="248" spans="1:49" ht="13.5" hidden="1" customHeight="1">
      <c r="A248" s="484">
        <v>244</v>
      </c>
      <c r="B248" s="483" t="str">
        <f>IFERROR(VLOOKUP(C248,[1]Sheet1!$B$6:$C$52,2,0),"")</f>
        <v/>
      </c>
      <c r="C248" s="496"/>
      <c r="D248" s="495"/>
      <c r="E248" s="494"/>
      <c r="F248" s="495"/>
      <c r="G248" s="494"/>
      <c r="H248" s="480"/>
      <c r="I248" s="480"/>
      <c r="J248" s="573"/>
      <c r="K248" s="494"/>
      <c r="L248" s="495"/>
      <c r="M248" s="494"/>
      <c r="N248" s="480"/>
      <c r="O248" s="493"/>
      <c r="AF248" s="501"/>
      <c r="AG248" s="492"/>
      <c r="AH248" s="489">
        <f t="shared" si="15"/>
        <v>0</v>
      </c>
      <c r="AI248" s="491"/>
      <c r="AJ248" s="490"/>
      <c r="AK248" s="489">
        <f t="shared" si="17"/>
        <v>0</v>
      </c>
      <c r="AL248" s="489">
        <f t="shared" si="18"/>
        <v>0</v>
      </c>
      <c r="AM248" s="488">
        <f t="shared" si="19"/>
        <v>0</v>
      </c>
      <c r="AN248" s="500">
        <f t="shared" si="16"/>
        <v>0</v>
      </c>
      <c r="AO248" s="500"/>
      <c r="AS248" s="503" t="s">
        <v>858</v>
      </c>
      <c r="AT248" s="486">
        <f>SUMIF(C5:C304,"高知県",AM5:AM304)</f>
        <v>0</v>
      </c>
      <c r="AU248" s="486">
        <f>SUMIF(C5:C304,"高知県",AN5:AN304)</f>
        <v>0</v>
      </c>
      <c r="AV248" s="502">
        <f>COUNTIF(C5:C304,"高知県")</f>
        <v>0</v>
      </c>
      <c r="AW248" s="497">
        <v>39</v>
      </c>
    </row>
    <row r="249" spans="1:49" ht="13.5" hidden="1" customHeight="1">
      <c r="A249" s="484">
        <v>245</v>
      </c>
      <c r="B249" s="483" t="str">
        <f>IFERROR(VLOOKUP(C249,[1]Sheet1!$B$6:$C$52,2,0),"")</f>
        <v/>
      </c>
      <c r="C249" s="496"/>
      <c r="D249" s="495"/>
      <c r="E249" s="494"/>
      <c r="F249" s="495"/>
      <c r="G249" s="494"/>
      <c r="H249" s="480"/>
      <c r="I249" s="480"/>
      <c r="J249" s="573"/>
      <c r="K249" s="494"/>
      <c r="L249" s="495"/>
      <c r="M249" s="494"/>
      <c r="N249" s="480"/>
      <c r="O249" s="493"/>
      <c r="AF249" s="501"/>
      <c r="AG249" s="492"/>
      <c r="AH249" s="489">
        <f t="shared" si="15"/>
        <v>0</v>
      </c>
      <c r="AI249" s="491"/>
      <c r="AJ249" s="490"/>
      <c r="AK249" s="489">
        <f t="shared" si="17"/>
        <v>0</v>
      </c>
      <c r="AL249" s="489">
        <f t="shared" si="18"/>
        <v>0</v>
      </c>
      <c r="AM249" s="488">
        <f t="shared" si="19"/>
        <v>0</v>
      </c>
      <c r="AN249" s="500">
        <f t="shared" si="16"/>
        <v>0</v>
      </c>
      <c r="AO249" s="500"/>
      <c r="AS249" s="503" t="s">
        <v>859</v>
      </c>
      <c r="AT249" s="486">
        <f>SUMIF(C5:C304,"福岡県",AM5:AM304)</f>
        <v>0</v>
      </c>
      <c r="AU249" s="486">
        <f>SUMIF(C5:C304,"福岡県",AN5:AN304)</f>
        <v>0</v>
      </c>
      <c r="AV249" s="502">
        <f>COUNTIF(C5:C304,"福岡県")</f>
        <v>0</v>
      </c>
      <c r="AW249" s="497">
        <v>40</v>
      </c>
    </row>
    <row r="250" spans="1:49" ht="13.5" hidden="1" customHeight="1">
      <c r="A250" s="484">
        <v>246</v>
      </c>
      <c r="B250" s="483" t="str">
        <f>IFERROR(VLOOKUP(C250,[1]Sheet1!$B$6:$C$52,2,0),"")</f>
        <v/>
      </c>
      <c r="C250" s="496"/>
      <c r="D250" s="495"/>
      <c r="E250" s="494"/>
      <c r="F250" s="495"/>
      <c r="G250" s="494"/>
      <c r="H250" s="480"/>
      <c r="I250" s="480"/>
      <c r="J250" s="573"/>
      <c r="K250" s="494"/>
      <c r="L250" s="495"/>
      <c r="M250" s="494"/>
      <c r="N250" s="480"/>
      <c r="O250" s="493"/>
      <c r="AF250" s="501"/>
      <c r="AG250" s="492"/>
      <c r="AH250" s="489">
        <f t="shared" si="15"/>
        <v>0</v>
      </c>
      <c r="AI250" s="491"/>
      <c r="AJ250" s="490"/>
      <c r="AK250" s="489">
        <f t="shared" si="17"/>
        <v>0</v>
      </c>
      <c r="AL250" s="489">
        <f t="shared" si="18"/>
        <v>0</v>
      </c>
      <c r="AM250" s="488">
        <f t="shared" si="19"/>
        <v>0</v>
      </c>
      <c r="AN250" s="500">
        <f t="shared" si="16"/>
        <v>0</v>
      </c>
      <c r="AO250" s="500"/>
      <c r="AS250" s="503" t="s">
        <v>860</v>
      </c>
      <c r="AT250" s="486">
        <f>SUMIF(C5:C304,"佐賀県",AM5:AM304)</f>
        <v>0</v>
      </c>
      <c r="AU250" s="486">
        <f>SUMIF(C5:C304,"佐賀県",AN5:AN304)</f>
        <v>0</v>
      </c>
      <c r="AV250" s="502">
        <f>COUNTIF(C5:C304,"佐賀県")</f>
        <v>0</v>
      </c>
      <c r="AW250" s="497">
        <v>41</v>
      </c>
    </row>
    <row r="251" spans="1:49" ht="13.5" hidden="1" customHeight="1">
      <c r="A251" s="484">
        <v>247</v>
      </c>
      <c r="B251" s="483" t="str">
        <f>IFERROR(VLOOKUP(C251,[1]Sheet1!$B$6:$C$52,2,0),"")</f>
        <v/>
      </c>
      <c r="C251" s="496"/>
      <c r="D251" s="495"/>
      <c r="E251" s="494"/>
      <c r="F251" s="495"/>
      <c r="G251" s="494"/>
      <c r="H251" s="480"/>
      <c r="I251" s="480"/>
      <c r="J251" s="573"/>
      <c r="K251" s="494"/>
      <c r="L251" s="495"/>
      <c r="M251" s="494"/>
      <c r="N251" s="480"/>
      <c r="O251" s="493"/>
      <c r="AF251" s="501"/>
      <c r="AG251" s="492"/>
      <c r="AH251" s="489">
        <f t="shared" si="15"/>
        <v>0</v>
      </c>
      <c r="AI251" s="491"/>
      <c r="AJ251" s="490"/>
      <c r="AK251" s="489">
        <f t="shared" si="17"/>
        <v>0</v>
      </c>
      <c r="AL251" s="489">
        <f t="shared" si="18"/>
        <v>0</v>
      </c>
      <c r="AM251" s="488">
        <f t="shared" si="19"/>
        <v>0</v>
      </c>
      <c r="AN251" s="500">
        <f t="shared" si="16"/>
        <v>0</v>
      </c>
      <c r="AO251" s="500"/>
      <c r="AS251" s="503" t="s">
        <v>861</v>
      </c>
      <c r="AT251" s="486">
        <f>SUMIF(C5:C304,"長崎県",AM5:AM304)</f>
        <v>0</v>
      </c>
      <c r="AU251" s="486">
        <f>SUMIF(C5:C304,"長崎県",AN5:AN304)</f>
        <v>0</v>
      </c>
      <c r="AV251" s="502">
        <f>COUNTIF(C5:C304,"長崎県")</f>
        <v>0</v>
      </c>
      <c r="AW251" s="497">
        <v>42</v>
      </c>
    </row>
    <row r="252" spans="1:49" ht="13.5" hidden="1" customHeight="1">
      <c r="A252" s="484">
        <v>248</v>
      </c>
      <c r="B252" s="483" t="str">
        <f>IFERROR(VLOOKUP(C252,[1]Sheet1!$B$6:$C$52,2,0),"")</f>
        <v/>
      </c>
      <c r="C252" s="496"/>
      <c r="D252" s="495"/>
      <c r="E252" s="494"/>
      <c r="F252" s="495"/>
      <c r="G252" s="494"/>
      <c r="H252" s="480"/>
      <c r="I252" s="480"/>
      <c r="J252" s="573"/>
      <c r="K252" s="494"/>
      <c r="L252" s="495"/>
      <c r="M252" s="494"/>
      <c r="N252" s="480"/>
      <c r="O252" s="493"/>
      <c r="AF252" s="501"/>
      <c r="AG252" s="492"/>
      <c r="AH252" s="489">
        <f t="shared" si="15"/>
        <v>0</v>
      </c>
      <c r="AI252" s="491"/>
      <c r="AJ252" s="490"/>
      <c r="AK252" s="489">
        <f t="shared" si="17"/>
        <v>0</v>
      </c>
      <c r="AL252" s="489">
        <f t="shared" si="18"/>
        <v>0</v>
      </c>
      <c r="AM252" s="488">
        <f t="shared" si="19"/>
        <v>0</v>
      </c>
      <c r="AN252" s="500">
        <f t="shared" si="16"/>
        <v>0</v>
      </c>
      <c r="AO252" s="500"/>
      <c r="AS252" s="503" t="s">
        <v>862</v>
      </c>
      <c r="AT252" s="486">
        <f>SUMIF(C5:C304,"熊本県",AM5:AM304)</f>
        <v>0</v>
      </c>
      <c r="AU252" s="486">
        <f>SUMIF(C5:C304,"熊本県",AN5:AN304)</f>
        <v>0</v>
      </c>
      <c r="AV252" s="502">
        <f>COUNTIF(C5:C304,"熊本県")</f>
        <v>0</v>
      </c>
      <c r="AW252" s="497">
        <v>43</v>
      </c>
    </row>
    <row r="253" spans="1:49" ht="13.5" hidden="1" customHeight="1">
      <c r="A253" s="484">
        <v>249</v>
      </c>
      <c r="B253" s="483" t="str">
        <f>IFERROR(VLOOKUP(C253,[1]Sheet1!$B$6:$C$52,2,0),"")</f>
        <v/>
      </c>
      <c r="C253" s="496"/>
      <c r="D253" s="495"/>
      <c r="E253" s="494"/>
      <c r="F253" s="495"/>
      <c r="G253" s="494"/>
      <c r="H253" s="480"/>
      <c r="I253" s="480"/>
      <c r="J253" s="573"/>
      <c r="K253" s="494"/>
      <c r="L253" s="495"/>
      <c r="M253" s="494"/>
      <c r="N253" s="480"/>
      <c r="O253" s="493"/>
      <c r="AF253" s="501"/>
      <c r="AG253" s="492"/>
      <c r="AH253" s="489">
        <f t="shared" si="15"/>
        <v>0</v>
      </c>
      <c r="AI253" s="491"/>
      <c r="AJ253" s="490"/>
      <c r="AK253" s="489">
        <f t="shared" si="17"/>
        <v>0</v>
      </c>
      <c r="AL253" s="489">
        <f t="shared" si="18"/>
        <v>0</v>
      </c>
      <c r="AM253" s="488">
        <f t="shared" si="19"/>
        <v>0</v>
      </c>
      <c r="AN253" s="500">
        <f t="shared" si="16"/>
        <v>0</v>
      </c>
      <c r="AO253" s="500"/>
      <c r="AS253" s="503" t="s">
        <v>863</v>
      </c>
      <c r="AT253" s="486">
        <f>SUMIF(C5:C304,"大分県",AM5:AM304)</f>
        <v>0</v>
      </c>
      <c r="AU253" s="486">
        <f>SUMIF(C5:C304,"大分県",AN5:AN304)</f>
        <v>0</v>
      </c>
      <c r="AV253" s="502">
        <f>COUNTIF(C5:C304,"大分県")</f>
        <v>0</v>
      </c>
      <c r="AW253" s="497">
        <v>44</v>
      </c>
    </row>
    <row r="254" spans="1:49" ht="13.5" hidden="1" customHeight="1">
      <c r="A254" s="484">
        <v>250</v>
      </c>
      <c r="B254" s="483" t="str">
        <f>IFERROR(VLOOKUP(C254,[1]Sheet1!$B$6:$C$52,2,0),"")</f>
        <v/>
      </c>
      <c r="C254" s="496"/>
      <c r="D254" s="495"/>
      <c r="E254" s="494"/>
      <c r="F254" s="495"/>
      <c r="G254" s="494"/>
      <c r="H254" s="480"/>
      <c r="I254" s="480"/>
      <c r="J254" s="573"/>
      <c r="K254" s="494"/>
      <c r="L254" s="495"/>
      <c r="M254" s="494"/>
      <c r="N254" s="480"/>
      <c r="O254" s="493"/>
      <c r="AF254" s="501"/>
      <c r="AG254" s="492"/>
      <c r="AH254" s="489">
        <f t="shared" si="15"/>
        <v>0</v>
      </c>
      <c r="AI254" s="491"/>
      <c r="AJ254" s="490"/>
      <c r="AK254" s="489">
        <f t="shared" si="17"/>
        <v>0</v>
      </c>
      <c r="AL254" s="489">
        <f t="shared" si="18"/>
        <v>0</v>
      </c>
      <c r="AM254" s="488">
        <f t="shared" si="19"/>
        <v>0</v>
      </c>
      <c r="AN254" s="500">
        <f t="shared" si="16"/>
        <v>0</v>
      </c>
      <c r="AO254" s="500"/>
      <c r="AS254" s="503" t="s">
        <v>864</v>
      </c>
      <c r="AT254" s="486">
        <f>SUMIF(C5:C304,"宮崎県",AM5:AM304)</f>
        <v>0</v>
      </c>
      <c r="AU254" s="486">
        <f>SUMIF(C5:C304,"宮崎県",AN5:AN304)</f>
        <v>0</v>
      </c>
      <c r="AV254" s="502">
        <f>COUNTIF(C5:C304,"宮崎県")</f>
        <v>0</v>
      </c>
      <c r="AW254" s="497">
        <v>45</v>
      </c>
    </row>
    <row r="255" spans="1:49" ht="13.5" hidden="1" customHeight="1">
      <c r="A255" s="484">
        <v>251</v>
      </c>
      <c r="B255" s="483" t="str">
        <f>IFERROR(VLOOKUP(C255,[1]Sheet1!$B$6:$C$52,2,0),"")</f>
        <v/>
      </c>
      <c r="C255" s="496"/>
      <c r="D255" s="495"/>
      <c r="E255" s="494"/>
      <c r="F255" s="495"/>
      <c r="G255" s="494"/>
      <c r="H255" s="480"/>
      <c r="I255" s="480"/>
      <c r="J255" s="573"/>
      <c r="K255" s="494"/>
      <c r="L255" s="495"/>
      <c r="M255" s="494"/>
      <c r="N255" s="480"/>
      <c r="O255" s="493"/>
      <c r="AF255" s="501"/>
      <c r="AG255" s="492"/>
      <c r="AH255" s="489">
        <f t="shared" si="15"/>
        <v>0</v>
      </c>
      <c r="AI255" s="491"/>
      <c r="AJ255" s="490"/>
      <c r="AK255" s="489">
        <f t="shared" si="17"/>
        <v>0</v>
      </c>
      <c r="AL255" s="489">
        <f t="shared" si="18"/>
        <v>0</v>
      </c>
      <c r="AM255" s="488">
        <f t="shared" si="19"/>
        <v>0</v>
      </c>
      <c r="AN255" s="500">
        <f t="shared" si="16"/>
        <v>0</v>
      </c>
      <c r="AO255" s="500"/>
      <c r="AS255" s="503" t="s">
        <v>865</v>
      </c>
      <c r="AT255" s="486">
        <f>SUMIF(C5:C304,"鹿児島県",AM5:AM304)</f>
        <v>0</v>
      </c>
      <c r="AU255" s="486">
        <f>SUMIF(C5:C304,"鹿児島県",AN5:AN304)</f>
        <v>0</v>
      </c>
      <c r="AV255" s="502">
        <f>COUNTIF(C5:C304,"鹿児島県")</f>
        <v>0</v>
      </c>
      <c r="AW255" s="497">
        <v>46</v>
      </c>
    </row>
    <row r="256" spans="1:49" ht="13.5" hidden="1" customHeight="1" thickBot="1">
      <c r="A256" s="484">
        <v>252</v>
      </c>
      <c r="B256" s="483" t="str">
        <f>IFERROR(VLOOKUP(C256,[1]Sheet1!$B$6:$C$52,2,0),"")</f>
        <v/>
      </c>
      <c r="C256" s="496"/>
      <c r="D256" s="495"/>
      <c r="E256" s="494"/>
      <c r="F256" s="495"/>
      <c r="G256" s="494"/>
      <c r="H256" s="480"/>
      <c r="I256" s="480"/>
      <c r="J256" s="573"/>
      <c r="K256" s="494"/>
      <c r="L256" s="495"/>
      <c r="M256" s="494"/>
      <c r="N256" s="480"/>
      <c r="O256" s="493"/>
      <c r="AF256" s="501"/>
      <c r="AG256" s="492"/>
      <c r="AH256" s="489">
        <f t="shared" si="15"/>
        <v>0</v>
      </c>
      <c r="AI256" s="491"/>
      <c r="AJ256" s="490"/>
      <c r="AK256" s="489">
        <f t="shared" si="17"/>
        <v>0</v>
      </c>
      <c r="AL256" s="489">
        <f t="shared" si="18"/>
        <v>0</v>
      </c>
      <c r="AM256" s="488">
        <f t="shared" si="19"/>
        <v>0</v>
      </c>
      <c r="AN256" s="500">
        <f t="shared" si="16"/>
        <v>0</v>
      </c>
      <c r="AO256" s="500"/>
      <c r="AS256" s="499" t="s">
        <v>866</v>
      </c>
      <c r="AT256" s="498">
        <f>SUMIF(C5:C304,"沖縄県",AM5:AM304)</f>
        <v>0</v>
      </c>
      <c r="AU256" s="498">
        <f>SUMIF(C5:C304,"沖縄県",AN5:AN304)</f>
        <v>0</v>
      </c>
      <c r="AV256" s="498">
        <f>COUNTIF(C5:C304,"沖縄県")</f>
        <v>0</v>
      </c>
      <c r="AW256" s="497">
        <v>47</v>
      </c>
    </row>
    <row r="257" spans="1:48" ht="13.5" hidden="1" customHeight="1" thickTop="1">
      <c r="A257" s="484">
        <v>253</v>
      </c>
      <c r="B257" s="483" t="str">
        <f>IFERROR(VLOOKUP(C257,[1]Sheet1!$B$6:$C$52,2,0),"")</f>
        <v/>
      </c>
      <c r="C257" s="496"/>
      <c r="D257" s="495"/>
      <c r="E257" s="494"/>
      <c r="F257" s="495"/>
      <c r="G257" s="494"/>
      <c r="H257" s="480"/>
      <c r="I257" s="480"/>
      <c r="J257" s="573"/>
      <c r="K257" s="494"/>
      <c r="L257" s="495"/>
      <c r="M257" s="494"/>
      <c r="N257" s="480"/>
      <c r="O257" s="493"/>
      <c r="AF257" s="501"/>
      <c r="AG257" s="492"/>
      <c r="AH257" s="489">
        <f t="shared" si="15"/>
        <v>0</v>
      </c>
      <c r="AI257" s="491"/>
      <c r="AJ257" s="490"/>
      <c r="AK257" s="489">
        <f t="shared" si="17"/>
        <v>0</v>
      </c>
      <c r="AL257" s="489">
        <f t="shared" si="18"/>
        <v>0</v>
      </c>
      <c r="AM257" s="488">
        <f t="shared" si="19"/>
        <v>0</v>
      </c>
      <c r="AN257" s="577">
        <f t="shared" si="16"/>
        <v>0</v>
      </c>
      <c r="AO257" s="577"/>
      <c r="AS257" s="487" t="s">
        <v>867</v>
      </c>
      <c r="AT257" s="486">
        <f ca="1">SUM(AT209:AT256)</f>
        <v>0</v>
      </c>
      <c r="AU257" s="485">
        <f>SUM(AU209:AU256)</f>
        <v>0</v>
      </c>
      <c r="AV257" s="485">
        <f>SUM(AV209:AV256)</f>
        <v>0</v>
      </c>
    </row>
    <row r="258" spans="1:48" ht="13.5" hidden="1" customHeight="1" thickBot="1">
      <c r="A258" s="484">
        <v>253</v>
      </c>
      <c r="B258" s="483" t="str">
        <f>IFERROR(VLOOKUP(C258,[1]Sheet1!$B$6:$C$52,2,0),"")</f>
        <v/>
      </c>
      <c r="C258" s="482"/>
      <c r="D258" s="481"/>
      <c r="E258" s="478"/>
      <c r="F258" s="481" t="str">
        <f t="shared" ref="F258" si="24">TEXT(D258,"[$-ja-JP]ggge年m月d日")</f>
        <v>明治33年1月0日</v>
      </c>
      <c r="G258" s="478" t="str">
        <f t="shared" ref="G258" si="25">CONCATENATE(F258,E258)</f>
        <v>明治33年1月0日</v>
      </c>
      <c r="H258" s="477"/>
      <c r="I258" s="480"/>
      <c r="J258" s="479"/>
      <c r="K258" s="478"/>
      <c r="L258" s="495" t="str">
        <f t="shared" ref="L258" si="26">TEXT(J258,"[$-ja-JP]ggge年m月d日")</f>
        <v>明治33年1月0日</v>
      </c>
      <c r="M258" s="494" t="str">
        <f t="shared" ref="M258" si="27">CONCATENATE(L258,K258)</f>
        <v>明治33年1月0日</v>
      </c>
      <c r="N258" s="477"/>
      <c r="O258" s="476"/>
      <c r="AF258" s="475"/>
      <c r="AG258" s="474">
        <v>0</v>
      </c>
      <c r="AH258" s="471">
        <f t="shared" si="15"/>
        <v>0</v>
      </c>
      <c r="AI258" s="473"/>
      <c r="AJ258" s="472"/>
      <c r="AK258" s="471">
        <f t="shared" si="17"/>
        <v>0</v>
      </c>
      <c r="AL258" s="471">
        <f t="shared" si="18"/>
        <v>0</v>
      </c>
      <c r="AM258" s="470">
        <f t="shared" si="19"/>
        <v>0</v>
      </c>
      <c r="AN258" s="469">
        <f t="shared" si="16"/>
        <v>0</v>
      </c>
      <c r="AO258" s="469">
        <f t="shared" si="16"/>
        <v>0</v>
      </c>
      <c r="AT258" s="451" t="e">
        <f>AM259</f>
        <v>#REF!</v>
      </c>
      <c r="AU258" s="451" t="e">
        <f>AN259</f>
        <v>#REF!</v>
      </c>
    </row>
    <row r="259" spans="1:48" ht="13.5" customHeight="1" thickBot="1">
      <c r="B259" s="468"/>
      <c r="C259" s="467"/>
      <c r="D259" s="466"/>
      <c r="E259" s="465"/>
      <c r="F259" s="466"/>
      <c r="G259" s="465"/>
      <c r="H259" s="464"/>
      <c r="I259" s="464"/>
      <c r="J259" s="464"/>
      <c r="K259" s="463"/>
      <c r="L259" s="464"/>
      <c r="M259" s="463"/>
      <c r="N259" s="462" t="s">
        <v>868</v>
      </c>
      <c r="O259" s="461"/>
      <c r="AF259" s="460" t="e">
        <f t="shared" ref="AF259:AO259" si="28">SUM(AF5:AF258)</f>
        <v>#REF!</v>
      </c>
      <c r="AG259" s="460" t="e">
        <f t="shared" si="28"/>
        <v>#REF!</v>
      </c>
      <c r="AH259" s="460" t="e">
        <f t="shared" si="28"/>
        <v>#REF!</v>
      </c>
      <c r="AI259" s="460" t="e">
        <f t="shared" si="28"/>
        <v>#REF!</v>
      </c>
      <c r="AJ259" s="460" t="e">
        <f t="shared" si="28"/>
        <v>#REF!</v>
      </c>
      <c r="AK259" s="460" t="e">
        <f t="shared" si="28"/>
        <v>#REF!</v>
      </c>
      <c r="AL259" s="460" t="e">
        <f t="shared" si="28"/>
        <v>#REF!</v>
      </c>
      <c r="AM259" s="460" t="e">
        <f t="shared" si="28"/>
        <v>#REF!</v>
      </c>
      <c r="AN259" s="460" t="e">
        <f t="shared" si="28"/>
        <v>#REF!</v>
      </c>
      <c r="AO259" s="460">
        <f t="shared" si="28"/>
        <v>0</v>
      </c>
    </row>
    <row r="260" spans="1:48" ht="13.5" customHeight="1">
      <c r="C260" s="459"/>
    </row>
    <row r="261" spans="1:48" ht="13.5" customHeight="1">
      <c r="C261" s="451" t="s">
        <v>869</v>
      </c>
      <c r="AM261" s="453">
        <v>0.95958018700000003</v>
      </c>
    </row>
    <row r="263" spans="1:48" ht="13.5" customHeight="1">
      <c r="AL263" s="1415" t="s">
        <v>870</v>
      </c>
      <c r="AM263" s="1416"/>
      <c r="AN263" s="457">
        <v>1357886000</v>
      </c>
      <c r="AO263" s="457">
        <v>1357886000</v>
      </c>
    </row>
    <row r="264" spans="1:48" ht="13.5" customHeight="1">
      <c r="AL264" s="1415" t="s">
        <v>871</v>
      </c>
      <c r="AM264" s="1416"/>
      <c r="AN264" s="457" t="e">
        <f>AM259</f>
        <v>#REF!</v>
      </c>
      <c r="AO264" s="457" t="e">
        <f>AN259</f>
        <v>#REF!</v>
      </c>
    </row>
    <row r="265" spans="1:48" ht="13.5" customHeight="1">
      <c r="AL265" s="1415" t="s">
        <v>872</v>
      </c>
      <c r="AM265" s="1416"/>
      <c r="AN265" s="458">
        <f>AM261</f>
        <v>0.95958018700000003</v>
      </c>
      <c r="AO265" s="458">
        <f>AN261</f>
        <v>0</v>
      </c>
    </row>
    <row r="266" spans="1:48" ht="13.5" customHeight="1">
      <c r="AL266" s="1415" t="s">
        <v>873</v>
      </c>
      <c r="AM266" s="1416"/>
      <c r="AN266" s="457" t="e">
        <f>AN259</f>
        <v>#REF!</v>
      </c>
      <c r="AO266" s="457">
        <f>AO259</f>
        <v>0</v>
      </c>
    </row>
    <row r="267" spans="1:48" ht="13.5" customHeight="1">
      <c r="AL267" s="1415" t="s">
        <v>874</v>
      </c>
      <c r="AM267" s="1416"/>
      <c r="AN267" s="457" t="e">
        <f>AN263-AN266</f>
        <v>#REF!</v>
      </c>
      <c r="AO267" s="457">
        <f>AO263-AO266</f>
        <v>1357886000</v>
      </c>
    </row>
  </sheetData>
  <autoFilter ref="B4:AY259" xr:uid="{00000000-0009-0000-0000-00002B000000}"/>
  <mergeCells count="25">
    <mergeCell ref="A3:A4"/>
    <mergeCell ref="B3:B4"/>
    <mergeCell ref="C3:C4"/>
    <mergeCell ref="D3:E3"/>
    <mergeCell ref="F3:G3"/>
    <mergeCell ref="P3:P4"/>
    <mergeCell ref="D2:E2"/>
    <mergeCell ref="F2:G2"/>
    <mergeCell ref="J2:K2"/>
    <mergeCell ref="L2:M2"/>
    <mergeCell ref="H3:H4"/>
    <mergeCell ref="I3:I4"/>
    <mergeCell ref="J3:K3"/>
    <mergeCell ref="L3:M3"/>
    <mergeCell ref="N3:N4"/>
    <mergeCell ref="O3:O4"/>
    <mergeCell ref="AL265:AM265"/>
    <mergeCell ref="AL266:AM266"/>
    <mergeCell ref="AL267:AM267"/>
    <mergeCell ref="R3:U3"/>
    <mergeCell ref="V3:V4"/>
    <mergeCell ref="W3:AE3"/>
    <mergeCell ref="AF3:AM3"/>
    <mergeCell ref="AL263:AM263"/>
    <mergeCell ref="AL264:AM264"/>
  </mergeCells>
  <phoneticPr fontId="4"/>
  <printOptions horizontalCentered="1"/>
  <pageMargins left="0.39370078740157483" right="0" top="0.59055118110236227" bottom="0.39370078740157483" header="0" footer="0"/>
  <pageSetup paperSize="8" scale="87" fitToWidth="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B00-000000000000}">
          <x14:formula1>
            <xm:f>'C:\Users\MALFJ\Desktop\Ｒ３臨床研修費等補助金（歯科医師）\☑ 01_北海道 ◎\[【北海道】令和３年度医療関係者研修費等補助金・臨床研修費補助金（総括表）.xlsx]Sheet1'!#REF!</xm:f>
          </x14:formula1>
          <xm:sqref>C5:C19</xm:sqref>
        </x14:dataValidation>
        <x14:dataValidation type="list" allowBlank="1" showInputMessage="1" showErrorMessage="1" xr:uid="{00000000-0002-0000-2B00-000001000000}">
          <x14:formula1>
            <xm:f>'\\10.25.53.248\disk1\☆作業用フォルダ\03_決算第一係\00   執行関係\12　交付決定・確定等\令和４年度\医療関係者研修費等補助金・臨床研修等補助金\02_交付決定（臨床研修費等補助金）\令和４年度_臨床研修（歯科）\[別記　令和４年度_医療関係者研修費等補助金・臨床研修費補助金（総括表） .xlsx]Sheet1'!#REF!</xm:f>
          </x14:formula1>
          <xm:sqref>C20:C259</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sheetPr>
  <dimension ref="A1:AH64"/>
  <sheetViews>
    <sheetView showGridLines="0" view="pageBreakPreview" zoomScaleNormal="100" zoomScaleSheetLayoutView="100" workbookViewId="0">
      <pane xSplit="11" ySplit="4" topLeftCell="L5" activePane="bottomRight" state="frozen"/>
      <selection pane="bottomRight" activeCell="N6" sqref="N6:X6"/>
      <selection pane="bottomLeft" activeCell="N6" sqref="N6:X6"/>
      <selection pane="topRight" activeCell="N6" sqref="N6:X6"/>
    </sheetView>
  </sheetViews>
  <sheetFormatPr defaultColWidth="9" defaultRowHeight="13.5" customHeight="1"/>
  <cols>
    <col min="1" max="1" width="3.5" style="451" hidden="1" customWidth="1"/>
    <col min="2" max="2" width="6.625" style="451" customWidth="1"/>
    <col min="3" max="3" width="6.5" style="451" customWidth="1"/>
    <col min="4" max="5" width="11.375" style="451" customWidth="1"/>
    <col min="6" max="6" width="11.375" style="456" customWidth="1"/>
    <col min="7" max="9" width="12.75" style="451" customWidth="1"/>
    <col min="10" max="13" width="17.625" style="454" customWidth="1"/>
    <col min="14" max="14" width="7.25" style="455" customWidth="1"/>
    <col min="15" max="15" width="10.5" style="451" customWidth="1"/>
    <col min="16" max="17" width="17.625" style="454" customWidth="1"/>
    <col min="18" max="18" width="12.25" style="453" customWidth="1"/>
    <col min="19" max="19" width="10.625" style="453" customWidth="1"/>
    <col min="20" max="20" width="13" style="453" customWidth="1"/>
    <col min="21" max="21" width="12.625" style="453" customWidth="1"/>
    <col min="22" max="22" width="12" style="453" customWidth="1"/>
    <col min="23" max="23" width="11.625" style="453" customWidth="1"/>
    <col min="24" max="24" width="12.875" style="453" customWidth="1"/>
    <col min="25" max="25" width="13.5" style="453" customWidth="1"/>
    <col min="26" max="29" width="11.75" style="453" customWidth="1"/>
    <col min="30" max="30" width="9" style="451"/>
    <col min="31" max="32" width="10.125" style="451" bestFit="1" customWidth="1"/>
    <col min="33" max="16384" width="9" style="451"/>
  </cols>
  <sheetData>
    <row r="1" spans="1:34" ht="30" customHeight="1">
      <c r="C1" s="541" t="s">
        <v>875</v>
      </c>
      <c r="D1" s="540"/>
      <c r="E1" s="540"/>
      <c r="R1" s="539"/>
      <c r="S1" s="539"/>
      <c r="T1" s="539"/>
      <c r="U1" s="539"/>
      <c r="V1" s="539"/>
      <c r="W1" s="539"/>
      <c r="X1" s="539"/>
      <c r="Y1" s="539"/>
    </row>
    <row r="2" spans="1:34" s="533" customFormat="1" ht="29.25" customHeight="1" thickBot="1">
      <c r="C2" s="538" t="s">
        <v>765</v>
      </c>
      <c r="D2" s="1442" t="s">
        <v>876</v>
      </c>
      <c r="E2" s="1442"/>
      <c r="F2" s="1426" t="s">
        <v>767</v>
      </c>
      <c r="G2" s="1427"/>
      <c r="H2" s="542"/>
      <c r="I2" s="537" t="s">
        <v>767</v>
      </c>
      <c r="J2" s="537" t="s">
        <v>768</v>
      </c>
      <c r="K2" s="537" t="s">
        <v>771</v>
      </c>
      <c r="L2" s="537" t="s">
        <v>877</v>
      </c>
      <c r="M2" s="537"/>
      <c r="N2" s="1428" t="s">
        <v>772</v>
      </c>
      <c r="O2" s="1428"/>
      <c r="P2" s="537"/>
      <c r="Q2" s="537"/>
      <c r="R2" s="536"/>
      <c r="S2" s="536"/>
      <c r="T2" s="536"/>
      <c r="U2" s="536"/>
      <c r="V2" s="536"/>
      <c r="W2" s="536"/>
      <c r="X2" s="537"/>
      <c r="Y2" s="536"/>
      <c r="Z2" s="535"/>
      <c r="AA2" s="535"/>
      <c r="AB2" s="535" t="s">
        <v>878</v>
      </c>
      <c r="AC2" s="535" t="s">
        <v>879</v>
      </c>
    </row>
    <row r="3" spans="1:34" ht="34.5" customHeight="1">
      <c r="A3" s="1438" t="s">
        <v>773</v>
      </c>
      <c r="B3" s="1439" t="s">
        <v>774</v>
      </c>
      <c r="C3" s="1440" t="s">
        <v>775</v>
      </c>
      <c r="D3" s="1432" t="s">
        <v>131</v>
      </c>
      <c r="E3" s="1433"/>
      <c r="F3" s="1432" t="s">
        <v>776</v>
      </c>
      <c r="G3" s="1433"/>
      <c r="H3" s="543"/>
      <c r="I3" s="544" t="s">
        <v>776</v>
      </c>
      <c r="J3" s="1430" t="s">
        <v>778</v>
      </c>
      <c r="K3" s="1424" t="s">
        <v>679</v>
      </c>
      <c r="L3" s="532" t="s">
        <v>880</v>
      </c>
      <c r="M3" s="545"/>
      <c r="N3" s="1443" t="s">
        <v>881</v>
      </c>
      <c r="O3" s="1433"/>
      <c r="P3" s="1435" t="s">
        <v>781</v>
      </c>
      <c r="Q3" s="1436" t="s">
        <v>782</v>
      </c>
      <c r="R3" s="1423" t="s">
        <v>788</v>
      </c>
      <c r="S3" s="1418"/>
      <c r="T3" s="1418"/>
      <c r="U3" s="1418"/>
      <c r="V3" s="1418"/>
      <c r="W3" s="1418"/>
      <c r="X3" s="1418"/>
      <c r="Y3" s="1418"/>
      <c r="Z3" s="1418"/>
      <c r="AA3" s="1418"/>
      <c r="AB3" s="1418"/>
      <c r="AC3" s="1422"/>
    </row>
    <row r="4" spans="1:34" ht="34.5" customHeight="1">
      <c r="A4" s="1438"/>
      <c r="B4" s="1439"/>
      <c r="C4" s="1441"/>
      <c r="D4" s="546" t="s">
        <v>882</v>
      </c>
      <c r="E4" s="547" t="s">
        <v>883</v>
      </c>
      <c r="F4" s="529" t="s">
        <v>789</v>
      </c>
      <c r="G4" s="527" t="s">
        <v>790</v>
      </c>
      <c r="H4" s="548"/>
      <c r="I4" s="548" t="s">
        <v>791</v>
      </c>
      <c r="J4" s="1431"/>
      <c r="K4" s="1425"/>
      <c r="L4" s="549" t="s">
        <v>884</v>
      </c>
      <c r="M4" s="550"/>
      <c r="N4" s="551" t="s">
        <v>789</v>
      </c>
      <c r="O4" s="547" t="s">
        <v>790</v>
      </c>
      <c r="P4" s="1431"/>
      <c r="Q4" s="1437"/>
      <c r="R4" s="520" t="s">
        <v>806</v>
      </c>
      <c r="S4" s="519" t="s">
        <v>807</v>
      </c>
      <c r="T4" s="517" t="s">
        <v>808</v>
      </c>
      <c r="U4" s="518" t="s">
        <v>885</v>
      </c>
      <c r="V4" s="517" t="s">
        <v>810</v>
      </c>
      <c r="W4" s="516" t="s">
        <v>811</v>
      </c>
      <c r="X4" s="516" t="s">
        <v>812</v>
      </c>
      <c r="Y4" s="515" t="s">
        <v>813</v>
      </c>
      <c r="Z4" s="514" t="s">
        <v>814</v>
      </c>
      <c r="AA4" s="552" t="s">
        <v>886</v>
      </c>
      <c r="AB4" s="552" t="s">
        <v>887</v>
      </c>
      <c r="AC4" s="552" t="s">
        <v>888</v>
      </c>
    </row>
    <row r="5" spans="1:34" s="484" customFormat="1" ht="13.5" customHeight="1" thickBot="1">
      <c r="A5" s="484">
        <v>1</v>
      </c>
      <c r="B5" s="483" t="str">
        <f>IFERROR(VLOOKUP(C5,[4]Sheet1!$B$6:$C$52,2,0),"")</f>
        <v/>
      </c>
      <c r="C5" s="496"/>
      <c r="D5" s="553"/>
      <c r="E5" s="554"/>
      <c r="F5" s="495"/>
      <c r="G5" s="555"/>
      <c r="H5" s="556" t="str">
        <f>TEXT(F5,"[$-ja-JP]ggge年m月d日")</f>
        <v>明治33年1月0日</v>
      </c>
      <c r="I5" s="556" t="str">
        <f>CONCATENATE(H5,G5)</f>
        <v>明治33年1月0日</v>
      </c>
      <c r="J5" s="480">
        <f>第4号様式!G9</f>
        <v>0</v>
      </c>
      <c r="K5" s="480">
        <f>第4号様式!G8</f>
        <v>0</v>
      </c>
      <c r="L5" s="493" t="str">
        <f>CONCATENATE(M5,O5)</f>
        <v>　年　　　月　　　日番　　　　　　　号</v>
      </c>
      <c r="M5" s="494" t="str">
        <f>TEXT(N5,"[$-ja-JP]ggge年m月d日")</f>
        <v>　年　　　月　　　日</v>
      </c>
      <c r="N5" s="557" t="str">
        <f>第4号様式!H3</f>
        <v>　年　　　月　　　日</v>
      </c>
      <c r="O5" s="554" t="str">
        <f>第4号様式!H2</f>
        <v>番　　　　　　　号</v>
      </c>
      <c r="P5" s="480" t="e">
        <f>Q5</f>
        <v>#REF!</v>
      </c>
      <c r="Q5" s="480" t="e">
        <f>#REF!</f>
        <v>#REF!</v>
      </c>
      <c r="R5" s="501">
        <f>'第4号様式別紙1-1（精算書、対象経費内訳）'!B11</f>
        <v>0</v>
      </c>
      <c r="S5" s="492">
        <f>'第4号様式別紙1-1（精算書、対象経費内訳）'!C11</f>
        <v>0</v>
      </c>
      <c r="T5" s="489">
        <f t="shared" ref="T5" si="0">R5-S5</f>
        <v>0</v>
      </c>
      <c r="U5" s="491">
        <f>'第4号様式別紙1-1（精算書、対象経費内訳）'!E11</f>
        <v>0</v>
      </c>
      <c r="V5" s="490" t="str">
        <f>'第4号様式別紙1-1（精算書、対象経費内訳）'!F11</f>
        <v/>
      </c>
      <c r="W5" s="489">
        <f t="shared" ref="W5" si="1">MIN(U5,V5)</f>
        <v>0</v>
      </c>
      <c r="X5" s="489">
        <f t="shared" ref="X5" si="2">MIN(T5,W5)</f>
        <v>0</v>
      </c>
      <c r="Y5" s="488">
        <f>ROUNDDOWN(X5,-3)</f>
        <v>0</v>
      </c>
      <c r="Z5" s="500">
        <f>'第4号様式別紙1-1（精算書、対象経費内訳）'!L11</f>
        <v>0</v>
      </c>
      <c r="AA5" s="500">
        <f>'第4号様式別紙1-1（精算書、対象経費内訳）'!M11</f>
        <v>0</v>
      </c>
      <c r="AB5" s="558">
        <f>IF(Y5&lt;Z5,Y5,Z5)</f>
        <v>0</v>
      </c>
      <c r="AC5" s="558">
        <f>IF(Z5&gt;Y5:Y5,Z5-Y5,Z5-AA5)</f>
        <v>0</v>
      </c>
    </row>
    <row r="6" spans="1:34" ht="13.5" customHeight="1" thickTop="1" thickBot="1">
      <c r="B6" s="468"/>
      <c r="C6" s="559"/>
      <c r="D6" s="560"/>
      <c r="E6" s="561"/>
      <c r="F6" s="562"/>
      <c r="G6" s="563"/>
      <c r="H6" s="564"/>
      <c r="I6" s="564"/>
      <c r="J6" s="565"/>
      <c r="K6" s="565"/>
      <c r="L6" s="565"/>
      <c r="M6" s="566"/>
      <c r="N6" s="567"/>
      <c r="O6" s="568"/>
      <c r="P6" s="569" t="s">
        <v>868</v>
      </c>
      <c r="Q6" s="570"/>
      <c r="R6" s="571">
        <f t="shared" ref="R6:AC6" si="3">SUBTOTAL(9,R5:R5)</f>
        <v>0</v>
      </c>
      <c r="S6" s="571">
        <f t="shared" si="3"/>
        <v>0</v>
      </c>
      <c r="T6" s="571">
        <f t="shared" si="3"/>
        <v>0</v>
      </c>
      <c r="U6" s="571">
        <f t="shared" si="3"/>
        <v>0</v>
      </c>
      <c r="V6" s="571">
        <f t="shared" si="3"/>
        <v>0</v>
      </c>
      <c r="W6" s="571">
        <f t="shared" si="3"/>
        <v>0</v>
      </c>
      <c r="X6" s="571">
        <f t="shared" si="3"/>
        <v>0</v>
      </c>
      <c r="Y6" s="571">
        <f t="shared" si="3"/>
        <v>0</v>
      </c>
      <c r="Z6" s="571">
        <f t="shared" si="3"/>
        <v>0</v>
      </c>
      <c r="AA6" s="571">
        <f t="shared" si="3"/>
        <v>0</v>
      </c>
      <c r="AB6" s="571">
        <f t="shared" si="3"/>
        <v>0</v>
      </c>
      <c r="AC6" s="571">
        <f t="shared" si="3"/>
        <v>0</v>
      </c>
    </row>
    <row r="7" spans="1:34" ht="13.5" customHeight="1">
      <c r="C7" s="459"/>
    </row>
    <row r="8" spans="1:34" ht="13.5" customHeight="1">
      <c r="C8" s="451" t="s">
        <v>889</v>
      </c>
      <c r="Y8" s="453">
        <v>0.95958018700000003</v>
      </c>
    </row>
    <row r="10" spans="1:34" ht="13.5" customHeight="1">
      <c r="X10" s="1415" t="s">
        <v>870</v>
      </c>
      <c r="Y10" s="1416"/>
      <c r="Z10" s="457">
        <v>1357886000</v>
      </c>
      <c r="AA10" s="457"/>
      <c r="AB10" s="457"/>
      <c r="AC10" s="457"/>
    </row>
    <row r="11" spans="1:34" ht="13.5" customHeight="1">
      <c r="X11" s="1415" t="s">
        <v>871</v>
      </c>
      <c r="Y11" s="1416"/>
      <c r="Z11" s="457">
        <f>Y6</f>
        <v>0</v>
      </c>
      <c r="AA11" s="457"/>
      <c r="AB11" s="457"/>
      <c r="AC11" s="457"/>
    </row>
    <row r="12" spans="1:34" ht="13.5" customHeight="1">
      <c r="X12" s="1415" t="s">
        <v>872</v>
      </c>
      <c r="Y12" s="1416"/>
      <c r="Z12" s="458">
        <f>Y8</f>
        <v>0.95958018700000003</v>
      </c>
      <c r="AA12" s="458"/>
      <c r="AB12" s="458"/>
      <c r="AC12" s="458"/>
    </row>
    <row r="13" spans="1:34" ht="13.5" customHeight="1">
      <c r="X13" s="1415" t="s">
        <v>873</v>
      </c>
      <c r="Y13" s="1416"/>
      <c r="Z13" s="457">
        <f>Z6</f>
        <v>0</v>
      </c>
      <c r="AA13" s="457"/>
      <c r="AB13" s="457"/>
      <c r="AC13" s="457"/>
    </row>
    <row r="14" spans="1:34" ht="13.5" customHeight="1">
      <c r="X14" s="1415" t="s">
        <v>874</v>
      </c>
      <c r="Y14" s="1416"/>
      <c r="Z14" s="457">
        <f>Z10-Z13</f>
        <v>1357886000</v>
      </c>
      <c r="AA14" s="457"/>
      <c r="AB14" s="457"/>
      <c r="AC14" s="457"/>
    </row>
    <row r="15" spans="1:34" ht="13.5" customHeight="1">
      <c r="AD15" s="511" t="s">
        <v>816</v>
      </c>
      <c r="AE15" s="510" t="s">
        <v>817</v>
      </c>
      <c r="AF15" s="510" t="s">
        <v>818</v>
      </c>
      <c r="AG15" s="509" t="s">
        <v>819</v>
      </c>
      <c r="AH15" s="508" t="s">
        <v>774</v>
      </c>
    </row>
    <row r="16" spans="1:34" ht="13.5" customHeight="1">
      <c r="AD16" s="503" t="s">
        <v>820</v>
      </c>
      <c r="AE16" s="486">
        <f>SUMIF($C$5:$C$51,"北海道",Y5:Y51)</f>
        <v>0</v>
      </c>
      <c r="AF16" s="507">
        <f>SUMIF(C5:C51,"北海道",Z5:Z51)</f>
        <v>0</v>
      </c>
      <c r="AG16" s="502">
        <f>COUNTIF(C5:C51,"北海道")</f>
        <v>0</v>
      </c>
      <c r="AH16" s="497">
        <v>1</v>
      </c>
    </row>
    <row r="17" spans="30:34" ht="13.5" customHeight="1">
      <c r="AD17" s="503" t="s">
        <v>821</v>
      </c>
      <c r="AE17" s="486">
        <f>SUMIF(C5:C51,"青森県",Y5:Y51)</f>
        <v>0</v>
      </c>
      <c r="AF17" s="502">
        <f>SUMIF(C5:C51,"青森県",Z5:Z51)</f>
        <v>0</v>
      </c>
      <c r="AG17" s="502">
        <f>COUNTIF(C5:C51,"青森県")</f>
        <v>0</v>
      </c>
      <c r="AH17" s="497">
        <v>2</v>
      </c>
    </row>
    <row r="18" spans="30:34" ht="13.5" customHeight="1">
      <c r="AD18" s="503" t="s">
        <v>822</v>
      </c>
      <c r="AE18" s="486">
        <f>SUMIF(C5:C51,"岩手県",Y5:Y51)</f>
        <v>0</v>
      </c>
      <c r="AF18" s="502">
        <f>SUMIF(C5:C51,"岩手県",Z5:Z51)</f>
        <v>0</v>
      </c>
      <c r="AG18" s="502">
        <f>COUNTIF(C5:C51,"岩手県")</f>
        <v>0</v>
      </c>
      <c r="AH18" s="497">
        <v>3</v>
      </c>
    </row>
    <row r="19" spans="30:34" ht="13.5" customHeight="1">
      <c r="AD19" s="503" t="s">
        <v>823</v>
      </c>
      <c r="AE19" s="486">
        <f ca="1">SUMIF(C5:C51,"宮城県",Y5:Y5)</f>
        <v>0</v>
      </c>
      <c r="AF19" s="505">
        <f>SUMIF(C5:C51,"宮城県",Z5:Z51)</f>
        <v>0</v>
      </c>
      <c r="AG19" s="502">
        <f>COUNTIF(C5:C51,"宮城県")</f>
        <v>0</v>
      </c>
      <c r="AH19" s="497">
        <v>4</v>
      </c>
    </row>
    <row r="20" spans="30:34" ht="13.5" customHeight="1">
      <c r="AD20" s="503" t="s">
        <v>824</v>
      </c>
      <c r="AE20" s="486">
        <f>SUMIF(C5:C51,"秋田県",Y5:Y51)</f>
        <v>0</v>
      </c>
      <c r="AF20" s="502">
        <f>SUMIF(C5:C5,"秋田県",Z5:Z5)</f>
        <v>0</v>
      </c>
      <c r="AG20" s="502">
        <f>COUNTIF(C5:C51,"秋田県")</f>
        <v>0</v>
      </c>
      <c r="AH20" s="497">
        <v>5</v>
      </c>
    </row>
    <row r="21" spans="30:34" ht="13.5" customHeight="1">
      <c r="AD21" s="503" t="s">
        <v>825</v>
      </c>
      <c r="AE21" s="486">
        <f>SUMIF(C5:C51,"山形県",Y5:Y51)</f>
        <v>0</v>
      </c>
      <c r="AF21" s="505">
        <f>SUMIF(C5:C51,"山形県",Z5:Z51)</f>
        <v>0</v>
      </c>
      <c r="AG21" s="502">
        <f>COUNTIF(C5:C51,"山形県")</f>
        <v>0</v>
      </c>
      <c r="AH21" s="497">
        <v>6</v>
      </c>
    </row>
    <row r="22" spans="30:34" ht="13.5" customHeight="1">
      <c r="AD22" s="503" t="s">
        <v>826</v>
      </c>
      <c r="AE22" s="486">
        <f>SUMIF(C5:C51,"福島県",Y5:Y51)</f>
        <v>0</v>
      </c>
      <c r="AF22" s="502">
        <f>SUMIF(C5:C51,"福島県",Z5:Z51)</f>
        <v>0</v>
      </c>
      <c r="AG22" s="502">
        <f>COUNTIF(C5:C51,"福島県")</f>
        <v>0</v>
      </c>
      <c r="AH22" s="497">
        <v>7</v>
      </c>
    </row>
    <row r="23" spans="30:34" ht="13.5" customHeight="1">
      <c r="AD23" s="503" t="s">
        <v>827</v>
      </c>
      <c r="AE23" s="486">
        <f>SUMIF(C5:C51,"茨城県",Y5:Y51)</f>
        <v>0</v>
      </c>
      <c r="AF23" s="502">
        <f>SUMIF(C5:C51,"茨城県",Z5:Z51)</f>
        <v>0</v>
      </c>
      <c r="AG23" s="502">
        <f>COUNTIF(C5:C51,"茨城県")</f>
        <v>0</v>
      </c>
      <c r="AH23" s="497">
        <v>8</v>
      </c>
    </row>
    <row r="24" spans="30:34" ht="13.5" customHeight="1">
      <c r="AD24" s="503" t="s">
        <v>828</v>
      </c>
      <c r="AE24" s="486">
        <f>SUMIF(C5:C51,"栃木県",Y5:Y51)</f>
        <v>0</v>
      </c>
      <c r="AF24" s="502">
        <f>SUMIF(C5:C51,"栃木県",Z5:Z51)</f>
        <v>0</v>
      </c>
      <c r="AG24" s="502">
        <f>COUNTIF(C5:C51,"栃木県")</f>
        <v>0</v>
      </c>
      <c r="AH24" s="497">
        <v>9</v>
      </c>
    </row>
    <row r="25" spans="30:34" ht="13.5" customHeight="1">
      <c r="AD25" s="503" t="s">
        <v>829</v>
      </c>
      <c r="AE25" s="486">
        <f>SUMIF(C5:C51,"群馬県",Y5:Y51)</f>
        <v>0</v>
      </c>
      <c r="AF25" s="486">
        <f>SUMIF(C5:C51,"群馬県",Z5:Z51)</f>
        <v>0</v>
      </c>
      <c r="AG25" s="502">
        <f>COUNTIF(C5:C51,"群馬県")</f>
        <v>0</v>
      </c>
      <c r="AH25" s="497">
        <v>10</v>
      </c>
    </row>
    <row r="26" spans="30:34" ht="13.5" customHeight="1">
      <c r="AD26" s="503" t="s">
        <v>830</v>
      </c>
      <c r="AE26" s="486">
        <f>SUMIF(C5:C51,"埼玉県",Y5:Y51)</f>
        <v>0</v>
      </c>
      <c r="AF26" s="505">
        <f>SUMIF(C5:C51,"埼玉県",Z5:Z51)</f>
        <v>0</v>
      </c>
      <c r="AG26" s="502">
        <f>COUNTIF(C5:C51,"埼玉県")</f>
        <v>0</v>
      </c>
      <c r="AH26" s="497">
        <v>11</v>
      </c>
    </row>
    <row r="27" spans="30:34" ht="13.5" customHeight="1">
      <c r="AD27" s="503"/>
      <c r="AE27" s="486"/>
      <c r="AF27" s="505"/>
      <c r="AG27" s="502"/>
      <c r="AH27" s="497"/>
    </row>
    <row r="28" spans="30:34" ht="13.5" customHeight="1">
      <c r="AD28" s="503" t="s">
        <v>831</v>
      </c>
      <c r="AE28" s="486">
        <f>SUMIF(C5:C51,"千葉県",Y5:Y51)</f>
        <v>0</v>
      </c>
      <c r="AF28" s="502">
        <f>SUMIF(C5:C51,"千葉県",Z5:Z51)</f>
        <v>0</v>
      </c>
      <c r="AG28" s="502">
        <f>COUNTIF(C5:C51,"千葉県")</f>
        <v>0</v>
      </c>
      <c r="AH28" s="497">
        <v>12</v>
      </c>
    </row>
    <row r="29" spans="30:34" ht="13.5" customHeight="1">
      <c r="AD29" s="503" t="s">
        <v>832</v>
      </c>
      <c r="AE29" s="486">
        <f>SUMIF(C5:C51,"東京都",Y5:Y51)</f>
        <v>0</v>
      </c>
      <c r="AF29" s="502">
        <f>SUMIF(C5:C51,"東京都",Z5:Z51)</f>
        <v>0</v>
      </c>
      <c r="AG29" s="502">
        <f>COUNTIF(C5:C51,"東京都")</f>
        <v>0</v>
      </c>
      <c r="AH29" s="497">
        <v>13</v>
      </c>
    </row>
    <row r="30" spans="30:34" ht="13.5" customHeight="1">
      <c r="AD30" s="503" t="s">
        <v>833</v>
      </c>
      <c r="AE30" s="486">
        <f>SUMIF(C5:C51,"神奈川県",Y5:Y51)</f>
        <v>0</v>
      </c>
      <c r="AF30" s="505">
        <f>SUMIF(C5:C51,"神奈川県",Z5:Z51)</f>
        <v>0</v>
      </c>
      <c r="AG30" s="502">
        <f>COUNTIF(C5:C51,"神奈川県")</f>
        <v>0</v>
      </c>
      <c r="AH30" s="497">
        <v>14</v>
      </c>
    </row>
    <row r="31" spans="30:34" ht="13.5" customHeight="1">
      <c r="AD31" s="503" t="s">
        <v>834</v>
      </c>
      <c r="AE31" s="486">
        <f>SUMIF(C5:C51,"新潟県",Y5:Y51)</f>
        <v>0</v>
      </c>
      <c r="AF31" s="502">
        <f>SUMIF(C5:C51,"新潟県",Z5:Z51)</f>
        <v>0</v>
      </c>
      <c r="AG31" s="502">
        <f>COUNTIF(C5:C51,"新潟県")</f>
        <v>0</v>
      </c>
      <c r="AH31" s="497">
        <v>15</v>
      </c>
    </row>
    <row r="32" spans="30:34" ht="13.5" customHeight="1">
      <c r="AD32" s="503" t="s">
        <v>835</v>
      </c>
      <c r="AE32" s="486">
        <f>SUMIF(C5:C51,"富山県",Y5:Y51)</f>
        <v>0</v>
      </c>
      <c r="AF32" s="502">
        <f>SUMIF(C5:C51,"富山県",Z5:Z51)</f>
        <v>0</v>
      </c>
      <c r="AG32" s="502">
        <f>COUNTIF(C5:C51,"富山県")</f>
        <v>0</v>
      </c>
      <c r="AH32" s="497">
        <v>16</v>
      </c>
    </row>
    <row r="33" spans="30:34" ht="13.5" customHeight="1">
      <c r="AD33" s="503" t="s">
        <v>836</v>
      </c>
      <c r="AE33" s="486">
        <f>SUMIF(C5:C51,"石川県",Y5:Y51)</f>
        <v>0</v>
      </c>
      <c r="AF33" s="502">
        <f>SUMIF(C5:C51,"石川県",Z5:Z51)</f>
        <v>0</v>
      </c>
      <c r="AG33" s="502">
        <f>COUNTIF(C5:C51,"石川県")</f>
        <v>0</v>
      </c>
      <c r="AH33" s="497">
        <v>17</v>
      </c>
    </row>
    <row r="34" spans="30:34" ht="13.5" customHeight="1">
      <c r="AD34" s="503" t="s">
        <v>837</v>
      </c>
      <c r="AE34" s="486">
        <f>SUMIF(C5:C51,"福井県",Y5:Y51)</f>
        <v>0</v>
      </c>
      <c r="AF34" s="502">
        <f>SUMIF(C5:C51,"福井県",Z5:Z51)</f>
        <v>0</v>
      </c>
      <c r="AG34" s="502">
        <f>COUNTIF(C5:C51,"福井県")</f>
        <v>0</v>
      </c>
      <c r="AH34" s="497">
        <v>18</v>
      </c>
    </row>
    <row r="35" spans="30:34" ht="13.5" customHeight="1">
      <c r="AD35" s="503" t="s">
        <v>838</v>
      </c>
      <c r="AE35" s="486">
        <f>SUMIF(C5:C51,"山梨県",Y5:Y51)</f>
        <v>0</v>
      </c>
      <c r="AF35" s="502">
        <f>SUMIF(C5:C51,"山梨県",Z5:Z51)</f>
        <v>0</v>
      </c>
      <c r="AG35" s="502">
        <f>COUNTIF(C5:C51,"山梨県")</f>
        <v>0</v>
      </c>
      <c r="AH35" s="497">
        <v>19</v>
      </c>
    </row>
    <row r="36" spans="30:34" ht="13.5" customHeight="1">
      <c r="AD36" s="506" t="s">
        <v>839</v>
      </c>
      <c r="AE36" s="486">
        <f>SUMIF(C5:C51,"長野県",Y5:Y51)</f>
        <v>0</v>
      </c>
      <c r="AF36" s="502">
        <f>SUMIF(C5:C51,"長野県",Z5:Z51)</f>
        <v>0</v>
      </c>
      <c r="AG36" s="502">
        <f>COUNTIF(C5:C51,"長野県")</f>
        <v>0</v>
      </c>
      <c r="AH36" s="497">
        <v>20</v>
      </c>
    </row>
    <row r="37" spans="30:34" ht="13.5" customHeight="1">
      <c r="AD37" s="503" t="s">
        <v>840</v>
      </c>
      <c r="AE37" s="486">
        <f>SUMIF(C5:C51,"岐阜県",Y5:Y51)</f>
        <v>0</v>
      </c>
      <c r="AF37" s="502">
        <f>SUMIF(C5:C51,"岐阜県",Z5:Z51)</f>
        <v>0</v>
      </c>
      <c r="AG37" s="502">
        <f>COUNTIF(C5:C51,"岐阜県")</f>
        <v>0</v>
      </c>
      <c r="AH37" s="497">
        <v>21</v>
      </c>
    </row>
    <row r="38" spans="30:34" ht="13.5" customHeight="1">
      <c r="AD38" s="503" t="s">
        <v>841</v>
      </c>
      <c r="AE38" s="486">
        <f>SUMIF(C5:C51,"静岡県",Y5:Y51)</f>
        <v>0</v>
      </c>
      <c r="AF38" s="486">
        <f>SUMIF(C5:C51,"静岡県",Z5:Z51)</f>
        <v>0</v>
      </c>
      <c r="AG38" s="502">
        <f>COUNTIF(C5:C51,"静岡県")</f>
        <v>0</v>
      </c>
      <c r="AH38" s="497">
        <v>22</v>
      </c>
    </row>
    <row r="39" spans="30:34" ht="13.5" customHeight="1">
      <c r="AD39" s="503" t="s">
        <v>842</v>
      </c>
      <c r="AE39" s="486">
        <f>SUMIF(C5:C51,"愛知県",Y5:Y51)</f>
        <v>0</v>
      </c>
      <c r="AF39" s="505">
        <f>SUMIF(C5:C51,"愛知県",Z5:Z51)</f>
        <v>0</v>
      </c>
      <c r="AG39" s="502">
        <f>COUNTIF(C5:C51,"愛知県")</f>
        <v>0</v>
      </c>
      <c r="AH39" s="497">
        <v>23</v>
      </c>
    </row>
    <row r="40" spans="30:34" ht="13.5" customHeight="1">
      <c r="AD40" s="503" t="s">
        <v>843</v>
      </c>
      <c r="AE40" s="486">
        <f>SUMIF(C5:C51,"三重県",Y5:Y51)</f>
        <v>0</v>
      </c>
      <c r="AF40" s="502">
        <f>SUMIF(C5:C51,"三重県",Z5:Z51)</f>
        <v>0</v>
      </c>
      <c r="AG40" s="502">
        <f>COUNTIF(C5:C51,"三重県")</f>
        <v>0</v>
      </c>
      <c r="AH40" s="497">
        <v>24</v>
      </c>
    </row>
    <row r="41" spans="30:34" ht="13.5" customHeight="1">
      <c r="AD41" s="503" t="s">
        <v>844</v>
      </c>
      <c r="AE41" s="486">
        <f>SUMIF(C5:C51,"滋賀県",Y5:Y51)</f>
        <v>0</v>
      </c>
      <c r="AF41" s="502">
        <f>SUMIF(C5:C51,"滋賀県",Z5:Z51)</f>
        <v>0</v>
      </c>
      <c r="AG41" s="502">
        <f>COUNTIF(C5:C51,"滋賀県")</f>
        <v>0</v>
      </c>
      <c r="AH41" s="497">
        <v>25</v>
      </c>
    </row>
    <row r="42" spans="30:34" ht="13.5" customHeight="1">
      <c r="AD42" s="503" t="s">
        <v>845</v>
      </c>
      <c r="AE42" s="486">
        <f>SUMIF(C5:C5,"京都府",Y5:Y5)</f>
        <v>0</v>
      </c>
      <c r="AF42" s="502">
        <f>SUMIF(C5:C51,"京都府",Z5:Z51)</f>
        <v>0</v>
      </c>
      <c r="AG42" s="502">
        <f>COUNTIF(C5:C51,"京都府")</f>
        <v>0</v>
      </c>
      <c r="AH42" s="497">
        <v>26</v>
      </c>
    </row>
    <row r="43" spans="30:34" ht="13.5" customHeight="1">
      <c r="AD43" s="503" t="s">
        <v>846</v>
      </c>
      <c r="AE43" s="486">
        <f>SUMIF(C5:C51,"大阪府",Y5:Y51)</f>
        <v>0</v>
      </c>
      <c r="AF43" s="502">
        <f>SUMIF(C5:C51,"大阪府",Z5:Z51)</f>
        <v>0</v>
      </c>
      <c r="AG43" s="502">
        <f>COUNTIF(C5:C51,"大阪府")</f>
        <v>0</v>
      </c>
      <c r="AH43" s="497">
        <v>27</v>
      </c>
    </row>
    <row r="44" spans="30:34" ht="13.5" customHeight="1">
      <c r="AD44" s="503" t="s">
        <v>847</v>
      </c>
      <c r="AE44" s="504">
        <f>SUMIF(C5:C51,"兵庫県",Y5:Y51)</f>
        <v>0</v>
      </c>
      <c r="AF44" s="502">
        <f>SUMIF(C5:C51,"兵庫県",Z5:Z51)</f>
        <v>0</v>
      </c>
      <c r="AG44" s="502">
        <f>COUNTIF(C5:C51,"兵庫県")</f>
        <v>0</v>
      </c>
      <c r="AH44" s="497">
        <v>28</v>
      </c>
    </row>
    <row r="45" spans="30:34" ht="13.5" customHeight="1">
      <c r="AD45" s="503" t="s">
        <v>848</v>
      </c>
      <c r="AE45" s="486">
        <f>SUMIF(C5:C51,"奈良県",Y5:Y51)</f>
        <v>0</v>
      </c>
      <c r="AF45" s="502">
        <f>SUMIF(C5:C51,"奈良県",Z5:Z51)</f>
        <v>0</v>
      </c>
      <c r="AG45" s="502">
        <f>COUNTIF(C5:C51,"奈良県")</f>
        <v>0</v>
      </c>
      <c r="AH45" s="497">
        <v>29</v>
      </c>
    </row>
    <row r="46" spans="30:34" ht="13.5" customHeight="1">
      <c r="AD46" s="503" t="s">
        <v>849</v>
      </c>
      <c r="AE46" s="486">
        <f>SUMIF(C5:C51,"和歌山県",Y5:Y51)</f>
        <v>0</v>
      </c>
      <c r="AF46" s="502">
        <f>SUMIF(C5:C51,"和歌山県",Z5:Z51)</f>
        <v>0</v>
      </c>
      <c r="AG46" s="502">
        <f>COUNTIF(C5:C51,"和歌山県")</f>
        <v>0</v>
      </c>
      <c r="AH46" s="497">
        <v>30</v>
      </c>
    </row>
    <row r="47" spans="30:34" ht="13.5" customHeight="1">
      <c r="AD47" s="503" t="s">
        <v>850</v>
      </c>
      <c r="AE47" s="486">
        <f>SUMIF(C5:C51,"鳥取県",Y5:Y51)</f>
        <v>0</v>
      </c>
      <c r="AF47" s="502">
        <f>SUMIF(C5:C51,"鳥取県",Z5:Z51)</f>
        <v>0</v>
      </c>
      <c r="AG47" s="502">
        <f>COUNTIF(C5:C51,"鳥取県")</f>
        <v>0</v>
      </c>
      <c r="AH47" s="497">
        <v>31</v>
      </c>
    </row>
    <row r="48" spans="30:34" ht="13.5" customHeight="1">
      <c r="AD48" s="503" t="s">
        <v>851</v>
      </c>
      <c r="AE48" s="486">
        <f>SUMIF(C5:C51,"島根県",Y5:Y51)</f>
        <v>0</v>
      </c>
      <c r="AF48" s="502">
        <f>SUMIF(C5:C51,"島根県",Z5:Z51)</f>
        <v>0</v>
      </c>
      <c r="AG48" s="502">
        <f>COUNTIF(C5:C51,"島根県")</f>
        <v>0</v>
      </c>
      <c r="AH48" s="497">
        <v>32</v>
      </c>
    </row>
    <row r="49" spans="30:34" ht="13.5" customHeight="1">
      <c r="AD49" s="503" t="s">
        <v>852</v>
      </c>
      <c r="AE49" s="486">
        <f>SUMIF(C5:C51,"岡山県",Y5:Y51)</f>
        <v>0</v>
      </c>
      <c r="AF49" s="502">
        <f>SUMIF(C5:C51,"岡山県",Z5:Z51)</f>
        <v>0</v>
      </c>
      <c r="AG49" s="502">
        <f>COUNTIF(C5:C51,"岡山県")</f>
        <v>0</v>
      </c>
      <c r="AH49" s="497">
        <v>33</v>
      </c>
    </row>
    <row r="50" spans="30:34" ht="13.5" customHeight="1">
      <c r="AD50" s="503" t="s">
        <v>853</v>
      </c>
      <c r="AE50" s="486">
        <f>SUMIF(C5:C51,"広島県",Y5:Y51)</f>
        <v>0</v>
      </c>
      <c r="AF50" s="502">
        <f>SUMIF(C5:C51,"広島県",Z5:Z51)</f>
        <v>0</v>
      </c>
      <c r="AG50" s="502">
        <f>COUNTIF(C5:C51,"広島県")</f>
        <v>0</v>
      </c>
      <c r="AH50" s="497">
        <v>34</v>
      </c>
    </row>
    <row r="51" spans="30:34" ht="13.5" customHeight="1">
      <c r="AD51" s="503" t="s">
        <v>854</v>
      </c>
      <c r="AE51" s="486">
        <f>SUMIF(C5:C51,"山口県",Y5:Y51)</f>
        <v>0</v>
      </c>
      <c r="AF51" s="486">
        <f>SUMIF(C5:C51,"山口県",Z5:Z51)</f>
        <v>0</v>
      </c>
      <c r="AG51" s="502">
        <f>COUNTIF(C5:C51,"山口県")</f>
        <v>0</v>
      </c>
      <c r="AH51" s="497">
        <v>35</v>
      </c>
    </row>
    <row r="52" spans="30:34" ht="13.5" customHeight="1">
      <c r="AD52" s="503" t="s">
        <v>855</v>
      </c>
      <c r="AE52" s="486">
        <f>SUMIF(C5:C51,"徳島県",Y5:Y51)</f>
        <v>0</v>
      </c>
      <c r="AF52" s="486">
        <f>SUMIF(C5:C51,"徳島県",Z5:Z51)</f>
        <v>0</v>
      </c>
      <c r="AG52" s="502">
        <f>COUNTIF(C5:C51,"徳島県")</f>
        <v>0</v>
      </c>
      <c r="AH52" s="497">
        <v>36</v>
      </c>
    </row>
    <row r="53" spans="30:34" ht="13.5" customHeight="1">
      <c r="AD53" s="503" t="s">
        <v>856</v>
      </c>
      <c r="AE53" s="486">
        <f>SUMIF(C5:C51,"香川県",Y5:Y51)</f>
        <v>0</v>
      </c>
      <c r="AF53" s="486">
        <f>SUMIF(C5:C51,"香川県",Z5:Z51)</f>
        <v>0</v>
      </c>
      <c r="AG53" s="502">
        <f>COUNTIF(C5:C51,"香川県")</f>
        <v>0</v>
      </c>
      <c r="AH53" s="497">
        <v>37</v>
      </c>
    </row>
    <row r="54" spans="30:34" ht="13.5" customHeight="1">
      <c r="AD54" s="503" t="s">
        <v>857</v>
      </c>
      <c r="AE54" s="486">
        <f>SUMIF(C5:C5,"愛媛県",Y5:Y5)</f>
        <v>0</v>
      </c>
      <c r="AF54" s="486">
        <f>SUMIF(C5:C51,"愛媛県",Z5:Z51)</f>
        <v>0</v>
      </c>
      <c r="AG54" s="502">
        <f>COUNTIF(C5:C51,"愛媛県")</f>
        <v>0</v>
      </c>
      <c r="AH54" s="497">
        <v>38</v>
      </c>
    </row>
    <row r="55" spans="30:34" ht="13.5" customHeight="1">
      <c r="AD55" s="503" t="s">
        <v>858</v>
      </c>
      <c r="AE55" s="486">
        <f>SUMIF(C5:C51,"高知県",Y5:Y51)</f>
        <v>0</v>
      </c>
      <c r="AF55" s="486">
        <f>SUMIF(C5:C51,"高知県",Z5:Z51)</f>
        <v>0</v>
      </c>
      <c r="AG55" s="502">
        <f>COUNTIF(C5:C51,"高知県")</f>
        <v>0</v>
      </c>
      <c r="AH55" s="497">
        <v>39</v>
      </c>
    </row>
    <row r="56" spans="30:34" ht="13.5" customHeight="1">
      <c r="AD56" s="503" t="s">
        <v>859</v>
      </c>
      <c r="AE56" s="486">
        <f>SUMIF(C5:C51,"福岡県",Y5:Y51)</f>
        <v>0</v>
      </c>
      <c r="AF56" s="486">
        <f>SUMIF(C5:C51,"福岡県",Z5:Z51)</f>
        <v>0</v>
      </c>
      <c r="AG56" s="502">
        <f>COUNTIF(C5:C51,"福岡県")</f>
        <v>0</v>
      </c>
      <c r="AH56" s="497">
        <v>40</v>
      </c>
    </row>
    <row r="57" spans="30:34" ht="13.5" customHeight="1">
      <c r="AD57" s="503" t="s">
        <v>860</v>
      </c>
      <c r="AE57" s="486">
        <f>SUMIF(C5:C51,"佐賀県",Y5:Y51)</f>
        <v>0</v>
      </c>
      <c r="AF57" s="486">
        <f>SUMIF(C5:C51,"佐賀県",Z5:Z51)</f>
        <v>0</v>
      </c>
      <c r="AG57" s="502">
        <f>COUNTIF(C5:C51,"佐賀県")</f>
        <v>0</v>
      </c>
      <c r="AH57" s="497">
        <v>41</v>
      </c>
    </row>
    <row r="58" spans="30:34" ht="13.5" customHeight="1">
      <c r="AD58" s="503" t="s">
        <v>861</v>
      </c>
      <c r="AE58" s="486">
        <f>SUMIF(C5:C51,"長崎県",Y5:Y51)</f>
        <v>0</v>
      </c>
      <c r="AF58" s="486">
        <f>SUMIF(C5:C51,"長崎県",Z5:Z51)</f>
        <v>0</v>
      </c>
      <c r="AG58" s="502">
        <f>COUNTIF(C5:C51,"長崎県")</f>
        <v>0</v>
      </c>
      <c r="AH58" s="497">
        <v>42</v>
      </c>
    </row>
    <row r="59" spans="30:34" ht="13.5" customHeight="1">
      <c r="AD59" s="503" t="s">
        <v>862</v>
      </c>
      <c r="AE59" s="486">
        <f>SUMIF(C5:C51,"熊本県",Y5:Y51)</f>
        <v>0</v>
      </c>
      <c r="AF59" s="486">
        <f>SUMIF(C5:C51,"熊本県",Z5:Z51)</f>
        <v>0</v>
      </c>
      <c r="AG59" s="502">
        <f>COUNTIF(C5:C51,"熊本県")</f>
        <v>0</v>
      </c>
      <c r="AH59" s="497">
        <v>43</v>
      </c>
    </row>
    <row r="60" spans="30:34" ht="13.5" customHeight="1">
      <c r="AD60" s="503" t="s">
        <v>863</v>
      </c>
      <c r="AE60" s="486">
        <f>SUMIF(C5:C51,"大分県",Y5:Y51)</f>
        <v>0</v>
      </c>
      <c r="AF60" s="486">
        <f>SUMIF(C5:C51,"大分県",Z5:Z51)</f>
        <v>0</v>
      </c>
      <c r="AG60" s="502">
        <f>COUNTIF(C5:C51,"大分県")</f>
        <v>0</v>
      </c>
      <c r="AH60" s="497">
        <v>44</v>
      </c>
    </row>
    <row r="61" spans="30:34" ht="13.5" customHeight="1">
      <c r="AD61" s="503" t="s">
        <v>864</v>
      </c>
      <c r="AE61" s="486">
        <f>SUMIF(C5:C51,"宮崎県",Y5:Y51)</f>
        <v>0</v>
      </c>
      <c r="AF61" s="486">
        <f>SUMIF(C5:C51,"宮崎県",Z5:Z51)</f>
        <v>0</v>
      </c>
      <c r="AG61" s="502">
        <f>COUNTIF(C5:C51,"宮崎県")</f>
        <v>0</v>
      </c>
      <c r="AH61" s="497">
        <v>45</v>
      </c>
    </row>
    <row r="62" spans="30:34" ht="13.5" customHeight="1">
      <c r="AD62" s="503" t="s">
        <v>865</v>
      </c>
      <c r="AE62" s="486">
        <f>SUMIF(C5:C51,"鹿児島県",Y5:Y51)</f>
        <v>0</v>
      </c>
      <c r="AF62" s="486">
        <f>SUMIF(C5:C51,"鹿児島県",Z5:Z51)</f>
        <v>0</v>
      </c>
      <c r="AG62" s="502">
        <f>COUNTIF(C5:C51,"鹿児島県")</f>
        <v>0</v>
      </c>
      <c r="AH62" s="497">
        <v>46</v>
      </c>
    </row>
    <row r="63" spans="30:34" ht="13.5" customHeight="1" thickBot="1">
      <c r="AD63" s="499" t="s">
        <v>866</v>
      </c>
      <c r="AE63" s="498">
        <f>SUMIF(C5:C51,"沖縄県",Y5:Y51)</f>
        <v>0</v>
      </c>
      <c r="AF63" s="498">
        <f>SUMIF(C5:C51,"沖縄県",Z5:Z51)</f>
        <v>0</v>
      </c>
      <c r="AG63" s="498">
        <f>COUNTIF(C5:C51,"沖縄県")</f>
        <v>0</v>
      </c>
      <c r="AH63" s="497">
        <v>47</v>
      </c>
    </row>
    <row r="64" spans="30:34" ht="13.5" customHeight="1" thickTop="1">
      <c r="AD64" s="487" t="s">
        <v>867</v>
      </c>
      <c r="AE64" s="486">
        <f ca="1">SUM(AE16:AE63)</f>
        <v>0</v>
      </c>
      <c r="AF64" s="485">
        <f>SUM(AF16:AF63)</f>
        <v>0</v>
      </c>
      <c r="AG64" s="485">
        <f>SUM(AG16:AG63)</f>
        <v>0</v>
      </c>
    </row>
  </sheetData>
  <mergeCells count="19">
    <mergeCell ref="X12:Y12"/>
    <mergeCell ref="X13:Y13"/>
    <mergeCell ref="X14:Y14"/>
    <mergeCell ref="N3:O3"/>
    <mergeCell ref="P3:P4"/>
    <mergeCell ref="Q3:Q4"/>
    <mergeCell ref="R3:AC3"/>
    <mergeCell ref="X10:Y10"/>
    <mergeCell ref="X11:Y11"/>
    <mergeCell ref="D2:E2"/>
    <mergeCell ref="F2:G2"/>
    <mergeCell ref="N2:O2"/>
    <mergeCell ref="A3:A4"/>
    <mergeCell ref="B3:B4"/>
    <mergeCell ref="C3:C4"/>
    <mergeCell ref="D3:E3"/>
    <mergeCell ref="F3:G3"/>
    <mergeCell ref="J3:J4"/>
    <mergeCell ref="K3:K4"/>
  </mergeCells>
  <phoneticPr fontId="4"/>
  <printOptions horizontalCentered="1"/>
  <pageMargins left="0.39370078740157483" right="0" top="0.59055118110236227" bottom="0.39370078740157483" header="0" footer="0"/>
  <pageSetup paperSize="8" scale="87" fitToWidth="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C00-000000000000}">
          <x14:formula1>
            <xm:f>'\\10.25.53.248\disk1\☆作業用フォルダ\03_決算第一係\00   執行関係\12　交付決定・確定等\令和４年度\医療関係者研修費等補助金・臨床研修等補助金\01_確定（臨床研修費等補助金）\【確定】令和３年度臨床研修（歯科）\01_編集媒体\[別記（R３年度 臨床歯科 確定）.xlsx]Sheet1'!#REF!</xm:f>
          </x14:formula1>
          <xm:sqref>C6:E6</xm:sqref>
        </x14:dataValidation>
        <x14:dataValidation type="list" allowBlank="1" showInputMessage="1" showErrorMessage="1" xr:uid="{00000000-0002-0000-2C00-000001000000}">
          <x14:formula1>
            <xm:f>'C:\Users\MALFJ\Desktop\Ｒ３臨床研修費等補助金（歯科医師）\☑ 01_北海道 ◎\[【北海道】令和３年度医療関係者研修費等補助金・臨床研修費補助金（総括表）.xlsx]Sheet1'!#REF!</xm:f>
          </x14:formula1>
          <xm:sqref>C5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6">
    <pageSetUpPr fitToPage="1"/>
  </sheetPr>
  <dimension ref="A1:Y88"/>
  <sheetViews>
    <sheetView view="pageBreakPreview" zoomScaleNormal="100" zoomScaleSheetLayoutView="100" workbookViewId="0">
      <selection activeCell="B9" sqref="B9:M10"/>
    </sheetView>
  </sheetViews>
  <sheetFormatPr defaultColWidth="3.625" defaultRowHeight="13.15"/>
  <cols>
    <col min="1" max="1" width="3.625" style="1" customWidth="1"/>
    <col min="2" max="2" width="2" style="1" customWidth="1"/>
    <col min="3" max="3" width="6.125" style="1" customWidth="1"/>
    <col min="4" max="8" width="3.625" style="1" customWidth="1"/>
    <col min="9" max="9" width="4.375" style="1" customWidth="1"/>
    <col min="10" max="10" width="1.75" style="1" customWidth="1"/>
    <col min="11" max="11" width="3.625" style="1" customWidth="1"/>
    <col min="12" max="12" width="1.5" style="1" customWidth="1"/>
    <col min="13" max="13" width="11.5" style="1" customWidth="1"/>
    <col min="14" max="14" width="2.75" style="1" customWidth="1"/>
    <col min="15" max="15" width="8.25" style="1" customWidth="1"/>
    <col min="16" max="16" width="3.625" style="1" customWidth="1"/>
    <col min="17" max="17" width="2.125" style="1" customWidth="1"/>
    <col min="18" max="18" width="4.25" style="1" customWidth="1"/>
    <col min="19" max="19" width="5.125" style="1" customWidth="1"/>
    <col min="20" max="20" width="2.625" style="1" customWidth="1"/>
    <col min="21" max="21" width="3.125" style="1" customWidth="1"/>
    <col min="22" max="22" width="2.875" style="1" customWidth="1"/>
    <col min="23" max="23" width="6" style="1" customWidth="1"/>
    <col min="24" max="25" width="4.5" style="1" customWidth="1"/>
    <col min="26" max="16384" width="3.625" style="1"/>
  </cols>
  <sheetData>
    <row r="1" spans="1:25" ht="16.5" customHeight="1">
      <c r="A1" s="1" t="s">
        <v>627</v>
      </c>
      <c r="B1" s="305"/>
    </row>
    <row r="2" spans="1:25" ht="16.5" customHeight="1"/>
    <row r="3" spans="1:25" ht="18.75" customHeight="1">
      <c r="A3" s="952" t="s">
        <v>628</v>
      </c>
      <c r="B3" s="952"/>
      <c r="C3" s="952"/>
      <c r="D3" s="952"/>
      <c r="E3" s="952"/>
      <c r="F3" s="952"/>
      <c r="G3" s="952"/>
      <c r="H3" s="952"/>
      <c r="I3" s="952"/>
      <c r="J3" s="952"/>
      <c r="K3" s="952"/>
      <c r="L3" s="952"/>
      <c r="M3" s="952"/>
      <c r="N3" s="952"/>
      <c r="O3" s="952"/>
      <c r="P3" s="952"/>
      <c r="Q3" s="952"/>
      <c r="R3" s="952"/>
      <c r="S3" s="952"/>
      <c r="T3" s="952"/>
      <c r="U3" s="952"/>
      <c r="V3" s="952"/>
      <c r="W3" s="952"/>
      <c r="X3" s="952"/>
      <c r="Y3" s="168"/>
    </row>
    <row r="4" spans="1:25" ht="15.95" customHeight="1"/>
    <row r="5" spans="1:25" ht="15.95" customHeight="1">
      <c r="N5" s="18" t="s">
        <v>629</v>
      </c>
    </row>
    <row r="6" spans="1:25" ht="15.95" customHeight="1">
      <c r="N6" s="948"/>
      <c r="O6" s="948"/>
      <c r="P6" s="948"/>
      <c r="Q6" s="948"/>
      <c r="R6" s="948"/>
      <c r="S6" s="948"/>
      <c r="T6" s="948"/>
      <c r="U6" s="948"/>
      <c r="V6" s="948"/>
      <c r="W6" s="948"/>
      <c r="X6" s="948"/>
      <c r="Y6" s="35"/>
    </row>
    <row r="7" spans="1:25" ht="15.95" customHeight="1">
      <c r="A7" s="1" t="s">
        <v>630</v>
      </c>
    </row>
    <row r="8" spans="1:25" ht="15.95" customHeight="1">
      <c r="A8" s="1" t="s">
        <v>631</v>
      </c>
    </row>
    <row r="9" spans="1:25" ht="15.95" customHeight="1">
      <c r="B9" s="1200" t="s">
        <v>443</v>
      </c>
      <c r="C9" s="1200"/>
      <c r="D9" s="1200"/>
      <c r="E9" s="1200"/>
      <c r="F9" s="1200"/>
      <c r="G9" s="1200"/>
      <c r="H9" s="1200"/>
      <c r="I9" s="1200"/>
      <c r="J9" s="1200"/>
      <c r="K9" s="1200"/>
      <c r="L9" s="1200"/>
      <c r="M9" s="1200"/>
      <c r="N9" s="1158" t="s">
        <v>632</v>
      </c>
      <c r="O9" s="1159"/>
      <c r="P9" s="1159"/>
      <c r="Q9" s="1159"/>
      <c r="R9" s="1159"/>
      <c r="S9" s="1159"/>
      <c r="T9" s="1159"/>
      <c r="U9" s="1159"/>
      <c r="V9" s="1159"/>
      <c r="W9" s="1159"/>
      <c r="X9" s="1160"/>
    </row>
    <row r="10" spans="1:25" ht="15.95" customHeight="1">
      <c r="B10" s="1200"/>
      <c r="C10" s="1200"/>
      <c r="D10" s="1200"/>
      <c r="E10" s="1200"/>
      <c r="F10" s="1200"/>
      <c r="G10" s="1200"/>
      <c r="H10" s="1200"/>
      <c r="I10" s="1200"/>
      <c r="J10" s="1200"/>
      <c r="K10" s="1200"/>
      <c r="L10" s="1200"/>
      <c r="M10" s="1200"/>
      <c r="N10" s="1161"/>
      <c r="O10" s="1162"/>
      <c r="P10" s="1162"/>
      <c r="Q10" s="1162"/>
      <c r="R10" s="1162"/>
      <c r="S10" s="1162"/>
      <c r="T10" s="1162"/>
      <c r="U10" s="1162"/>
      <c r="V10" s="1162"/>
      <c r="W10" s="1162"/>
      <c r="X10" s="1163"/>
    </row>
    <row r="11" spans="1:25" ht="15.95" customHeight="1">
      <c r="B11" s="1374" t="s">
        <v>633</v>
      </c>
      <c r="C11" s="1375"/>
      <c r="D11" s="1375"/>
      <c r="E11" s="1375"/>
      <c r="F11" s="1375"/>
      <c r="G11" s="1375"/>
      <c r="H11" s="1375"/>
      <c r="I11" s="1375"/>
      <c r="J11" s="1375"/>
      <c r="K11" s="1375"/>
      <c r="L11" s="1375"/>
      <c r="M11" s="1376"/>
      <c r="N11" s="122" t="s">
        <v>450</v>
      </c>
      <c r="O11" s="1175"/>
      <c r="P11" s="1175"/>
      <c r="Q11" s="1175"/>
      <c r="R11" s="1175"/>
      <c r="S11" s="1175"/>
      <c r="T11" s="1175"/>
      <c r="U11" s="1175"/>
      <c r="V11" s="1175"/>
      <c r="W11" s="1175"/>
      <c r="X11" s="63" t="s">
        <v>449</v>
      </c>
      <c r="Y11" s="155"/>
    </row>
    <row r="12" spans="1:25" ht="15.95" customHeight="1">
      <c r="B12" s="64"/>
      <c r="C12" s="65"/>
      <c r="D12" s="65"/>
      <c r="E12" s="65" t="s">
        <v>634</v>
      </c>
      <c r="F12" s="65"/>
      <c r="G12" s="65"/>
      <c r="H12" s="65"/>
      <c r="I12" s="65"/>
      <c r="J12" s="65"/>
      <c r="K12" s="65"/>
      <c r="L12" s="65"/>
      <c r="M12" s="66"/>
      <c r="N12" s="122" t="s">
        <v>635</v>
      </c>
      <c r="O12" s="1175"/>
      <c r="P12" s="1175"/>
      <c r="Q12" s="1175"/>
      <c r="R12" s="1175"/>
      <c r="S12" s="1175"/>
      <c r="T12" s="1175"/>
      <c r="U12" s="1175"/>
      <c r="V12" s="1175"/>
      <c r="W12" s="1175"/>
      <c r="X12" s="63" t="s">
        <v>449</v>
      </c>
      <c r="Y12" s="155"/>
    </row>
    <row r="13" spans="1:25" ht="15.95" customHeight="1">
      <c r="B13" s="1374" t="s">
        <v>452</v>
      </c>
      <c r="C13" s="1375"/>
      <c r="D13" s="1375"/>
      <c r="E13" s="1375"/>
      <c r="F13" s="1375"/>
      <c r="G13" s="1375"/>
      <c r="H13" s="1375"/>
      <c r="I13" s="1375"/>
      <c r="J13" s="1375"/>
      <c r="K13" s="1375"/>
      <c r="L13" s="1375"/>
      <c r="M13" s="1376"/>
      <c r="N13" s="122" t="s">
        <v>462</v>
      </c>
      <c r="O13" s="1175"/>
      <c r="P13" s="1175"/>
      <c r="Q13" s="1175"/>
      <c r="R13" s="1175"/>
      <c r="S13" s="1175"/>
      <c r="T13" s="1175"/>
      <c r="U13" s="1175"/>
      <c r="V13" s="1175"/>
      <c r="W13" s="1175"/>
      <c r="X13" s="63" t="s">
        <v>449</v>
      </c>
      <c r="Y13" s="34"/>
    </row>
    <row r="14" spans="1:25" ht="15.95" customHeight="1">
      <c r="B14" s="1374" t="s">
        <v>453</v>
      </c>
      <c r="C14" s="1375"/>
      <c r="D14" s="1375"/>
      <c r="E14" s="1375"/>
      <c r="F14" s="1375"/>
      <c r="G14" s="1375"/>
      <c r="H14" s="1375"/>
      <c r="I14" s="1375"/>
      <c r="J14" s="1375"/>
      <c r="K14" s="1375"/>
      <c r="L14" s="1375"/>
      <c r="M14" s="1376"/>
      <c r="N14" s="64" t="s">
        <v>636</v>
      </c>
      <c r="O14" s="67"/>
      <c r="P14" s="1175"/>
      <c r="Q14" s="1175"/>
      <c r="R14" s="1175"/>
      <c r="S14" s="1175"/>
      <c r="T14" s="1175"/>
      <c r="U14" s="1175"/>
      <c r="V14" s="1175"/>
      <c r="W14" s="1175"/>
      <c r="X14" s="63" t="s">
        <v>449</v>
      </c>
      <c r="Y14" s="68"/>
    </row>
    <row r="15" spans="1:25" ht="15.95" customHeight="1">
      <c r="B15" s="18" t="s">
        <v>638</v>
      </c>
    </row>
    <row r="16" spans="1:25" ht="13.5" customHeight="1">
      <c r="A16" s="101"/>
      <c r="C16" s="101"/>
      <c r="D16" s="101"/>
      <c r="E16" s="101"/>
      <c r="F16" s="101"/>
      <c r="G16" s="101"/>
      <c r="H16" s="101"/>
      <c r="I16" s="101"/>
      <c r="J16" s="101"/>
      <c r="K16" s="101"/>
      <c r="L16" s="101"/>
      <c r="M16" s="101"/>
    </row>
    <row r="17" spans="1:25" ht="15.95" customHeight="1">
      <c r="A17" s="1" t="s">
        <v>639</v>
      </c>
      <c r="Y17" s="44"/>
    </row>
    <row r="18" spans="1:25" ht="15.95" customHeight="1">
      <c r="B18" s="1" t="s">
        <v>640</v>
      </c>
      <c r="Y18" s="69"/>
    </row>
    <row r="19" spans="1:25" ht="15.95" customHeight="1">
      <c r="B19" s="166" t="s">
        <v>641</v>
      </c>
      <c r="C19" s="167"/>
      <c r="D19" s="167"/>
      <c r="E19" s="167"/>
      <c r="F19" s="66"/>
      <c r="G19" s="70" t="s">
        <v>464</v>
      </c>
      <c r="H19" s="1352"/>
      <c r="I19" s="1352"/>
      <c r="J19" s="1352"/>
      <c r="K19" s="71" t="s">
        <v>449</v>
      </c>
      <c r="M19" s="72" t="s">
        <v>642</v>
      </c>
      <c r="N19" s="73"/>
      <c r="O19" s="28"/>
      <c r="P19" s="122" t="s">
        <v>466</v>
      </c>
      <c r="Q19" s="157"/>
      <c r="R19" s="1165">
        <f>ROUND(H19/12,0)</f>
        <v>0</v>
      </c>
      <c r="S19" s="1165"/>
      <c r="T19" s="1165"/>
      <c r="U19" s="71" t="s">
        <v>449</v>
      </c>
      <c r="W19" s="34"/>
      <c r="Y19" s="69"/>
    </row>
    <row r="20" spans="1:25" ht="15.95" customHeight="1">
      <c r="B20" s="1362" t="s">
        <v>643</v>
      </c>
      <c r="C20" s="1362"/>
      <c r="D20" s="1362"/>
      <c r="E20" s="1362"/>
      <c r="F20" s="1362"/>
      <c r="G20" s="1362"/>
      <c r="H20" s="1362"/>
      <c r="I20" s="1362"/>
      <c r="J20" s="1362"/>
      <c r="K20" s="1362"/>
      <c r="L20" s="1362"/>
      <c r="M20" s="1362"/>
      <c r="N20" s="1362"/>
      <c r="O20" s="1362"/>
      <c r="P20" s="1362"/>
      <c r="Q20" s="1362"/>
      <c r="R20" s="1362"/>
      <c r="S20" s="1362"/>
      <c r="T20" s="1362"/>
      <c r="U20" s="1362"/>
      <c r="V20" s="1362"/>
      <c r="W20" s="1362"/>
      <c r="X20" s="1362"/>
      <c r="Y20" s="69"/>
    </row>
    <row r="21" spans="1:25" ht="13.5" customHeight="1">
      <c r="Y21" s="69"/>
    </row>
    <row r="22" spans="1:25" ht="15.95" customHeight="1">
      <c r="A22" s="1" t="s">
        <v>644</v>
      </c>
      <c r="P22" s="1363" t="s">
        <v>645</v>
      </c>
      <c r="Q22" s="1364"/>
      <c r="R22" s="1364"/>
      <c r="S22" s="1365"/>
      <c r="T22" s="1369" t="s">
        <v>468</v>
      </c>
      <c r="U22" s="1187"/>
      <c r="V22" s="1481"/>
      <c r="W22" s="1481"/>
      <c r="X22" s="1444" t="s">
        <v>451</v>
      </c>
      <c r="Y22" s="69"/>
    </row>
    <row r="23" spans="1:25" ht="15.95" customHeight="1">
      <c r="P23" s="1366"/>
      <c r="Q23" s="1367"/>
      <c r="R23" s="1367"/>
      <c r="S23" s="1368"/>
      <c r="T23" s="1370"/>
      <c r="U23" s="1482"/>
      <c r="V23" s="1482"/>
      <c r="W23" s="1482"/>
      <c r="X23" s="1445"/>
      <c r="Y23" s="69"/>
    </row>
    <row r="24" spans="1:25" ht="13.5" customHeight="1">
      <c r="P24" s="74"/>
      <c r="Q24" s="74"/>
      <c r="R24" s="74"/>
      <c r="S24" s="74"/>
      <c r="T24" s="35"/>
      <c r="U24" s="35"/>
      <c r="V24" s="35"/>
      <c r="W24" s="35"/>
      <c r="X24" s="35"/>
      <c r="Y24" s="69"/>
    </row>
    <row r="25" spans="1:25" ht="15.95" customHeight="1">
      <c r="A25" s="1" t="s">
        <v>646</v>
      </c>
      <c r="N25" s="1377" t="s">
        <v>647</v>
      </c>
      <c r="O25" s="1378"/>
      <c r="P25" s="1378"/>
      <c r="Q25" s="1378"/>
      <c r="R25" s="1378"/>
      <c r="S25" s="1378"/>
      <c r="T25" s="1378"/>
      <c r="U25" s="1164"/>
      <c r="V25" s="1165"/>
      <c r="W25" s="1165"/>
      <c r="X25" s="158" t="s">
        <v>449</v>
      </c>
      <c r="Y25" s="69"/>
    </row>
    <row r="26" spans="1:25" ht="13.5" customHeight="1">
      <c r="P26" s="74"/>
      <c r="Q26" s="74"/>
      <c r="R26" s="74"/>
      <c r="S26" s="74"/>
      <c r="T26" s="35"/>
      <c r="U26" s="35"/>
      <c r="V26" s="35"/>
      <c r="W26" s="35"/>
      <c r="X26" s="35"/>
      <c r="Y26" s="69"/>
    </row>
    <row r="27" spans="1:25" ht="13.5" customHeight="1">
      <c r="P27" s="74"/>
      <c r="Q27" s="74"/>
      <c r="R27" s="74"/>
      <c r="S27" s="74"/>
      <c r="T27" s="35"/>
      <c r="U27" s="35"/>
      <c r="V27" s="35"/>
      <c r="W27" s="35"/>
      <c r="X27" s="35"/>
      <c r="Y27" s="69"/>
    </row>
    <row r="28" spans="1:25" ht="15.95" customHeight="1">
      <c r="A28" s="1" t="s">
        <v>648</v>
      </c>
    </row>
    <row r="29" spans="1:25" ht="13.5" customHeight="1"/>
    <row r="30" spans="1:25" ht="8.25" customHeight="1">
      <c r="B30" s="75"/>
      <c r="C30" s="76"/>
      <c r="D30" s="76"/>
      <c r="E30" s="76"/>
      <c r="F30" s="76"/>
      <c r="G30" s="76"/>
      <c r="H30" s="76"/>
      <c r="I30" s="76"/>
      <c r="J30" s="76"/>
      <c r="K30" s="76"/>
      <c r="L30" s="76"/>
      <c r="M30" s="76"/>
      <c r="N30" s="76"/>
      <c r="O30" s="76"/>
      <c r="P30" s="76"/>
      <c r="Q30" s="76"/>
      <c r="R30" s="76"/>
      <c r="S30" s="77"/>
      <c r="T30" s="75"/>
      <c r="U30" s="76"/>
      <c r="V30" s="76"/>
      <c r="W30" s="76"/>
      <c r="X30" s="77"/>
    </row>
    <row r="31" spans="1:25" ht="15.95" customHeight="1">
      <c r="B31" s="2"/>
      <c r="C31" s="1" t="s">
        <v>649</v>
      </c>
      <c r="S31" s="9"/>
      <c r="T31" s="2"/>
      <c r="X31" s="9"/>
    </row>
    <row r="32" spans="1:25" ht="8.25" customHeight="1">
      <c r="B32" s="2"/>
      <c r="S32" s="9"/>
      <c r="T32" s="2"/>
      <c r="X32" s="9"/>
    </row>
    <row r="33" spans="1:24" s="78" customFormat="1" ht="15.95" customHeight="1">
      <c r="A33" s="1"/>
      <c r="B33" s="2"/>
      <c r="C33" s="1" t="s">
        <v>650</v>
      </c>
      <c r="D33" s="1"/>
      <c r="E33" s="1"/>
      <c r="F33" s="1"/>
      <c r="G33" s="1"/>
      <c r="H33" s="1"/>
      <c r="I33" s="1"/>
      <c r="J33" s="1"/>
      <c r="K33" s="1"/>
      <c r="L33" s="1"/>
      <c r="M33" s="1"/>
      <c r="N33" s="1"/>
      <c r="O33" s="1"/>
      <c r="P33" s="1"/>
      <c r="Q33" s="1"/>
      <c r="R33" s="1"/>
      <c r="S33" s="9"/>
      <c r="T33" s="2"/>
      <c r="U33" s="1"/>
      <c r="V33" s="1"/>
      <c r="W33" s="1"/>
      <c r="X33" s="9"/>
    </row>
    <row r="34" spans="1:24" s="78" customFormat="1" ht="15.95" customHeight="1">
      <c r="A34" s="1"/>
      <c r="B34" s="2"/>
      <c r="C34" s="1"/>
      <c r="D34" s="1" t="s">
        <v>651</v>
      </c>
      <c r="E34" s="1" t="s">
        <v>652</v>
      </c>
      <c r="F34" s="1"/>
      <c r="G34" s="1"/>
      <c r="H34" s="1"/>
      <c r="I34" s="1"/>
      <c r="J34" s="1"/>
      <c r="K34" s="1"/>
      <c r="L34" s="1"/>
      <c r="M34" s="1"/>
      <c r="N34" s="1"/>
      <c r="O34" s="1"/>
      <c r="P34" s="1"/>
      <c r="Q34" s="1"/>
      <c r="R34" s="1"/>
      <c r="S34" s="9"/>
      <c r="T34" s="2"/>
      <c r="U34" s="1"/>
      <c r="V34" s="1"/>
      <c r="W34" s="1"/>
      <c r="X34" s="9"/>
    </row>
    <row r="35" spans="1:24" s="78" customFormat="1" ht="15.95" customHeight="1">
      <c r="A35" s="1"/>
      <c r="B35" s="2"/>
      <c r="C35" s="1"/>
      <c r="D35" s="34" t="s">
        <v>522</v>
      </c>
      <c r="E35" s="1355">
        <v>54180</v>
      </c>
      <c r="F35" s="1355"/>
      <c r="G35" s="1355"/>
      <c r="H35" s="1" t="s">
        <v>523</v>
      </c>
      <c r="I35" s="1"/>
      <c r="J35" s="1"/>
      <c r="K35" s="35" t="s">
        <v>268</v>
      </c>
      <c r="L35" s="1"/>
      <c r="M35" s="1468" t="s">
        <v>653</v>
      </c>
      <c r="N35" s="1468"/>
      <c r="O35" s="1468"/>
      <c r="P35" s="1360">
        <f>O11</f>
        <v>0</v>
      </c>
      <c r="Q35" s="1360"/>
      <c r="R35" s="1360"/>
      <c r="S35" s="9" t="s">
        <v>451</v>
      </c>
      <c r="T35" s="8" t="s">
        <v>543</v>
      </c>
      <c r="U35" s="1361">
        <f>E35*P35</f>
        <v>0</v>
      </c>
      <c r="V35" s="1361"/>
      <c r="W35" s="1361"/>
      <c r="X35" s="9" t="s">
        <v>544</v>
      </c>
    </row>
    <row r="36" spans="1:24" s="78" customFormat="1" ht="15.75" customHeight="1">
      <c r="A36" s="1"/>
      <c r="B36" s="2"/>
      <c r="C36" s="1"/>
      <c r="D36" s="155" t="s">
        <v>654</v>
      </c>
      <c r="E36" s="165"/>
      <c r="F36" s="165"/>
      <c r="G36" s="165"/>
      <c r="H36" s="1"/>
      <c r="I36" s="1"/>
      <c r="J36" s="1"/>
      <c r="K36" s="35"/>
      <c r="L36" s="1"/>
      <c r="M36" s="36"/>
      <c r="N36" s="36"/>
      <c r="O36" s="36"/>
      <c r="P36" s="79"/>
      <c r="Q36" s="79"/>
      <c r="R36" s="79"/>
      <c r="S36" s="9"/>
      <c r="T36" s="8"/>
      <c r="U36" s="61"/>
      <c r="V36" s="61"/>
      <c r="W36" s="61"/>
      <c r="X36" s="9"/>
    </row>
    <row r="37" spans="1:24" s="78" customFormat="1" ht="15.75" customHeight="1">
      <c r="A37" s="1"/>
      <c r="B37" s="2"/>
      <c r="C37" s="1"/>
      <c r="D37" s="34" t="s">
        <v>522</v>
      </c>
      <c r="E37" s="1355">
        <v>54180</v>
      </c>
      <c r="F37" s="1355"/>
      <c r="G37" s="1355"/>
      <c r="H37" s="1" t="s">
        <v>523</v>
      </c>
      <c r="I37" s="1"/>
      <c r="J37" s="1"/>
      <c r="K37" s="35" t="s">
        <v>268</v>
      </c>
      <c r="L37" s="1"/>
      <c r="M37" s="1468" t="s">
        <v>655</v>
      </c>
      <c r="N37" s="1468"/>
      <c r="O37" s="1468"/>
      <c r="P37" s="1360">
        <f>O12</f>
        <v>0</v>
      </c>
      <c r="Q37" s="1360"/>
      <c r="R37" s="1360"/>
      <c r="S37" s="9" t="s">
        <v>451</v>
      </c>
      <c r="T37" s="8" t="s">
        <v>543</v>
      </c>
      <c r="U37" s="1361">
        <f>E37*P37</f>
        <v>0</v>
      </c>
      <c r="V37" s="1361"/>
      <c r="W37" s="1361"/>
      <c r="X37" s="9" t="s">
        <v>544</v>
      </c>
    </row>
    <row r="38" spans="1:24" ht="15.75" customHeight="1">
      <c r="B38" s="2"/>
      <c r="D38" s="34"/>
      <c r="E38" s="170"/>
      <c r="F38" s="170"/>
      <c r="G38" s="170"/>
      <c r="K38" s="35"/>
      <c r="M38" s="36"/>
      <c r="N38" s="36"/>
      <c r="O38" s="36"/>
      <c r="P38" s="80"/>
      <c r="Q38" s="80"/>
      <c r="R38" s="80"/>
      <c r="S38" s="9"/>
      <c r="T38" s="8"/>
      <c r="U38" s="164"/>
      <c r="V38" s="164"/>
      <c r="W38" s="164"/>
      <c r="X38" s="9"/>
    </row>
    <row r="39" spans="1:24" ht="15.95" customHeight="1">
      <c r="B39" s="2"/>
      <c r="C39" s="1" t="s">
        <v>656</v>
      </c>
      <c r="L39" s="1260"/>
      <c r="M39" s="1260"/>
      <c r="N39" s="1260"/>
      <c r="O39" s="1260"/>
      <c r="P39" s="34"/>
      <c r="Q39" s="34"/>
      <c r="R39" s="34"/>
      <c r="S39" s="9"/>
      <c r="T39" s="2"/>
      <c r="X39" s="9"/>
    </row>
    <row r="40" spans="1:24" ht="8.25" customHeight="1">
      <c r="B40" s="2"/>
      <c r="L40" s="35"/>
      <c r="M40" s="35"/>
      <c r="N40" s="35"/>
      <c r="O40" s="35"/>
      <c r="P40" s="34"/>
      <c r="Q40" s="34"/>
      <c r="R40" s="34"/>
      <c r="S40" s="9"/>
      <c r="T40" s="2"/>
      <c r="X40" s="9"/>
    </row>
    <row r="41" spans="1:24" ht="15.95" customHeight="1">
      <c r="B41" s="2"/>
      <c r="D41" s="1" t="s">
        <v>489</v>
      </c>
      <c r="E41" s="1263" t="s">
        <v>657</v>
      </c>
      <c r="F41" s="1263"/>
      <c r="G41" s="1263"/>
      <c r="H41" s="1263"/>
      <c r="M41" s="949" t="s">
        <v>658</v>
      </c>
      <c r="N41" s="949"/>
      <c r="O41" s="949"/>
      <c r="P41" s="1356">
        <f>R19</f>
        <v>0</v>
      </c>
      <c r="Q41" s="1356"/>
      <c r="R41" s="1356"/>
      <c r="S41" s="9" t="s">
        <v>451</v>
      </c>
      <c r="T41" s="8" t="s">
        <v>543</v>
      </c>
      <c r="U41" s="1357"/>
      <c r="V41" s="1357"/>
      <c r="W41" s="1357"/>
      <c r="X41" s="9" t="s">
        <v>544</v>
      </c>
    </row>
    <row r="42" spans="1:24" ht="8.25" customHeight="1">
      <c r="B42" s="2"/>
      <c r="E42" s="36"/>
      <c r="F42" s="36"/>
      <c r="G42" s="36"/>
      <c r="H42" s="36"/>
      <c r="M42" s="155"/>
      <c r="N42" s="155"/>
      <c r="O42" s="155"/>
      <c r="P42" s="80"/>
      <c r="Q42" s="80"/>
      <c r="R42" s="80"/>
      <c r="S42" s="9"/>
      <c r="T42" s="8"/>
      <c r="U42" s="164"/>
      <c r="V42" s="164"/>
      <c r="W42" s="164"/>
      <c r="X42" s="9"/>
    </row>
    <row r="43" spans="1:24" ht="15.95" customHeight="1">
      <c r="B43" s="2"/>
      <c r="D43" s="1" t="s">
        <v>491</v>
      </c>
      <c r="E43" s="1359" t="s">
        <v>659</v>
      </c>
      <c r="F43" s="1359"/>
      <c r="G43" s="1359"/>
      <c r="H43" s="1359"/>
      <c r="P43" s="34"/>
      <c r="Q43" s="34"/>
      <c r="R43" s="34"/>
      <c r="S43" s="9"/>
      <c r="T43" s="2"/>
      <c r="X43" s="9"/>
    </row>
    <row r="44" spans="1:24" ht="15.95" customHeight="1">
      <c r="B44" s="2"/>
      <c r="D44" s="34" t="s">
        <v>522</v>
      </c>
      <c r="E44" s="1355"/>
      <c r="F44" s="1355"/>
      <c r="G44" s="1355"/>
      <c r="H44" s="1" t="s">
        <v>523</v>
      </c>
      <c r="K44" s="35" t="s">
        <v>268</v>
      </c>
      <c r="M44" s="1468" t="s">
        <v>660</v>
      </c>
      <c r="N44" s="1468"/>
      <c r="O44" s="1468"/>
      <c r="P44" s="1356">
        <f>H19</f>
        <v>0</v>
      </c>
      <c r="Q44" s="1356"/>
      <c r="R44" s="1356"/>
      <c r="S44" s="9" t="s">
        <v>451</v>
      </c>
      <c r="T44" s="8" t="s">
        <v>543</v>
      </c>
      <c r="U44" s="1357">
        <f>E44*P44</f>
        <v>0</v>
      </c>
      <c r="V44" s="1357"/>
      <c r="W44" s="1357"/>
      <c r="X44" s="9" t="s">
        <v>544</v>
      </c>
    </row>
    <row r="45" spans="1:24" ht="15.95" customHeight="1">
      <c r="B45" s="2"/>
      <c r="D45" s="34"/>
      <c r="E45" s="1446" t="s">
        <v>890</v>
      </c>
      <c r="F45" s="1446"/>
      <c r="G45" s="1446"/>
      <c r="H45" s="1446"/>
      <c r="I45" s="1446"/>
      <c r="J45" s="1446"/>
      <c r="K45" s="1446"/>
      <c r="L45" s="1446"/>
      <c r="M45" s="1446"/>
      <c r="N45" s="1446"/>
      <c r="O45" s="1446"/>
      <c r="P45" s="80"/>
      <c r="Q45" s="80"/>
      <c r="R45" s="80"/>
      <c r="S45" s="9"/>
      <c r="T45" s="8"/>
      <c r="U45" s="164"/>
      <c r="V45" s="164"/>
      <c r="W45" s="164"/>
      <c r="X45" s="9"/>
    </row>
    <row r="46" spans="1:24" ht="8.25" customHeight="1">
      <c r="B46" s="2"/>
      <c r="D46" s="34"/>
      <c r="E46" s="170"/>
      <c r="F46" s="170"/>
      <c r="G46" s="170"/>
      <c r="K46" s="35"/>
      <c r="M46" s="36"/>
      <c r="N46" s="36"/>
      <c r="O46" s="36"/>
      <c r="P46" s="80"/>
      <c r="Q46" s="80"/>
      <c r="R46" s="80"/>
      <c r="S46" s="9"/>
      <c r="T46" s="8"/>
      <c r="U46" s="164"/>
      <c r="V46" s="164"/>
      <c r="W46" s="164"/>
      <c r="X46" s="9"/>
    </row>
    <row r="47" spans="1:24" ht="15.95" customHeight="1">
      <c r="B47" s="2"/>
      <c r="C47" s="1" t="s">
        <v>662</v>
      </c>
      <c r="P47" s="34"/>
      <c r="Q47" s="34"/>
      <c r="R47" s="34"/>
      <c r="S47" s="9"/>
      <c r="T47" s="8" t="s">
        <v>543</v>
      </c>
      <c r="U47" s="1357"/>
      <c r="V47" s="1357"/>
      <c r="W47" s="1357"/>
      <c r="X47" s="9" t="s">
        <v>544</v>
      </c>
    </row>
    <row r="48" spans="1:24" ht="8.25" customHeight="1">
      <c r="B48" s="2"/>
      <c r="P48" s="34"/>
      <c r="Q48" s="34"/>
      <c r="R48" s="34"/>
      <c r="S48" s="9"/>
      <c r="T48" s="8"/>
      <c r="U48" s="164"/>
      <c r="V48" s="164"/>
      <c r="W48" s="164"/>
      <c r="X48" s="9"/>
    </row>
    <row r="49" spans="2:24" ht="15.95" customHeight="1">
      <c r="B49" s="2"/>
      <c r="C49" s="1" t="s">
        <v>663</v>
      </c>
      <c r="P49" s="34"/>
      <c r="Q49" s="34"/>
      <c r="R49" s="34"/>
      <c r="S49" s="9"/>
      <c r="T49" s="2"/>
      <c r="X49" s="9"/>
    </row>
    <row r="50" spans="2:24" ht="15.95" customHeight="1">
      <c r="B50" s="2"/>
      <c r="D50" s="34" t="s">
        <v>522</v>
      </c>
      <c r="E50" s="1358">
        <v>27640</v>
      </c>
      <c r="F50" s="1358"/>
      <c r="G50" s="1358"/>
      <c r="H50" s="1" t="s">
        <v>541</v>
      </c>
      <c r="K50" s="35" t="s">
        <v>268</v>
      </c>
      <c r="M50" s="949" t="s">
        <v>664</v>
      </c>
      <c r="N50" s="949"/>
      <c r="O50" s="949"/>
      <c r="P50" s="1356">
        <f>U22</f>
        <v>0</v>
      </c>
      <c r="Q50" s="1356"/>
      <c r="R50" s="1356"/>
      <c r="S50" s="9" t="s">
        <v>451</v>
      </c>
      <c r="T50" s="8" t="s">
        <v>543</v>
      </c>
      <c r="U50" s="1357">
        <f>E50*P50</f>
        <v>0</v>
      </c>
      <c r="V50" s="1357"/>
      <c r="W50" s="1357"/>
      <c r="X50" s="9" t="s">
        <v>544</v>
      </c>
    </row>
    <row r="51" spans="2:24" ht="8.25" customHeight="1">
      <c r="B51" s="2"/>
      <c r="D51" s="34"/>
      <c r="E51" s="170"/>
      <c r="F51" s="170"/>
      <c r="G51" s="170"/>
      <c r="K51" s="35"/>
      <c r="M51" s="155"/>
      <c r="N51" s="155"/>
      <c r="O51" s="155"/>
      <c r="P51" s="80"/>
      <c r="Q51" s="80"/>
      <c r="R51" s="80"/>
      <c r="S51" s="9"/>
      <c r="T51" s="8"/>
      <c r="U51" s="164"/>
      <c r="V51" s="164"/>
      <c r="W51" s="164"/>
      <c r="X51" s="9"/>
    </row>
    <row r="52" spans="2:24" ht="15.95" customHeight="1">
      <c r="B52" s="2"/>
      <c r="C52" s="1" t="s">
        <v>665</v>
      </c>
      <c r="P52" s="34"/>
      <c r="Q52" s="34"/>
      <c r="R52" s="34"/>
      <c r="S52" s="9"/>
      <c r="T52" s="2"/>
      <c r="X52" s="9"/>
    </row>
    <row r="53" spans="2:24" ht="15.95" customHeight="1">
      <c r="B53" s="2"/>
      <c r="D53" s="34" t="s">
        <v>522</v>
      </c>
      <c r="E53" s="1358">
        <v>4000</v>
      </c>
      <c r="F53" s="1358"/>
      <c r="G53" s="1358"/>
      <c r="H53" s="1" t="s">
        <v>523</v>
      </c>
      <c r="K53" s="35" t="s">
        <v>268</v>
      </c>
      <c r="M53" s="1468" t="s">
        <v>666</v>
      </c>
      <c r="N53" s="1468"/>
      <c r="O53" s="1468"/>
      <c r="P53" s="1356">
        <f>O11+O12</f>
        <v>0</v>
      </c>
      <c r="Q53" s="1356"/>
      <c r="R53" s="1356"/>
      <c r="S53" s="9" t="s">
        <v>451</v>
      </c>
      <c r="T53" s="8" t="s">
        <v>543</v>
      </c>
      <c r="U53" s="1357">
        <f>E53*P53</f>
        <v>0</v>
      </c>
      <c r="V53" s="1357"/>
      <c r="W53" s="1357"/>
      <c r="X53" s="9" t="s">
        <v>544</v>
      </c>
    </row>
    <row r="54" spans="2:24" ht="8.25" customHeight="1">
      <c r="B54" s="2"/>
      <c r="D54" s="34"/>
      <c r="E54" s="170"/>
      <c r="F54" s="170"/>
      <c r="G54" s="170"/>
      <c r="K54" s="35"/>
      <c r="P54" s="80"/>
      <c r="Q54" s="80"/>
      <c r="R54" s="80"/>
      <c r="S54" s="9"/>
      <c r="T54" s="8"/>
      <c r="U54" s="164"/>
      <c r="V54" s="164"/>
      <c r="W54" s="164"/>
      <c r="X54" s="9"/>
    </row>
    <row r="55" spans="2:24" ht="15.95" customHeight="1">
      <c r="B55" s="2"/>
      <c r="C55" s="1" t="s">
        <v>667</v>
      </c>
      <c r="P55" s="34"/>
      <c r="Q55" s="34"/>
      <c r="R55" s="34"/>
      <c r="S55" s="9"/>
      <c r="T55" s="8" t="s">
        <v>543</v>
      </c>
      <c r="U55" s="1357"/>
      <c r="V55" s="1357"/>
      <c r="W55" s="1357"/>
      <c r="X55" s="9" t="s">
        <v>544</v>
      </c>
    </row>
    <row r="56" spans="2:24" ht="8.25" customHeight="1">
      <c r="B56" s="2"/>
      <c r="D56" s="34"/>
      <c r="E56" s="170"/>
      <c r="F56" s="170"/>
      <c r="G56" s="170"/>
      <c r="K56" s="35"/>
      <c r="P56" s="80"/>
      <c r="Q56" s="80"/>
      <c r="R56" s="80"/>
      <c r="S56" s="9"/>
      <c r="T56" s="8"/>
      <c r="U56" s="164"/>
      <c r="V56" s="164"/>
      <c r="W56" s="164"/>
      <c r="X56" s="9"/>
    </row>
    <row r="57" spans="2:24" ht="15.95" customHeight="1">
      <c r="B57" s="2"/>
      <c r="C57" s="132" t="s">
        <v>668</v>
      </c>
      <c r="D57" s="35"/>
      <c r="E57" s="36"/>
      <c r="F57" s="36"/>
      <c r="G57" s="36"/>
      <c r="H57" s="36"/>
      <c r="I57" s="36"/>
      <c r="M57" s="170"/>
      <c r="O57" s="170"/>
      <c r="P57" s="170"/>
      <c r="Q57" s="170"/>
      <c r="R57" s="170"/>
      <c r="S57" s="9"/>
      <c r="T57" s="8"/>
      <c r="U57" s="164"/>
      <c r="V57" s="164"/>
      <c r="W57" s="164"/>
      <c r="X57" s="9"/>
    </row>
    <row r="58" spans="2:24" ht="15.95" customHeight="1">
      <c r="B58" s="16"/>
      <c r="C58" s="132" t="s">
        <v>669</v>
      </c>
      <c r="D58" s="3"/>
      <c r="E58" s="4"/>
      <c r="F58" s="4"/>
      <c r="G58" s="4"/>
      <c r="H58" s="4"/>
      <c r="I58" s="4"/>
      <c r="J58" s="5"/>
      <c r="K58" s="5"/>
      <c r="L58" s="5"/>
      <c r="M58" s="6"/>
      <c r="N58" s="5"/>
      <c r="O58" s="6"/>
      <c r="P58" s="7"/>
      <c r="Q58" s="7"/>
      <c r="R58" s="7"/>
      <c r="S58" s="59"/>
      <c r="T58" s="60"/>
      <c r="U58" s="81"/>
      <c r="V58" s="81"/>
      <c r="W58" s="81"/>
      <c r="X58" s="59"/>
    </row>
    <row r="59" spans="2:24" ht="15.95" customHeight="1">
      <c r="B59" s="1351" t="s">
        <v>670</v>
      </c>
      <c r="C59" s="1352"/>
      <c r="D59" s="1352"/>
      <c r="E59" s="1352"/>
      <c r="F59" s="1352"/>
      <c r="G59" s="1352"/>
      <c r="H59" s="1352"/>
      <c r="I59" s="1352"/>
      <c r="J59" s="1352"/>
      <c r="K59" s="1352"/>
      <c r="L59" s="1352"/>
      <c r="M59" s="1352"/>
      <c r="N59" s="1352"/>
      <c r="O59" s="1352"/>
      <c r="P59" s="1352"/>
      <c r="Q59" s="1352"/>
      <c r="R59" s="1352"/>
      <c r="S59" s="1353"/>
      <c r="T59" s="169" t="s">
        <v>543</v>
      </c>
      <c r="U59" s="1354">
        <f>U35+U37+U41+U44+U47+U50+U53+U55</f>
        <v>0</v>
      </c>
      <c r="V59" s="1354"/>
      <c r="W59" s="1354"/>
      <c r="X59" s="28" t="s">
        <v>544</v>
      </c>
    </row>
    <row r="60" spans="2:24" ht="27.75" customHeight="1">
      <c r="B60" s="82"/>
      <c r="C60" s="82"/>
      <c r="D60" s="82"/>
      <c r="E60" s="82"/>
      <c r="F60" s="82"/>
      <c r="G60" s="82"/>
      <c r="H60" s="82"/>
      <c r="I60" s="82"/>
      <c r="J60" s="82"/>
      <c r="K60" s="82"/>
      <c r="L60" s="82"/>
      <c r="M60" s="82"/>
      <c r="N60" s="82"/>
      <c r="O60" s="82"/>
      <c r="P60" s="82"/>
      <c r="Q60" s="82"/>
      <c r="R60" s="82"/>
      <c r="S60" s="82"/>
      <c r="T60" s="82"/>
      <c r="U60" s="82"/>
      <c r="V60" s="82"/>
      <c r="W60" s="82"/>
      <c r="X60" s="82"/>
    </row>
    <row r="61" spans="2:24" ht="18.75" customHeight="1">
      <c r="B61" s="83"/>
      <c r="C61" s="83"/>
      <c r="D61" s="83"/>
      <c r="E61" s="83"/>
      <c r="F61" s="83"/>
      <c r="G61" s="83"/>
      <c r="H61" s="83"/>
      <c r="I61" s="83"/>
      <c r="J61" s="83"/>
      <c r="K61" s="83"/>
      <c r="L61" s="83"/>
      <c r="M61" s="83"/>
      <c r="N61" s="83"/>
      <c r="O61" s="83"/>
      <c r="P61" s="83"/>
      <c r="Q61" s="83"/>
      <c r="R61" s="83"/>
      <c r="S61" s="83"/>
      <c r="T61" s="83"/>
      <c r="U61" s="83"/>
      <c r="V61" s="83"/>
      <c r="W61" s="83"/>
      <c r="X61" s="83"/>
    </row>
    <row r="62" spans="2:24" ht="18.75" customHeight="1">
      <c r="B62" s="84"/>
      <c r="C62" s="84"/>
      <c r="D62" s="84"/>
      <c r="E62" s="84"/>
      <c r="F62" s="84"/>
      <c r="G62" s="84"/>
      <c r="H62" s="84"/>
      <c r="I62" s="84"/>
      <c r="J62" s="84"/>
      <c r="K62" s="84"/>
      <c r="L62" s="84"/>
      <c r="M62" s="84"/>
      <c r="N62" s="84"/>
      <c r="O62" s="84"/>
      <c r="P62" s="84"/>
      <c r="Q62" s="84"/>
      <c r="R62" s="84"/>
      <c r="S62" s="84"/>
      <c r="T62" s="84"/>
      <c r="U62" s="84"/>
      <c r="V62" s="84"/>
      <c r="W62" s="84"/>
      <c r="X62" s="84"/>
    </row>
    <row r="63" spans="2:24" ht="12" customHeight="1"/>
    <row r="64" spans="2:24" ht="18.75" customHeight="1"/>
    <row r="67" ht="6.95" customHeight="1"/>
    <row r="68" ht="6.95" customHeight="1"/>
    <row r="72" ht="9.75" customHeight="1"/>
    <row r="74" ht="13.5" customHeight="1"/>
    <row r="75" ht="13.5" customHeight="1"/>
    <row r="76" ht="13.5" customHeight="1"/>
    <row r="77" ht="13.5" customHeight="1"/>
    <row r="79" ht="13.5" customHeight="1"/>
    <row r="85" ht="21" customHeight="1"/>
    <row r="86" ht="23.25" customHeight="1"/>
    <row r="87" ht="27" customHeight="1"/>
    <row r="88" ht="48" customHeight="1"/>
  </sheetData>
  <mergeCells count="51">
    <mergeCell ref="U55:W55"/>
    <mergeCell ref="B59:S59"/>
    <mergeCell ref="U59:W59"/>
    <mergeCell ref="E50:G50"/>
    <mergeCell ref="M50:O50"/>
    <mergeCell ref="P50:R50"/>
    <mergeCell ref="U50:W50"/>
    <mergeCell ref="E53:G53"/>
    <mergeCell ref="M53:O53"/>
    <mergeCell ref="P53:R53"/>
    <mergeCell ref="U53:W53"/>
    <mergeCell ref="U47:W47"/>
    <mergeCell ref="L39:O39"/>
    <mergeCell ref="E41:H41"/>
    <mergeCell ref="M41:O41"/>
    <mergeCell ref="P41:R41"/>
    <mergeCell ref="U41:W41"/>
    <mergeCell ref="E43:H43"/>
    <mergeCell ref="E44:G44"/>
    <mergeCell ref="M44:O44"/>
    <mergeCell ref="P44:R44"/>
    <mergeCell ref="U44:W44"/>
    <mergeCell ref="E45:O45"/>
    <mergeCell ref="E35:G35"/>
    <mergeCell ref="M35:O35"/>
    <mergeCell ref="P35:R35"/>
    <mergeCell ref="U35:W35"/>
    <mergeCell ref="E37:G37"/>
    <mergeCell ref="M37:O37"/>
    <mergeCell ref="P37:R37"/>
    <mergeCell ref="U37:W37"/>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A3:X3"/>
    <mergeCell ref="N6:X6"/>
    <mergeCell ref="B9:M10"/>
    <mergeCell ref="N9:X10"/>
    <mergeCell ref="B11:M11"/>
    <mergeCell ref="O11:W11"/>
  </mergeCells>
  <phoneticPr fontId="4"/>
  <printOptions horizontalCentered="1"/>
  <pageMargins left="0.51181102362204722" right="0.39370078740157483" top="0.59055118110236227" bottom="0.59055118110236227" header="0.51181102362204722" footer="0.51181102362204722"/>
  <pageSetup paperSize="9" scale="95" orientation="portrait" r:id="rId1"/>
  <headerFooter alignWithMargins="0"/>
  <rowBreaks count="1" manualBreakCount="1">
    <brk id="59" max="2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0d08088d-5390-484d-8b3a-e28c518d54ac">
      <UserInfo>
        <DisplayName/>
        <AccountId xsi:nil="true"/>
        <AccountType/>
      </UserInfo>
    </Owner>
    <lcf76f155ced4ddcb4097134ff3c332f xmlns="0d08088d-5390-484d-8b3a-e28c518d54ac">
      <Terms xmlns="http://schemas.microsoft.com/office/infopath/2007/PartnerControls"/>
    </lcf76f155ced4ddcb4097134ff3c332f>
    <_Flow_SignoffStatus xmlns="0d08088d-5390-484d-8b3a-e28c518d54ac" xsi:nil="true"/>
  </documentManagement>
</p:properties>
</file>

<file path=customXml/itemProps1.xml><?xml version="1.0" encoding="utf-8"?>
<ds:datastoreItem xmlns:ds="http://schemas.openxmlformats.org/officeDocument/2006/customXml" ds:itemID="{45F7054A-82F8-4EF4-B6FC-F26D17114B1A}"/>
</file>

<file path=customXml/itemProps2.xml><?xml version="1.0" encoding="utf-8"?>
<ds:datastoreItem xmlns:ds="http://schemas.openxmlformats.org/officeDocument/2006/customXml" ds:itemID="{CFD67A79-20B6-48C1-92CD-04BA5A962CBC}"/>
</file>

<file path=customXml/itemProps3.xml><?xml version="1.0" encoding="utf-8"?>
<ds:datastoreItem xmlns:ds="http://schemas.openxmlformats.org/officeDocument/2006/customXml" ds:itemID="{C632BD8A-5669-4C10-9DC7-1C52BA6941E7}"/>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MediaServiceImageTags">
    <vt:lpwstr/>
  </property>
</Properties>
</file>