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ml.chart+xml" PartName="/xl/charts/chart12.xml"/>
  <Override ContentType="application/vnd.openxmlformats-officedocument.drawingml.chart+xml" PartName="/xl/charts/chart13.xml"/>
  <Override ContentType="application/vnd.openxmlformats-officedocument.drawingml.chart+xml" PartName="/xl/charts/chart14.xml"/>
  <Override ContentType="application/vnd.openxmlformats-officedocument.drawingml.chart+xml" PartName="/xl/charts/chart15.xml"/>
  <Override ContentType="application/vnd.openxmlformats-officedocument.drawingml.chart+xml" PartName="/xl/charts/chart16.xml"/>
  <Override ContentType="application/vnd.openxmlformats-officedocument.drawingml.chart+xml" PartName="/xl/charts/chart17.xml"/>
  <Override ContentType="application/vnd.openxmlformats-officedocument.drawingml.chart+xml" PartName="/xl/charts/chart18.xml"/>
  <Override ContentType="application/vnd.openxmlformats-officedocument.drawingml.chart+xml" PartName="/xl/charts/chart19.xml"/>
  <Override ContentType="application/vnd.openxmlformats-officedocument.drawingml.chart+xml" PartName="/xl/charts/chart20.xml"/>
  <Override ContentType="application/vnd.openxmlformats-officedocument.drawingml.chart+xml" PartName="/xl/charts/chart21.xml"/>
  <Override ContentType="application/vnd.openxmlformats-officedocument.drawingml.chart+xml" PartName="/xl/charts/chart22.xml"/>
  <Override ContentType="application/vnd.openxmlformats-officedocument.drawingml.chart+xml" PartName="/xl/charts/chart23.xml"/>
  <Override ContentType="application/vnd.openxmlformats-officedocument.drawingml.chart+xml" PartName="/xl/charts/chart24.xml"/>
  <Override ContentType="application/vnd.openxmlformats-officedocument.drawingml.chart+xml" PartName="/xl/charts/chart25.xml"/>
  <Override ContentType="application/vnd.openxmlformats-officedocument.drawingml.chart+xml" PartName="/xl/charts/chart26.xml"/>
  <Override ContentType="application/vnd.openxmlformats-officedocument.drawingml.chart+xml" PartName="/xl/charts/chart27.xml"/>
  <Override ContentType="application/vnd.openxmlformats-officedocument.drawingml.chart+xml" PartName="/xl/charts/chart28.xml"/>
  <Override ContentType="application/vnd.openxmlformats-officedocument.drawingml.chart+xml" PartName="/xl/charts/chart29.xml"/>
  <Override ContentType="application/vnd.openxmlformats-officedocument.drawingml.chart+xml" PartName="/xl/charts/chart30.xml"/>
  <Override ContentType="application/vnd.openxmlformats-officedocument.drawingml.chart+xml" PartName="/xl/charts/chart31.xml"/>
  <Override ContentType="application/vnd.openxmlformats-officedocument.drawingml.chart+xml" PartName="/xl/charts/chart32.xml"/>
  <Override ContentType="application/vnd.openxmlformats-officedocument.drawingml.chart+xml" PartName="/xl/charts/chart33.xml"/>
  <Override ContentType="application/vnd.openxmlformats-officedocument.drawingml.chart+xml" PartName="/xl/charts/chart34.xml"/>
  <Override ContentType="application/vnd.openxmlformats-officedocument.drawingml.chart+xml" PartName="/xl/charts/chart35.xml"/>
  <Override ContentType="application/vnd.openxmlformats-officedocument.drawingml.chart+xml" PartName="/xl/charts/chart36.xml"/>
  <Override ContentType="application/vnd.ms-office.chartcolorstyle+xml" PartName="/xl/charts/colors1.xml"/>
  <Override ContentType="application/vnd.ms-office.chartcolorstyle+xml" PartName="/xl/charts/colors2.xml"/>
  <Override ContentType="application/vnd.ms-office.chartcolorstyle+xml" PartName="/xl/charts/colors3.xml"/>
  <Override ContentType="application/vnd.ms-office.chartcolorstyle+xml" PartName="/xl/charts/colors4.xml"/>
  <Override ContentType="application/vnd.ms-office.chartcolorstyle+xml" PartName="/xl/charts/colors5.xml"/>
  <Override ContentType="application/vnd.ms-office.chartcolorstyle+xml" PartName="/xl/charts/colors6.xml"/>
  <Override ContentType="application/vnd.ms-office.chartcolorstyle+xml" PartName="/xl/charts/colors7.xml"/>
  <Override ContentType="application/vnd.ms-office.chartcolorstyle+xml" PartName="/xl/charts/colors8.xml"/>
  <Override ContentType="application/vnd.ms-office.chartcolorstyle+xml" PartName="/xl/charts/colors9.xml"/>
  <Override ContentType="application/vnd.ms-office.chartcolorstyle+xml" PartName="/xl/charts/colors10.xml"/>
  <Override ContentType="application/vnd.ms-office.chartcolorstyle+xml" PartName="/xl/charts/colors11.xml"/>
  <Override ContentType="application/vnd.ms-office.chartcolorstyle+xml" PartName="/xl/charts/colors12.xml"/>
  <Override ContentType="application/vnd.ms-office.chartcolorstyle+xml" PartName="/xl/charts/colors13.xml"/>
  <Override ContentType="application/vnd.ms-office.chartcolorstyle+xml" PartName="/xl/charts/colors14.xml"/>
  <Override ContentType="application/vnd.ms-office.chartcolorstyle+xml" PartName="/xl/charts/colors15.xml"/>
  <Override ContentType="application/vnd.ms-office.chartcolorstyle+xml" PartName="/xl/charts/colors16.xml"/>
  <Override ContentType="application/vnd.ms-office.chartcolorstyle+xml" PartName="/xl/charts/colors17.xml"/>
  <Override ContentType="application/vnd.ms-office.chartcolorstyle+xml" PartName="/xl/charts/colors18.xml"/>
  <Override ContentType="application/vnd.ms-office.chartcolorstyle+xml" PartName="/xl/charts/colors19.xml"/>
  <Override ContentType="application/vnd.ms-office.chartcolorstyle+xml" PartName="/xl/charts/colors20.xml"/>
  <Override ContentType="application/vnd.ms-office.chartcolorstyle+xml" PartName="/xl/charts/colors21.xml"/>
  <Override ContentType="application/vnd.ms-office.chartcolorstyle+xml" PartName="/xl/charts/colors22.xml"/>
  <Override ContentType="application/vnd.ms-office.chartcolorstyle+xml" PartName="/xl/charts/colors23.xml"/>
  <Override ContentType="application/vnd.ms-office.chartcolorstyle+xml" PartName="/xl/charts/colors24.xml"/>
  <Override ContentType="application/vnd.ms-office.chartcolorstyle+xml" PartName="/xl/charts/colors25.xml"/>
  <Override ContentType="application/vnd.ms-office.chartcolorstyle+xml" PartName="/xl/charts/colors26.xml"/>
  <Override ContentType="application/vnd.ms-office.chartcolorstyle+xml" PartName="/xl/charts/colors27.xml"/>
  <Override ContentType="application/vnd.ms-office.chartcolorstyle+xml" PartName="/xl/charts/colors28.xml"/>
  <Override ContentType="application/vnd.ms-office.chartcolorstyle+xml" PartName="/xl/charts/colors29.xml"/>
  <Override ContentType="application/vnd.ms-office.chartcolorstyle+xml" PartName="/xl/charts/colors30.xml"/>
  <Override ContentType="application/vnd.ms-office.chartcolorstyle+xml" PartName="/xl/charts/colors31.xml"/>
  <Override ContentType="application/vnd.ms-office.chartcolorstyle+xml" PartName="/xl/charts/colors32.xml"/>
  <Override ContentType="application/vnd.ms-office.chartcolorstyle+xml" PartName="/xl/charts/colors33.xml"/>
  <Override ContentType="application/vnd.ms-office.chartcolorstyle+xml" PartName="/xl/charts/colors34.xml"/>
  <Override ContentType="application/vnd.ms-office.chartcolorstyle+xml" PartName="/xl/charts/colors35.xml"/>
  <Override ContentType="application/vnd.ms-office.chartcolorstyle+xml" PartName="/xl/charts/colors36.xml"/>
  <Override ContentType="application/vnd.ms-office.chartstyle+xml" PartName="/xl/charts/style1.xml"/>
  <Override ContentType="application/vnd.ms-office.chartstyle+xml" PartName="/xl/charts/style2.xml"/>
  <Override ContentType="application/vnd.ms-office.chartstyle+xml" PartName="/xl/charts/style3.xml"/>
  <Override ContentType="application/vnd.ms-office.chartstyle+xml" PartName="/xl/charts/style4.xml"/>
  <Override ContentType="application/vnd.ms-office.chartstyle+xml" PartName="/xl/charts/style5.xml"/>
  <Override ContentType="application/vnd.ms-office.chartstyle+xml" PartName="/xl/charts/style6.xml"/>
  <Override ContentType="application/vnd.ms-office.chartstyle+xml" PartName="/xl/charts/style7.xml"/>
  <Override ContentType="application/vnd.ms-office.chartstyle+xml" PartName="/xl/charts/style8.xml"/>
  <Override ContentType="application/vnd.ms-office.chartstyle+xml" PartName="/xl/charts/style9.xml"/>
  <Override ContentType="application/vnd.ms-office.chartstyle+xml" PartName="/xl/charts/style10.xml"/>
  <Override ContentType="application/vnd.ms-office.chartstyle+xml" PartName="/xl/charts/style11.xml"/>
  <Override ContentType="application/vnd.ms-office.chartstyle+xml" PartName="/xl/charts/style12.xml"/>
  <Override ContentType="application/vnd.ms-office.chartstyle+xml" PartName="/xl/charts/style13.xml"/>
  <Override ContentType="application/vnd.ms-office.chartstyle+xml" PartName="/xl/charts/style14.xml"/>
  <Override ContentType="application/vnd.ms-office.chartstyle+xml" PartName="/xl/charts/style15.xml"/>
  <Override ContentType="application/vnd.ms-office.chartstyle+xml" PartName="/xl/charts/style16.xml"/>
  <Override ContentType="application/vnd.ms-office.chartstyle+xml" PartName="/xl/charts/style17.xml"/>
  <Override ContentType="application/vnd.ms-office.chartstyle+xml" PartName="/xl/charts/style18.xml"/>
  <Override ContentType="application/vnd.ms-office.chartstyle+xml" PartName="/xl/charts/style19.xml"/>
  <Override ContentType="application/vnd.ms-office.chartstyle+xml" PartName="/xl/charts/style20.xml"/>
  <Override ContentType="application/vnd.ms-office.chartstyle+xml" PartName="/xl/charts/style21.xml"/>
  <Override ContentType="application/vnd.ms-office.chartstyle+xml" PartName="/xl/charts/style22.xml"/>
  <Override ContentType="application/vnd.ms-office.chartstyle+xml" PartName="/xl/charts/style23.xml"/>
  <Override ContentType="application/vnd.ms-office.chartstyle+xml" PartName="/xl/charts/style24.xml"/>
  <Override ContentType="application/vnd.ms-office.chartstyle+xml" PartName="/xl/charts/style25.xml"/>
  <Override ContentType="application/vnd.ms-office.chartstyle+xml" PartName="/xl/charts/style26.xml"/>
  <Override ContentType="application/vnd.ms-office.chartstyle+xml" PartName="/xl/charts/style27.xml"/>
  <Override ContentType="application/vnd.ms-office.chartstyle+xml" PartName="/xl/charts/style28.xml"/>
  <Override ContentType="application/vnd.ms-office.chartstyle+xml" PartName="/xl/charts/style29.xml"/>
  <Override ContentType="application/vnd.ms-office.chartstyle+xml" PartName="/xl/charts/style30.xml"/>
  <Override ContentType="application/vnd.ms-office.chartstyle+xml" PartName="/xl/charts/style31.xml"/>
  <Override ContentType="application/vnd.ms-office.chartstyle+xml" PartName="/xl/charts/style32.xml"/>
  <Override ContentType="application/vnd.ms-office.chartstyle+xml" PartName="/xl/charts/style33.xml"/>
  <Override ContentType="application/vnd.ms-office.chartstyle+xml" PartName="/xl/charts/style34.xml"/>
  <Override ContentType="application/vnd.ms-office.chartstyle+xml" PartName="/xl/charts/style35.xml"/>
  <Override ContentType="application/vnd.ms-office.chartstyle+xml" PartName="/xl/charts/style36.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mhlwlan.sharepoint.com/sites/10802000/WorkingDocLib/医師確保等地域医療対策室/医師確保ライン/年度別/2024/2019, 2023医師偏在指標/HP詳細公表用/2023医師偏在指標等/"/>
    </mc:Choice>
  </mc:AlternateContent>
  <xr:revisionPtr revIDLastSave="11" documentId="13_ncr:1_{C7A0BD97-14EC-4C62-A81C-F30379CB6590}" xr6:coauthVersionLast="47" xr6:coauthVersionMax="47" xr10:uidLastSave="{B55041F0-C656-4A15-8A6E-35EFA892433C}"/>
  <bookViews>
    <workbookView xWindow="28680" yWindow="-3270" windowWidth="29040" windowHeight="15840" tabRatio="791" firstSheet="2" activeTab="2" xr2:uid="{00000000-000D-0000-FFFF-FFFF00000000}"/>
  </bookViews>
  <sheets>
    <sheet name="グラフ２（二次医療圏）（非表示）" sheetId="19" state="hidden" r:id="rId1"/>
    <sheet name="グラフ描画用シート" sheetId="58" state="hidden" r:id="rId2"/>
    <sheet name="1内容説明" sheetId="66" r:id="rId3"/>
    <sheet name="2小児科医師偏在指標" sheetId="63" r:id="rId4"/>
    <sheet name="3-1標準化小児科医師数" sheetId="65" r:id="rId5"/>
    <sheet name="3-2労働時間比" sheetId="40" r:id="rId6"/>
    <sheet name="3-3小児科医師数" sheetId="39" r:id="rId7"/>
    <sheet name="3-4入院医療需要" sheetId="64" r:id="rId8"/>
    <sheet name="3-5無床診療所医療需要" sheetId="61" r:id="rId9"/>
    <sheet name="3-6年少人口（2021年1月1日時点）" sheetId="41" r:id="rId10"/>
    <sheet name="3-7全国受療率" sheetId="60" r:id="rId11"/>
  </sheets>
  <definedNames>
    <definedName name="_xlnm._FilterDatabase" localSheetId="3" hidden="1">'2小児科医師偏在指標'!$A$4:$L$355</definedName>
    <definedName name="_xlnm._FilterDatabase" localSheetId="4" hidden="1">'3-1標準化小児科医師数'!$A$4:$AF$355</definedName>
    <definedName name="_xlnm._FilterDatabase" localSheetId="5" hidden="1">'3-2労働時間比'!$A$4:$AE$363</definedName>
    <definedName name="_xlnm._FilterDatabase" localSheetId="6" hidden="1">'3-3小児科医師数'!$A$4:$AF$355</definedName>
    <definedName name="_xlnm._FilterDatabase" localSheetId="7" hidden="1">'3-4入院医療需要'!$A$4:$J$355</definedName>
    <definedName name="_xlnm._FilterDatabase" localSheetId="8" hidden="1">'3-5無床診療所医療需要'!$A$4:$J$355</definedName>
    <definedName name="_xlnm._FilterDatabase" localSheetId="9" hidden="1">'3-6年少人口（2021年1月1日時点）'!$A$4:$J$355</definedName>
    <definedName name="_Order1" hidden="1">255</definedName>
    <definedName name="_xlnm.Print_Area" localSheetId="2">'1内容説明'!$A$1:$AD$140</definedName>
    <definedName name="_xlnm.Print_Area" localSheetId="0">'グラフ２（二次医療圏）（非表示）'!$BB$1:$CG$232</definedName>
    <definedName name="_xlnm.Print_Area" localSheetId="1">グラフ描画用シート!$BB$1:$CG$232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1" i="58" l="1"/>
  <c r="AB30" i="58"/>
  <c r="A30" i="58"/>
  <c r="X30" i="58" s="1"/>
  <c r="A29" i="58"/>
  <c r="P29" i="58" s="1"/>
  <c r="A28" i="58"/>
  <c r="AT28" i="58" s="1"/>
  <c r="A27" i="58"/>
  <c r="AW27" i="58" s="1"/>
  <c r="A26" i="58"/>
  <c r="P26" i="58" s="1"/>
  <c r="A25" i="58"/>
  <c r="AO25" i="58" s="1"/>
  <c r="A24" i="58"/>
  <c r="AW24" i="58" s="1"/>
  <c r="AI23" i="58"/>
  <c r="A23" i="58"/>
  <c r="AW23" i="58" s="1"/>
  <c r="AT22" i="58"/>
  <c r="AO22" i="58"/>
  <c r="Y22" i="58"/>
  <c r="S22" i="58"/>
  <c r="P22" i="58"/>
  <c r="N22" i="58"/>
  <c r="J22" i="58"/>
  <c r="D22" i="58"/>
  <c r="A22" i="58"/>
  <c r="AW22" i="58" s="1"/>
  <c r="A21" i="58"/>
  <c r="AG21" i="58" s="1"/>
  <c r="A20" i="58"/>
  <c r="X20" i="58" s="1"/>
  <c r="T19" i="58"/>
  <c r="D19" i="58"/>
  <c r="A19" i="58"/>
  <c r="AA19" i="58" s="1"/>
  <c r="AO18" i="58"/>
  <c r="AJ18" i="58"/>
  <c r="H18" i="58"/>
  <c r="A18" i="58"/>
  <c r="AA18" i="58" s="1"/>
  <c r="A17" i="58"/>
  <c r="AJ17" i="58" s="1"/>
  <c r="A16" i="58"/>
  <c r="AW16" i="58" s="1"/>
  <c r="AO15" i="58"/>
  <c r="AJ15" i="58"/>
  <c r="AB15" i="58"/>
  <c r="T15" i="58"/>
  <c r="S15" i="58"/>
  <c r="K15" i="58"/>
  <c r="J15" i="58"/>
  <c r="D15" i="58"/>
  <c r="A15" i="58"/>
  <c r="AX15" i="58" s="1"/>
  <c r="A14" i="58"/>
  <c r="AR14" i="58" s="1"/>
  <c r="A13" i="58"/>
  <c r="H13" i="58" s="1"/>
  <c r="A12" i="58"/>
  <c r="J12" i="58" s="1"/>
  <c r="AX11" i="58"/>
  <c r="J11" i="58"/>
  <c r="A11" i="58"/>
  <c r="AT11" i="58" s="1"/>
  <c r="A10" i="58"/>
  <c r="AO10" i="58" s="1"/>
  <c r="AX9" i="58"/>
  <c r="AW9" i="58"/>
  <c r="AU9" i="58"/>
  <c r="AV9" i="58" s="1"/>
  <c r="AV10" i="58" s="1"/>
  <c r="AV11" i="58" s="1"/>
  <c r="AV12" i="58" s="1"/>
  <c r="AV13" i="58" s="1"/>
  <c r="AV14" i="58" s="1"/>
  <c r="AV15" i="58" s="1"/>
  <c r="AV16" i="58" s="1"/>
  <c r="AV17" i="58" s="1"/>
  <c r="AV18" i="58" s="1"/>
  <c r="AV19" i="58" s="1"/>
  <c r="AV20" i="58" s="1"/>
  <c r="AV21" i="58" s="1"/>
  <c r="AV22" i="58" s="1"/>
  <c r="AV23" i="58" s="1"/>
  <c r="AV24" i="58" s="1"/>
  <c r="AV25" i="58" s="1"/>
  <c r="AV26" i="58" s="1"/>
  <c r="AV27" i="58" s="1"/>
  <c r="AV28" i="58" s="1"/>
  <c r="AV29" i="58" s="1"/>
  <c r="AV30" i="58" s="1"/>
  <c r="AV31" i="58" s="1"/>
  <c r="AT9" i="58"/>
  <c r="AR9" i="58"/>
  <c r="AS9" i="58" s="1"/>
  <c r="AS10" i="58" s="1"/>
  <c r="AS11" i="58" s="1"/>
  <c r="AS12" i="58" s="1"/>
  <c r="AS13" i="58" s="1"/>
  <c r="AS14" i="58" s="1"/>
  <c r="AS15" i="58" s="1"/>
  <c r="AS16" i="58" s="1"/>
  <c r="AS17" i="58" s="1"/>
  <c r="AS18" i="58" s="1"/>
  <c r="AS19" i="58" s="1"/>
  <c r="AS20" i="58" s="1"/>
  <c r="AS21" i="58" s="1"/>
  <c r="AS22" i="58" s="1"/>
  <c r="AS23" i="58" s="1"/>
  <c r="AS24" i="58" s="1"/>
  <c r="AS25" i="58" s="1"/>
  <c r="AS26" i="58" s="1"/>
  <c r="AS27" i="58" s="1"/>
  <c r="AS28" i="58" s="1"/>
  <c r="AS29" i="58" s="1"/>
  <c r="AS30" i="58" s="1"/>
  <c r="AS31" i="58" s="1"/>
  <c r="AP9" i="58"/>
  <c r="AO9" i="58"/>
  <c r="AM9" i="58"/>
  <c r="AL9" i="58"/>
  <c r="AJ9" i="58"/>
  <c r="AK9" i="58" s="1"/>
  <c r="AK10" i="58" s="1"/>
  <c r="AK11" i="58" s="1"/>
  <c r="AK12" i="58" s="1"/>
  <c r="AK13" i="58" s="1"/>
  <c r="AK14" i="58" s="1"/>
  <c r="AK15" i="58" s="1"/>
  <c r="AK16" i="58" s="1"/>
  <c r="AK17" i="58" s="1"/>
  <c r="AK18" i="58" s="1"/>
  <c r="AK19" i="58" s="1"/>
  <c r="AK20" i="58" s="1"/>
  <c r="AK21" i="58" s="1"/>
  <c r="AK22" i="58" s="1"/>
  <c r="AK23" i="58" s="1"/>
  <c r="AK24" i="58" s="1"/>
  <c r="AK25" i="58" s="1"/>
  <c r="AK26" i="58" s="1"/>
  <c r="AK27" i="58" s="1"/>
  <c r="AK28" i="58" s="1"/>
  <c r="AK29" i="58" s="1"/>
  <c r="AK30" i="58" s="1"/>
  <c r="AK31" i="58" s="1"/>
  <c r="AI9" i="58"/>
  <c r="AG9" i="58"/>
  <c r="AH9" i="58" s="1"/>
  <c r="AH10" i="58" s="1"/>
  <c r="AH11" i="58" s="1"/>
  <c r="AH12" i="58" s="1"/>
  <c r="AH13" i="58" s="1"/>
  <c r="AH14" i="58" s="1"/>
  <c r="AH15" i="58" s="1"/>
  <c r="AH16" i="58" s="1"/>
  <c r="AH17" i="58" s="1"/>
  <c r="AH18" i="58" s="1"/>
  <c r="AH19" i="58" s="1"/>
  <c r="AH20" i="58" s="1"/>
  <c r="AH21" i="58" s="1"/>
  <c r="AH22" i="58" s="1"/>
  <c r="AH23" i="58" s="1"/>
  <c r="AH24" i="58" s="1"/>
  <c r="AH25" i="58" s="1"/>
  <c r="AH26" i="58" s="1"/>
  <c r="AH27" i="58" s="1"/>
  <c r="AH28" i="58" s="1"/>
  <c r="AH29" i="58" s="1"/>
  <c r="AH30" i="58" s="1"/>
  <c r="AH31" i="58" s="1"/>
  <c r="AE9" i="58"/>
  <c r="AD9" i="58"/>
  <c r="AB9" i="58"/>
  <c r="AA9" i="58"/>
  <c r="AC9" i="58" s="1"/>
  <c r="AC10" i="58" s="1"/>
  <c r="AC11" i="58" s="1"/>
  <c r="AC12" i="58" s="1"/>
  <c r="AC13" i="58" s="1"/>
  <c r="AC14" i="58" s="1"/>
  <c r="AC15" i="58" s="1"/>
  <c r="AC16" i="58" s="1"/>
  <c r="AC17" i="58" s="1"/>
  <c r="AC18" i="58" s="1"/>
  <c r="AC19" i="58" s="1"/>
  <c r="AC20" i="58" s="1"/>
  <c r="AC21" i="58" s="1"/>
  <c r="AC22" i="58" s="1"/>
  <c r="AC23" i="58" s="1"/>
  <c r="AC24" i="58" s="1"/>
  <c r="AC25" i="58" s="1"/>
  <c r="AC26" i="58" s="1"/>
  <c r="AC27" i="58" s="1"/>
  <c r="AC28" i="58" s="1"/>
  <c r="AC29" i="58" s="1"/>
  <c r="AC30" i="58" s="1"/>
  <c r="AC31" i="58" s="1"/>
  <c r="Y9" i="58"/>
  <c r="Z9" i="58" s="1"/>
  <c r="Z10" i="58" s="1"/>
  <c r="Z11" i="58" s="1"/>
  <c r="Z12" i="58" s="1"/>
  <c r="Z13" i="58" s="1"/>
  <c r="Z14" i="58" s="1"/>
  <c r="Z15" i="58" s="1"/>
  <c r="Z16" i="58" s="1"/>
  <c r="Z17" i="58" s="1"/>
  <c r="Z18" i="58" s="1"/>
  <c r="Z19" i="58" s="1"/>
  <c r="Z20" i="58" s="1"/>
  <c r="Z21" i="58" s="1"/>
  <c r="Z22" i="58" s="1"/>
  <c r="Z23" i="58" s="1"/>
  <c r="Z24" i="58" s="1"/>
  <c r="Z25" i="58" s="1"/>
  <c r="Z26" i="58" s="1"/>
  <c r="Z27" i="58" s="1"/>
  <c r="Z28" i="58" s="1"/>
  <c r="Z29" i="58" s="1"/>
  <c r="Z30" i="58" s="1"/>
  <c r="Z31" i="58" s="1"/>
  <c r="X9" i="58"/>
  <c r="V9" i="58"/>
  <c r="W9" i="58" s="1"/>
  <c r="W10" i="58" s="1"/>
  <c r="W11" i="58" s="1"/>
  <c r="W12" i="58" s="1"/>
  <c r="W13" i="58" s="1"/>
  <c r="W14" i="58" s="1"/>
  <c r="W15" i="58" s="1"/>
  <c r="W16" i="58" s="1"/>
  <c r="W17" i="58" s="1"/>
  <c r="W18" i="58" s="1"/>
  <c r="W19" i="58" s="1"/>
  <c r="W20" i="58" s="1"/>
  <c r="W21" i="58" s="1"/>
  <c r="W22" i="58" s="1"/>
  <c r="W23" i="58" s="1"/>
  <c r="W24" i="58" s="1"/>
  <c r="W25" i="58" s="1"/>
  <c r="W26" i="58" s="1"/>
  <c r="W27" i="58" s="1"/>
  <c r="W28" i="58" s="1"/>
  <c r="W29" i="58" s="1"/>
  <c r="W30" i="58" s="1"/>
  <c r="W31" i="58" s="1"/>
  <c r="T9" i="58"/>
  <c r="S9" i="58"/>
  <c r="Q9" i="58"/>
  <c r="P9" i="58"/>
  <c r="N9" i="58"/>
  <c r="M9" i="58"/>
  <c r="K9" i="58"/>
  <c r="L9" i="58" s="1"/>
  <c r="L10" i="58" s="1"/>
  <c r="L11" i="58" s="1"/>
  <c r="L12" i="58" s="1"/>
  <c r="L13" i="58" s="1"/>
  <c r="L14" i="58" s="1"/>
  <c r="L15" i="58" s="1"/>
  <c r="L16" i="58" s="1"/>
  <c r="L17" i="58" s="1"/>
  <c r="L18" i="58" s="1"/>
  <c r="L19" i="58" s="1"/>
  <c r="L20" i="58" s="1"/>
  <c r="L21" i="58" s="1"/>
  <c r="L22" i="58" s="1"/>
  <c r="L23" i="58" s="1"/>
  <c r="L24" i="58" s="1"/>
  <c r="L25" i="58" s="1"/>
  <c r="L26" i="58" s="1"/>
  <c r="L27" i="58" s="1"/>
  <c r="L28" i="58" s="1"/>
  <c r="L29" i="58" s="1"/>
  <c r="L30" i="58" s="1"/>
  <c r="L31" i="58" s="1"/>
  <c r="J9" i="58"/>
  <c r="H9" i="58"/>
  <c r="I9" i="58" s="1"/>
  <c r="I10" i="58" s="1"/>
  <c r="I11" i="58" s="1"/>
  <c r="I12" i="58" s="1"/>
  <c r="I13" i="58" s="1"/>
  <c r="I14" i="58" s="1"/>
  <c r="I15" i="58" s="1"/>
  <c r="I16" i="58" s="1"/>
  <c r="I17" i="58" s="1"/>
  <c r="I18" i="58" s="1"/>
  <c r="I19" i="58" s="1"/>
  <c r="I20" i="58" s="1"/>
  <c r="I21" i="58" s="1"/>
  <c r="I22" i="58" s="1"/>
  <c r="I23" i="58" s="1"/>
  <c r="I24" i="58" s="1"/>
  <c r="I25" i="58" s="1"/>
  <c r="I26" i="58" s="1"/>
  <c r="I27" i="58" s="1"/>
  <c r="I28" i="58" s="1"/>
  <c r="I29" i="58" s="1"/>
  <c r="I30" i="58" s="1"/>
  <c r="I31" i="58" s="1"/>
  <c r="F9" i="58"/>
  <c r="G9" i="58" s="1"/>
  <c r="G10" i="58" s="1"/>
  <c r="G11" i="58" s="1"/>
  <c r="G12" i="58" s="1"/>
  <c r="G13" i="58" s="1"/>
  <c r="G14" i="58" s="1"/>
  <c r="G15" i="58" s="1"/>
  <c r="G16" i="58" s="1"/>
  <c r="G17" i="58" s="1"/>
  <c r="G18" i="58" s="1"/>
  <c r="G19" i="58" s="1"/>
  <c r="G20" i="58" s="1"/>
  <c r="G21" i="58" s="1"/>
  <c r="G22" i="58" s="1"/>
  <c r="G23" i="58" s="1"/>
  <c r="G24" i="58" s="1"/>
  <c r="G25" i="58" s="1"/>
  <c r="G26" i="58" s="1"/>
  <c r="G27" i="58" s="1"/>
  <c r="G28" i="58" s="1"/>
  <c r="G29" i="58" s="1"/>
  <c r="G30" i="58" s="1"/>
  <c r="G31" i="58" s="1"/>
  <c r="D9" i="58"/>
  <c r="C9" i="58"/>
  <c r="CA1" i="58"/>
  <c r="T9" i="19"/>
  <c r="F19" i="58" l="1"/>
  <c r="AB21" i="58"/>
  <c r="B28" i="58"/>
  <c r="J28" i="58"/>
  <c r="AJ21" i="58"/>
  <c r="J10" i="58"/>
  <c r="N18" i="58"/>
  <c r="V19" i="58"/>
  <c r="AA22" i="58"/>
  <c r="AA28" i="58"/>
  <c r="AF9" i="58"/>
  <c r="AF10" i="58" s="1"/>
  <c r="AF11" i="58" s="1"/>
  <c r="AF12" i="58" s="1"/>
  <c r="AF13" i="58" s="1"/>
  <c r="AF14" i="58" s="1"/>
  <c r="AF15" i="58" s="1"/>
  <c r="AF16" i="58" s="1"/>
  <c r="AF17" i="58" s="1"/>
  <c r="AF18" i="58" s="1"/>
  <c r="AF19" i="58" s="1"/>
  <c r="AF20" i="58" s="1"/>
  <c r="AF21" i="58" s="1"/>
  <c r="AF22" i="58" s="1"/>
  <c r="AF23" i="58" s="1"/>
  <c r="AF24" i="58" s="1"/>
  <c r="AF25" i="58" s="1"/>
  <c r="AF26" i="58" s="1"/>
  <c r="AF27" i="58" s="1"/>
  <c r="AF28" i="58" s="1"/>
  <c r="AF29" i="58" s="1"/>
  <c r="AF30" i="58" s="1"/>
  <c r="AF31" i="58" s="1"/>
  <c r="AQ9" i="58"/>
  <c r="AQ10" i="58" s="1"/>
  <c r="AQ11" i="58" s="1"/>
  <c r="AQ12" i="58" s="1"/>
  <c r="AQ13" i="58" s="1"/>
  <c r="AQ14" i="58" s="1"/>
  <c r="AQ15" i="58" s="1"/>
  <c r="AQ16" i="58" s="1"/>
  <c r="AQ17" i="58" s="1"/>
  <c r="AQ18" i="58" s="1"/>
  <c r="AQ19" i="58" s="1"/>
  <c r="AQ20" i="58" s="1"/>
  <c r="AQ21" i="58" s="1"/>
  <c r="AQ22" i="58" s="1"/>
  <c r="AQ23" i="58" s="1"/>
  <c r="AQ24" i="58" s="1"/>
  <c r="AQ25" i="58" s="1"/>
  <c r="AQ26" i="58" s="1"/>
  <c r="AQ27" i="58" s="1"/>
  <c r="AQ28" i="58" s="1"/>
  <c r="AQ29" i="58" s="1"/>
  <c r="AQ30" i="58" s="1"/>
  <c r="AQ31" i="58" s="1"/>
  <c r="T10" i="58"/>
  <c r="AM15" i="58"/>
  <c r="P18" i="58"/>
  <c r="AJ19" i="58"/>
  <c r="C22" i="58"/>
  <c r="AD22" i="58"/>
  <c r="AP28" i="58"/>
  <c r="AO19" i="58"/>
  <c r="AU19" i="58"/>
  <c r="K27" i="58"/>
  <c r="AG11" i="58"/>
  <c r="F16" i="58"/>
  <c r="AD27" i="58"/>
  <c r="B30" i="58"/>
  <c r="AJ10" i="58"/>
  <c r="M11" i="58"/>
  <c r="AL11" i="58"/>
  <c r="B14" i="58"/>
  <c r="X14" i="58"/>
  <c r="AT14" i="58"/>
  <c r="X16" i="58"/>
  <c r="J19" i="58"/>
  <c r="AD19" i="58"/>
  <c r="AR19" i="58"/>
  <c r="B20" i="58"/>
  <c r="N20" i="58"/>
  <c r="AL20" i="58"/>
  <c r="AL21" i="58"/>
  <c r="B24" i="58"/>
  <c r="K24" i="58"/>
  <c r="T24" i="58"/>
  <c r="AE24" i="58"/>
  <c r="AT24" i="58"/>
  <c r="X25" i="58"/>
  <c r="AI27" i="58"/>
  <c r="C28" i="58"/>
  <c r="P28" i="58"/>
  <c r="AB28" i="58"/>
  <c r="AR28" i="58"/>
  <c r="X29" i="58"/>
  <c r="D30" i="58"/>
  <c r="AD30" i="58"/>
  <c r="H10" i="58"/>
  <c r="AW10" i="58"/>
  <c r="V11" i="58"/>
  <c r="AU11" i="58"/>
  <c r="AD12" i="58"/>
  <c r="J14" i="58"/>
  <c r="AB14" i="58"/>
  <c r="M15" i="58"/>
  <c r="AG15" i="58"/>
  <c r="AP15" i="58"/>
  <c r="AE16" i="58"/>
  <c r="AD18" i="58"/>
  <c r="B19" i="58"/>
  <c r="K19" i="58"/>
  <c r="AE19" i="58"/>
  <c r="AT19" i="58"/>
  <c r="C20" i="58"/>
  <c r="Q20" i="58"/>
  <c r="AM20" i="58"/>
  <c r="S21" i="58"/>
  <c r="M22" i="58"/>
  <c r="X22" i="58"/>
  <c r="AJ22" i="58"/>
  <c r="AA23" i="58"/>
  <c r="C24" i="58"/>
  <c r="N24" i="58"/>
  <c r="V24" i="58"/>
  <c r="AI24" i="58"/>
  <c r="AU24" i="58"/>
  <c r="AB25" i="58"/>
  <c r="F27" i="58"/>
  <c r="AX27" i="58"/>
  <c r="D28" i="58"/>
  <c r="T28" i="58"/>
  <c r="AE28" i="58"/>
  <c r="AU28" i="58"/>
  <c r="AO29" i="58"/>
  <c r="M30" i="58"/>
  <c r="AP30" i="58"/>
  <c r="AY9" i="58"/>
  <c r="AY10" i="58" s="1"/>
  <c r="AY11" i="58" s="1"/>
  <c r="AY12" i="58" s="1"/>
  <c r="AY13" i="58" s="1"/>
  <c r="AY14" i="58" s="1"/>
  <c r="AY15" i="58" s="1"/>
  <c r="AY16" i="58" s="1"/>
  <c r="AY17" i="58" s="1"/>
  <c r="AY18" i="58" s="1"/>
  <c r="AY19" i="58" s="1"/>
  <c r="AY20" i="58" s="1"/>
  <c r="AY21" i="58" s="1"/>
  <c r="AY22" i="58" s="1"/>
  <c r="AY23" i="58" s="1"/>
  <c r="AY24" i="58" s="1"/>
  <c r="AY25" i="58" s="1"/>
  <c r="AY26" i="58" s="1"/>
  <c r="AY27" i="58" s="1"/>
  <c r="AY28" i="58" s="1"/>
  <c r="AY29" i="58" s="1"/>
  <c r="AY30" i="58" s="1"/>
  <c r="AY31" i="58" s="1"/>
  <c r="Y11" i="58"/>
  <c r="AW11" i="58"/>
  <c r="M14" i="58"/>
  <c r="AD14" i="58"/>
  <c r="F20" i="58"/>
  <c r="V20" i="58"/>
  <c r="AP20" i="58"/>
  <c r="D24" i="58"/>
  <c r="P24" i="58"/>
  <c r="AA24" i="58"/>
  <c r="AJ24" i="58"/>
  <c r="AX24" i="58"/>
  <c r="H28" i="58"/>
  <c r="X28" i="58"/>
  <c r="AJ28" i="58"/>
  <c r="AX28" i="58"/>
  <c r="T30" i="58"/>
  <c r="AT30" i="58"/>
  <c r="N14" i="58"/>
  <c r="K20" i="58"/>
  <c r="AB20" i="58"/>
  <c r="AR20" i="58"/>
  <c r="F24" i="58"/>
  <c r="S24" i="58"/>
  <c r="AD24" i="58"/>
  <c r="AP24" i="58"/>
  <c r="E9" i="58"/>
  <c r="E10" i="58" s="1"/>
  <c r="E11" i="58" s="1"/>
  <c r="E12" i="58" s="1"/>
  <c r="E13" i="58" s="1"/>
  <c r="E14" i="58" s="1"/>
  <c r="E15" i="58" s="1"/>
  <c r="E16" i="58" s="1"/>
  <c r="E17" i="58" s="1"/>
  <c r="E18" i="58" s="1"/>
  <c r="E19" i="58" s="1"/>
  <c r="E20" i="58" s="1"/>
  <c r="E21" i="58" s="1"/>
  <c r="E22" i="58" s="1"/>
  <c r="E23" i="58" s="1"/>
  <c r="E24" i="58" s="1"/>
  <c r="E25" i="58" s="1"/>
  <c r="E26" i="58" s="1"/>
  <c r="E27" i="58" s="1"/>
  <c r="E28" i="58" s="1"/>
  <c r="E29" i="58" s="1"/>
  <c r="E30" i="58" s="1"/>
  <c r="E31" i="58" s="1"/>
  <c r="R9" i="58"/>
  <c r="R10" i="58" s="1"/>
  <c r="R11" i="58" s="1"/>
  <c r="R12" i="58" s="1"/>
  <c r="R13" i="58" s="1"/>
  <c r="R14" i="58" s="1"/>
  <c r="R15" i="58" s="1"/>
  <c r="R16" i="58" s="1"/>
  <c r="R17" i="58" s="1"/>
  <c r="R18" i="58" s="1"/>
  <c r="R19" i="58" s="1"/>
  <c r="R20" i="58" s="1"/>
  <c r="R21" i="58" s="1"/>
  <c r="R22" i="58" s="1"/>
  <c r="R23" i="58" s="1"/>
  <c r="R24" i="58" s="1"/>
  <c r="R25" i="58" s="1"/>
  <c r="R26" i="58" s="1"/>
  <c r="R27" i="58" s="1"/>
  <c r="R28" i="58" s="1"/>
  <c r="R29" i="58" s="1"/>
  <c r="R30" i="58" s="1"/>
  <c r="R31" i="58" s="1"/>
  <c r="O9" i="58"/>
  <c r="O10" i="58" s="1"/>
  <c r="O11" i="58" s="1"/>
  <c r="O12" i="58" s="1"/>
  <c r="O13" i="58" s="1"/>
  <c r="O14" i="58" s="1"/>
  <c r="O15" i="58" s="1"/>
  <c r="O16" i="58" s="1"/>
  <c r="O17" i="58" s="1"/>
  <c r="O18" i="58" s="1"/>
  <c r="O19" i="58" s="1"/>
  <c r="O20" i="58" s="1"/>
  <c r="O21" i="58" s="1"/>
  <c r="O22" i="58" s="1"/>
  <c r="O23" i="58" s="1"/>
  <c r="O24" i="58" s="1"/>
  <c r="O25" i="58" s="1"/>
  <c r="O26" i="58" s="1"/>
  <c r="O27" i="58" s="1"/>
  <c r="O28" i="58" s="1"/>
  <c r="O29" i="58" s="1"/>
  <c r="O30" i="58" s="1"/>
  <c r="O31" i="58" s="1"/>
  <c r="AN9" i="58"/>
  <c r="AN10" i="58" s="1"/>
  <c r="AN11" i="58" s="1"/>
  <c r="AN12" i="58" s="1"/>
  <c r="AN13" i="58" s="1"/>
  <c r="AN14" i="58" s="1"/>
  <c r="AN15" i="58" s="1"/>
  <c r="AN16" i="58" s="1"/>
  <c r="AN17" i="58" s="1"/>
  <c r="AN18" i="58" s="1"/>
  <c r="AN19" i="58" s="1"/>
  <c r="AN20" i="58" s="1"/>
  <c r="AN21" i="58" s="1"/>
  <c r="AN22" i="58" s="1"/>
  <c r="AN23" i="58" s="1"/>
  <c r="AN24" i="58" s="1"/>
  <c r="AN25" i="58" s="1"/>
  <c r="AN26" i="58" s="1"/>
  <c r="AN27" i="58" s="1"/>
  <c r="AN28" i="58" s="1"/>
  <c r="AN29" i="58" s="1"/>
  <c r="AN30" i="58" s="1"/>
  <c r="AN31" i="58" s="1"/>
  <c r="U9" i="58"/>
  <c r="U10" i="58" s="1"/>
  <c r="U11" i="58" s="1"/>
  <c r="U12" i="58" s="1"/>
  <c r="U13" i="58" s="1"/>
  <c r="U14" i="58" s="1"/>
  <c r="U15" i="58" s="1"/>
  <c r="U16" i="58" s="1"/>
  <c r="U17" i="58" s="1"/>
  <c r="U18" i="58" s="1"/>
  <c r="U19" i="58" s="1"/>
  <c r="U20" i="58" s="1"/>
  <c r="U21" i="58" s="1"/>
  <c r="U22" i="58" s="1"/>
  <c r="U23" i="58" s="1"/>
  <c r="U24" i="58" s="1"/>
  <c r="U25" i="58" s="1"/>
  <c r="U26" i="58" s="1"/>
  <c r="U27" i="58" s="1"/>
  <c r="U28" i="58" s="1"/>
  <c r="U29" i="58" s="1"/>
  <c r="U30" i="58" s="1"/>
  <c r="U31" i="58" s="1"/>
  <c r="AT13" i="58"/>
  <c r="AX13" i="58"/>
  <c r="V13" i="58"/>
  <c r="B13" i="58"/>
  <c r="AO13" i="58"/>
  <c r="P13" i="58"/>
  <c r="AM13" i="58"/>
  <c r="N13" i="58"/>
  <c r="M13" i="58"/>
  <c r="AE13" i="58"/>
  <c r="AI13" i="58"/>
  <c r="K13" i="58"/>
  <c r="AP12" i="58"/>
  <c r="AI12" i="58"/>
  <c r="K12" i="58"/>
  <c r="AX12" i="58"/>
  <c r="AB12" i="58"/>
  <c r="F12" i="58"/>
  <c r="AW12" i="58"/>
  <c r="AA12" i="58"/>
  <c r="D12" i="58"/>
  <c r="AT12" i="58"/>
  <c r="C12" i="58"/>
  <c r="AR12" i="58"/>
  <c r="B12" i="58"/>
  <c r="V12" i="58"/>
  <c r="T12" i="58"/>
  <c r="C13" i="58"/>
  <c r="N12" i="58"/>
  <c r="Q13" i="58"/>
  <c r="S12" i="58"/>
  <c r="Y13" i="58"/>
  <c r="AR17" i="58"/>
  <c r="AT17" i="58"/>
  <c r="AI17" i="58"/>
  <c r="AE17" i="58"/>
  <c r="S17" i="58"/>
  <c r="D17" i="58"/>
  <c r="AX17" i="58"/>
  <c r="C17" i="58"/>
  <c r="AD13" i="58"/>
  <c r="AJ12" i="58"/>
  <c r="AW13" i="58"/>
  <c r="AW17" i="58"/>
  <c r="AX23" i="58"/>
  <c r="AO23" i="58"/>
  <c r="Q23" i="58"/>
  <c r="AL23" i="58"/>
  <c r="P23" i="58"/>
  <c r="AE23" i="58"/>
  <c r="F23" i="58"/>
  <c r="AU23" i="58"/>
  <c r="Y23" i="58"/>
  <c r="AT23" i="58"/>
  <c r="V23" i="58"/>
  <c r="AP23" i="58"/>
  <c r="S23" i="58"/>
  <c r="AO12" i="58"/>
  <c r="AW14" i="58"/>
  <c r="AP14" i="58"/>
  <c r="AA14" i="58"/>
  <c r="K14" i="58"/>
  <c r="AL14" i="58"/>
  <c r="V14" i="58"/>
  <c r="H14" i="58"/>
  <c r="T14" i="58"/>
  <c r="F14" i="58"/>
  <c r="AI14" i="58"/>
  <c r="S14" i="58"/>
  <c r="D14" i="58"/>
  <c r="AJ14" i="58"/>
  <c r="AX14" i="58"/>
  <c r="AU14" i="58"/>
  <c r="AE14" i="58"/>
  <c r="P14" i="58"/>
  <c r="C14" i="58"/>
  <c r="AM14" i="58"/>
  <c r="AR16" i="58"/>
  <c r="AX16" i="58"/>
  <c r="AB16" i="58"/>
  <c r="D16" i="58"/>
  <c r="AT16" i="58"/>
  <c r="V16" i="58"/>
  <c r="AP16" i="58"/>
  <c r="Q16" i="58"/>
  <c r="AO16" i="58"/>
  <c r="N16" i="58"/>
  <c r="AJ16" i="58"/>
  <c r="M16" i="58"/>
  <c r="AG16" i="58"/>
  <c r="H16" i="58"/>
  <c r="J23" i="58"/>
  <c r="X10" i="58"/>
  <c r="AX10" i="58"/>
  <c r="B27" i="58"/>
  <c r="AT27" i="58"/>
  <c r="F30" i="58"/>
  <c r="AJ30" i="58"/>
  <c r="B18" i="58"/>
  <c r="T18" i="58"/>
  <c r="AT18" i="58"/>
  <c r="AM21" i="58"/>
  <c r="S27" i="58"/>
  <c r="AP27" i="58"/>
  <c r="X15" i="58"/>
  <c r="AU15" i="58"/>
  <c r="C18" i="58"/>
  <c r="V18" i="58"/>
  <c r="AX18" i="58"/>
  <c r="C21" i="58"/>
  <c r="AT21" i="58"/>
  <c r="H24" i="58"/>
  <c r="AL24" i="58"/>
  <c r="K25" i="58"/>
  <c r="V27" i="58"/>
  <c r="Y10" i="58"/>
  <c r="B15" i="58"/>
  <c r="AA15" i="58"/>
  <c r="D18" i="58"/>
  <c r="Y18" i="58"/>
  <c r="N21" i="58"/>
  <c r="T22" i="58"/>
  <c r="AX22" i="58"/>
  <c r="J24" i="58"/>
  <c r="X24" i="58"/>
  <c r="AM24" i="58"/>
  <c r="M25" i="58"/>
  <c r="C27" i="58"/>
  <c r="AA27" i="58"/>
  <c r="AU27" i="58"/>
  <c r="K28" i="58"/>
  <c r="AI28" i="58"/>
  <c r="H29" i="58"/>
  <c r="J30" i="58"/>
  <c r="AL30" i="58"/>
  <c r="AG10" i="58"/>
  <c r="K18" i="58"/>
  <c r="AE18" i="58"/>
  <c r="X21" i="58"/>
  <c r="M24" i="58"/>
  <c r="AB24" i="58"/>
  <c r="AR24" i="58"/>
  <c r="Y25" i="58"/>
  <c r="J27" i="58"/>
  <c r="AE27" i="58"/>
  <c r="S28" i="58"/>
  <c r="AM28" i="58"/>
  <c r="Y29" i="58"/>
  <c r="N30" i="58"/>
  <c r="AR30" i="58"/>
  <c r="M27" i="58"/>
  <c r="AL27" i="58"/>
  <c r="V30" i="58"/>
  <c r="AX30" i="58"/>
  <c r="Q18" i="58"/>
  <c r="AP18" i="58"/>
  <c r="N27" i="58"/>
  <c r="AM27" i="58"/>
  <c r="V17" i="58"/>
  <c r="H21" i="58"/>
  <c r="Y21" i="58"/>
  <c r="AR21" i="58"/>
  <c r="AR26" i="58"/>
  <c r="AJ26" i="58"/>
  <c r="AB26" i="58"/>
  <c r="T26" i="58"/>
  <c r="D26" i="58"/>
  <c r="AI26" i="58"/>
  <c r="AA26" i="58"/>
  <c r="S26" i="58"/>
  <c r="K26" i="58"/>
  <c r="C26" i="58"/>
  <c r="AU26" i="58"/>
  <c r="AM26" i="58"/>
  <c r="AE26" i="58"/>
  <c r="F26" i="58"/>
  <c r="AP26" i="58"/>
  <c r="N26" i="58"/>
  <c r="AO26" i="58"/>
  <c r="M26" i="58"/>
  <c r="Y26" i="58"/>
  <c r="J26" i="58"/>
  <c r="AL26" i="58"/>
  <c r="X26" i="58"/>
  <c r="AX26" i="58"/>
  <c r="V26" i="58"/>
  <c r="H26" i="58"/>
  <c r="AW26" i="58"/>
  <c r="AG26" i="58"/>
  <c r="Q26" i="58"/>
  <c r="B26" i="58"/>
  <c r="AR11" i="58"/>
  <c r="AJ11" i="58"/>
  <c r="AB11" i="58"/>
  <c r="T11" i="58"/>
  <c r="D11" i="58"/>
  <c r="AI11" i="58"/>
  <c r="AA11" i="58"/>
  <c r="S11" i="58"/>
  <c r="K11" i="58"/>
  <c r="C11" i="58"/>
  <c r="X11" i="58"/>
  <c r="P11" i="58"/>
  <c r="H11" i="58"/>
  <c r="N11" i="58"/>
  <c r="AM11" i="58"/>
  <c r="B10" i="58"/>
  <c r="P10" i="58"/>
  <c r="AB10" i="58"/>
  <c r="B11" i="58"/>
  <c r="AO11" i="58"/>
  <c r="AA17" i="58"/>
  <c r="AO17" i="58"/>
  <c r="AU10" i="58"/>
  <c r="AM10" i="58"/>
  <c r="AE10" i="58"/>
  <c r="AT10" i="58"/>
  <c r="AL10" i="58"/>
  <c r="AD10" i="58"/>
  <c r="V10" i="58"/>
  <c r="N10" i="58"/>
  <c r="F10" i="58"/>
  <c r="AI10" i="58"/>
  <c r="AA10" i="58"/>
  <c r="S10" i="58"/>
  <c r="K10" i="58"/>
  <c r="C10" i="58"/>
  <c r="M10" i="58"/>
  <c r="J17" i="58"/>
  <c r="AM17" i="58"/>
  <c r="D10" i="58"/>
  <c r="Q10" i="58"/>
  <c r="AP10" i="58"/>
  <c r="Q11" i="58"/>
  <c r="AD11" i="58"/>
  <c r="AP11" i="58"/>
  <c r="AR10" i="58"/>
  <c r="F11" i="58"/>
  <c r="AE11" i="58"/>
  <c r="AT15" i="58"/>
  <c r="AL15" i="58"/>
  <c r="AD15" i="58"/>
  <c r="V15" i="58"/>
  <c r="N15" i="58"/>
  <c r="F15" i="58"/>
  <c r="AR15" i="58"/>
  <c r="AI15" i="58"/>
  <c r="Q15" i="58"/>
  <c r="H15" i="58"/>
  <c r="Y15" i="58"/>
  <c r="P15" i="58"/>
  <c r="AW15" i="58"/>
  <c r="AE15" i="58"/>
  <c r="C15" i="58"/>
  <c r="M17" i="58"/>
  <c r="AB17" i="58"/>
  <c r="X19" i="58"/>
  <c r="P19" i="58"/>
  <c r="H19" i="58"/>
  <c r="AP19" i="58"/>
  <c r="AG19" i="58"/>
  <c r="N19" i="58"/>
  <c r="AX19" i="58"/>
  <c r="AM19" i="58"/>
  <c r="S19" i="58"/>
  <c r="AW19" i="58"/>
  <c r="AL19" i="58"/>
  <c r="AB19" i="58"/>
  <c r="AI19" i="58"/>
  <c r="Y19" i="58"/>
  <c r="M19" i="58"/>
  <c r="C19" i="58"/>
  <c r="Q19" i="58"/>
  <c r="M20" i="58"/>
  <c r="AT20" i="58"/>
  <c r="AJ20" i="58"/>
  <c r="AA20" i="58"/>
  <c r="AO20" i="58"/>
  <c r="AE20" i="58"/>
  <c r="T20" i="58"/>
  <c r="J20" i="58"/>
  <c r="AX20" i="58"/>
  <c r="AD20" i="58"/>
  <c r="S20" i="58"/>
  <c r="H20" i="58"/>
  <c r="AU20" i="58"/>
  <c r="AI20" i="58"/>
  <c r="Y20" i="58"/>
  <c r="D20" i="58"/>
  <c r="P20" i="58"/>
  <c r="AG20" i="58"/>
  <c r="AW20" i="58"/>
  <c r="AD26" i="58"/>
  <c r="X17" i="58"/>
  <c r="P17" i="58"/>
  <c r="H17" i="58"/>
  <c r="Y17" i="58"/>
  <c r="F17" i="58"/>
  <c r="AP17" i="58"/>
  <c r="AG17" i="58"/>
  <c r="N17" i="58"/>
  <c r="AU17" i="58"/>
  <c r="AL17" i="58"/>
  <c r="T17" i="58"/>
  <c r="K17" i="58"/>
  <c r="B17" i="58"/>
  <c r="Q17" i="58"/>
  <c r="AD17" i="58"/>
  <c r="AX21" i="58"/>
  <c r="AP21" i="58"/>
  <c r="J21" i="58"/>
  <c r="B21" i="58"/>
  <c r="AW21" i="58"/>
  <c r="AE21" i="58"/>
  <c r="V21" i="58"/>
  <c r="M21" i="58"/>
  <c r="D21" i="58"/>
  <c r="K21" i="58"/>
  <c r="AO21" i="58"/>
  <c r="AD21" i="58"/>
  <c r="T21" i="58"/>
  <c r="AU21" i="58"/>
  <c r="AA21" i="58"/>
  <c r="P21" i="58"/>
  <c r="F21" i="58"/>
  <c r="Q21" i="58"/>
  <c r="AI21" i="58"/>
  <c r="AT26" i="58"/>
  <c r="M12" i="58"/>
  <c r="AL12" i="58"/>
  <c r="F13" i="58"/>
  <c r="X13" i="58"/>
  <c r="AG13" i="58"/>
  <c r="AP13" i="58"/>
  <c r="P16" i="58"/>
  <c r="Y16" i="58"/>
  <c r="F18" i="58"/>
  <c r="X18" i="58"/>
  <c r="AG18" i="58"/>
  <c r="AR18" i="58"/>
  <c r="F22" i="58"/>
  <c r="AB22" i="58"/>
  <c r="AL22" i="58"/>
  <c r="H23" i="58"/>
  <c r="AA25" i="58"/>
  <c r="M31" i="58"/>
  <c r="AR31" i="58"/>
  <c r="AJ31" i="58"/>
  <c r="AB31" i="58"/>
  <c r="T31" i="58"/>
  <c r="D31" i="58"/>
  <c r="AI31" i="58"/>
  <c r="AA31" i="58"/>
  <c r="S31" i="58"/>
  <c r="K31" i="58"/>
  <c r="C31" i="58"/>
  <c r="X31" i="58"/>
  <c r="P31" i="58"/>
  <c r="H31" i="58"/>
  <c r="AT31" i="58"/>
  <c r="AL31" i="58"/>
  <c r="AD31" i="58"/>
  <c r="V31" i="58"/>
  <c r="N31" i="58"/>
  <c r="F31" i="58"/>
  <c r="AX31" i="58"/>
  <c r="AE31" i="58"/>
  <c r="AW31" i="58"/>
  <c r="AO31" i="58"/>
  <c r="AM31" i="58"/>
  <c r="Q31" i="58"/>
  <c r="AG31" i="58"/>
  <c r="J31" i="58"/>
  <c r="B31" i="58"/>
  <c r="AU25" i="58"/>
  <c r="AM25" i="58"/>
  <c r="AE25" i="58"/>
  <c r="AT25" i="58"/>
  <c r="AL25" i="58"/>
  <c r="AD25" i="58"/>
  <c r="V25" i="58"/>
  <c r="N25" i="58"/>
  <c r="F25" i="58"/>
  <c r="AX25" i="58"/>
  <c r="AP25" i="58"/>
  <c r="J25" i="58"/>
  <c r="B25" i="58"/>
  <c r="AR25" i="58"/>
  <c r="S25" i="58"/>
  <c r="P25" i="58"/>
  <c r="H12" i="58"/>
  <c r="P12" i="58"/>
  <c r="X12" i="58"/>
  <c r="AG12" i="58"/>
  <c r="AA13" i="58"/>
  <c r="AI16" i="58"/>
  <c r="AA16" i="58"/>
  <c r="S16" i="58"/>
  <c r="K16" i="58"/>
  <c r="C16" i="58"/>
  <c r="J16" i="58"/>
  <c r="T16" i="58"/>
  <c r="AL16" i="58"/>
  <c r="AU16" i="58"/>
  <c r="AU22" i="58"/>
  <c r="AM22" i="58"/>
  <c r="AE22" i="58"/>
  <c r="AR22" i="58"/>
  <c r="AI22" i="58"/>
  <c r="Q22" i="58"/>
  <c r="H22" i="58"/>
  <c r="K22" i="58"/>
  <c r="AP22" i="58"/>
  <c r="AR23" i="58"/>
  <c r="AJ23" i="58"/>
  <c r="AB23" i="58"/>
  <c r="T23" i="58"/>
  <c r="D23" i="58"/>
  <c r="AM23" i="58"/>
  <c r="AD23" i="58"/>
  <c r="K23" i="58"/>
  <c r="B23" i="58"/>
  <c r="M23" i="58"/>
  <c r="AG23" i="58"/>
  <c r="C25" i="58"/>
  <c r="Q25" i="58"/>
  <c r="AG25" i="58"/>
  <c r="Y31" i="58"/>
  <c r="CA155" i="58"/>
  <c r="CA80" i="58"/>
  <c r="AU12" i="58"/>
  <c r="AM12" i="58"/>
  <c r="AE12" i="58"/>
  <c r="Q12" i="58"/>
  <c r="Y12" i="58"/>
  <c r="AR13" i="58"/>
  <c r="AJ13" i="58"/>
  <c r="AB13" i="58"/>
  <c r="T13" i="58"/>
  <c r="D13" i="58"/>
  <c r="J13" i="58"/>
  <c r="S13" i="58"/>
  <c r="AL13" i="58"/>
  <c r="AU13" i="58"/>
  <c r="B16" i="58"/>
  <c r="AD16" i="58"/>
  <c r="AM16" i="58"/>
  <c r="AI18" i="58"/>
  <c r="AU18" i="58"/>
  <c r="AL18" i="58"/>
  <c r="M18" i="58"/>
  <c r="J18" i="58"/>
  <c r="S18" i="58"/>
  <c r="AB18" i="58"/>
  <c r="AM18" i="58"/>
  <c r="AW18" i="58"/>
  <c r="B22" i="58"/>
  <c r="V22" i="58"/>
  <c r="AG22" i="58"/>
  <c r="C23" i="58"/>
  <c r="N23" i="58"/>
  <c r="X23" i="58"/>
  <c r="D25" i="58"/>
  <c r="T25" i="58"/>
  <c r="AI25" i="58"/>
  <c r="AW25" i="58"/>
  <c r="AP31" i="58"/>
  <c r="H25" i="58"/>
  <c r="AJ25" i="58"/>
  <c r="AU31" i="58"/>
  <c r="AI29" i="58"/>
  <c r="AA29" i="58"/>
  <c r="S29" i="58"/>
  <c r="K29" i="58"/>
  <c r="C29" i="58"/>
  <c r="AX29" i="58"/>
  <c r="AP29" i="58"/>
  <c r="J29" i="58"/>
  <c r="B29" i="58"/>
  <c r="AT29" i="58"/>
  <c r="AL29" i="58"/>
  <c r="AD29" i="58"/>
  <c r="V29" i="58"/>
  <c r="N29" i="58"/>
  <c r="F29" i="58"/>
  <c r="AR29" i="58"/>
  <c r="AJ29" i="58"/>
  <c r="AB29" i="58"/>
  <c r="T29" i="58"/>
  <c r="D29" i="58"/>
  <c r="Q29" i="58"/>
  <c r="AG29" i="58"/>
  <c r="AW29" i="58"/>
  <c r="Q14" i="58"/>
  <c r="Y14" i="58"/>
  <c r="AG14" i="58"/>
  <c r="AO14" i="58"/>
  <c r="AM29" i="58"/>
  <c r="M29" i="58"/>
  <c r="AE29" i="58"/>
  <c r="AU29" i="58"/>
  <c r="Q30" i="58"/>
  <c r="Y30" i="58"/>
  <c r="AG30" i="58"/>
  <c r="AO30" i="58"/>
  <c r="AW30" i="58"/>
  <c r="D27" i="58"/>
  <c r="T27" i="58"/>
  <c r="AB27" i="58"/>
  <c r="AJ27" i="58"/>
  <c r="AR27" i="58"/>
  <c r="Q28" i="58"/>
  <c r="Y28" i="58"/>
  <c r="AG28" i="58"/>
  <c r="AO28" i="58"/>
  <c r="AW28" i="58"/>
  <c r="C30" i="58"/>
  <c r="K30" i="58"/>
  <c r="S30" i="58"/>
  <c r="AA30" i="58"/>
  <c r="AI30" i="58"/>
  <c r="Q24" i="58"/>
  <c r="Y24" i="58"/>
  <c r="AG24" i="58"/>
  <c r="AO24" i="58"/>
  <c r="H27" i="58"/>
  <c r="P27" i="58"/>
  <c r="X27" i="58"/>
  <c r="M28" i="58"/>
  <c r="AE30" i="58"/>
  <c r="AM30" i="58"/>
  <c r="AU30" i="58"/>
  <c r="Q27" i="58"/>
  <c r="Y27" i="58"/>
  <c r="AG27" i="58"/>
  <c r="AO27" i="58"/>
  <c r="F28" i="58"/>
  <c r="N28" i="58"/>
  <c r="V28" i="58"/>
  <c r="AD28" i="58"/>
  <c r="AL28" i="58"/>
  <c r="H30" i="58"/>
  <c r="P30" i="58"/>
  <c r="AX9" i="19"/>
  <c r="AW9" i="19"/>
  <c r="AU9" i="19"/>
  <c r="AT9" i="19"/>
  <c r="AR9" i="19"/>
  <c r="AP9" i="19"/>
  <c r="AO9" i="19"/>
  <c r="AM9" i="19"/>
  <c r="AL9" i="19"/>
  <c r="AJ9" i="19"/>
  <c r="AI9" i="19"/>
  <c r="AG9" i="19"/>
  <c r="AE9" i="19"/>
  <c r="AD9" i="19"/>
  <c r="AB9" i="19"/>
  <c r="AA9" i="19"/>
  <c r="Y9" i="19"/>
  <c r="X9" i="19"/>
  <c r="V9" i="19"/>
  <c r="S9" i="19"/>
  <c r="Q9" i="19"/>
  <c r="P9" i="19"/>
  <c r="N9" i="19"/>
  <c r="M9" i="19"/>
  <c r="K9" i="19"/>
  <c r="J9" i="19"/>
  <c r="H9" i="19"/>
  <c r="F9" i="19"/>
  <c r="D9" i="19"/>
  <c r="C9" i="19"/>
  <c r="A31" i="19"/>
  <c r="K31" i="19" s="1"/>
  <c r="A30" i="19"/>
  <c r="AL30" i="19" s="1"/>
  <c r="A29" i="19"/>
  <c r="AO29" i="19" s="1"/>
  <c r="A28" i="19"/>
  <c r="K28" i="19" s="1"/>
  <c r="A27" i="19"/>
  <c r="AW27" i="19" s="1"/>
  <c r="A26" i="19"/>
  <c r="N26" i="19" s="1"/>
  <c r="A25" i="19"/>
  <c r="AA25" i="19" s="1"/>
  <c r="A24" i="19"/>
  <c r="AO24" i="19" s="1"/>
  <c r="A23" i="19"/>
  <c r="AG23" i="19" s="1"/>
  <c r="A22" i="19"/>
  <c r="Y22" i="19" s="1"/>
  <c r="A21" i="19"/>
  <c r="F21" i="19" s="1"/>
  <c r="A20" i="19"/>
  <c r="A19" i="19"/>
  <c r="A18" i="19"/>
  <c r="A17" i="19"/>
  <c r="A16" i="19"/>
  <c r="T16" i="19" s="1"/>
  <c r="A15" i="19"/>
  <c r="T15" i="19" s="1"/>
  <c r="A14" i="19"/>
  <c r="A13" i="19"/>
  <c r="A12" i="19"/>
  <c r="A11" i="19"/>
  <c r="A10" i="19"/>
  <c r="CA1" i="19"/>
  <c r="CA80" i="19" s="1"/>
  <c r="AJ13" i="19" l="1"/>
  <c r="T13" i="19"/>
  <c r="AD14" i="19"/>
  <c r="T14" i="19"/>
  <c r="S12" i="19"/>
  <c r="T12" i="19"/>
  <c r="C20" i="19"/>
  <c r="T20" i="19"/>
  <c r="AP10" i="19"/>
  <c r="T10" i="19"/>
  <c r="AX18" i="19"/>
  <c r="T18" i="19"/>
  <c r="AT17" i="19"/>
  <c r="T17" i="19"/>
  <c r="AP11" i="19"/>
  <c r="T11" i="19"/>
  <c r="AP19" i="19"/>
  <c r="T19" i="19"/>
  <c r="F16" i="19"/>
  <c r="N19" i="19"/>
  <c r="AG11" i="19"/>
  <c r="S19" i="19"/>
  <c r="Q25" i="19"/>
  <c r="Q19" i="19"/>
  <c r="D23" i="19"/>
  <c r="K18" i="19"/>
  <c r="C17" i="19"/>
  <c r="AB19" i="19"/>
  <c r="AL17" i="19"/>
  <c r="T25" i="19"/>
  <c r="K17" i="19"/>
  <c r="C27" i="19"/>
  <c r="J19" i="19"/>
  <c r="AE26" i="19"/>
  <c r="C24" i="19"/>
  <c r="AG12" i="19"/>
  <c r="AB12" i="19"/>
  <c r="AL12" i="19"/>
  <c r="H28" i="19"/>
  <c r="T28" i="19"/>
  <c r="X28" i="19"/>
  <c r="AW28" i="19"/>
  <c r="D17" i="19"/>
  <c r="M28" i="19"/>
  <c r="Q27" i="19"/>
  <c r="T26" i="19"/>
  <c r="Y25" i="19"/>
  <c r="AD21" i="19"/>
  <c r="AM27" i="19"/>
  <c r="AR28" i="19"/>
  <c r="AW19" i="19"/>
  <c r="M20" i="19"/>
  <c r="X20" i="19"/>
  <c r="AJ28" i="19"/>
  <c r="C28" i="19"/>
  <c r="P16" i="19"/>
  <c r="AE20" i="19"/>
  <c r="AP27" i="19"/>
  <c r="AT20" i="19"/>
  <c r="M12" i="19"/>
  <c r="AW12" i="19"/>
  <c r="D27" i="19"/>
  <c r="F20" i="19"/>
  <c r="K25" i="19"/>
  <c r="N24" i="19"/>
  <c r="P12" i="19"/>
  <c r="V27" i="19"/>
  <c r="AL19" i="19"/>
  <c r="AO20" i="19"/>
  <c r="AI29" i="19"/>
  <c r="AR13" i="19"/>
  <c r="AW13" i="19"/>
  <c r="AM13" i="19"/>
  <c r="AA13" i="19"/>
  <c r="X13" i="19"/>
  <c r="AD13" i="19"/>
  <c r="Y13" i="19"/>
  <c r="N13" i="19"/>
  <c r="AP13" i="19"/>
  <c r="P13" i="19"/>
  <c r="J13" i="19"/>
  <c r="AW21" i="19"/>
  <c r="AT21" i="19"/>
  <c r="AO21" i="19"/>
  <c r="Q21" i="19"/>
  <c r="AM21" i="19"/>
  <c r="AI21" i="19"/>
  <c r="C21" i="19"/>
  <c r="AX21" i="19"/>
  <c r="Y21" i="19"/>
  <c r="V21" i="19"/>
  <c r="AT29" i="19"/>
  <c r="AW29" i="19"/>
  <c r="AR29" i="19"/>
  <c r="Y29" i="19"/>
  <c r="T29" i="19"/>
  <c r="D29" i="19"/>
  <c r="K29" i="19"/>
  <c r="F29" i="19"/>
  <c r="AP29" i="19"/>
  <c r="AA29" i="19"/>
  <c r="AR21" i="19"/>
  <c r="P21" i="19"/>
  <c r="X29" i="19"/>
  <c r="AW31" i="19"/>
  <c r="C31" i="19"/>
  <c r="AE13" i="19"/>
  <c r="AI22" i="19"/>
  <c r="AR23" i="19"/>
  <c r="AD17" i="19"/>
  <c r="AX17" i="19"/>
  <c r="AO25" i="19"/>
  <c r="AL25" i="19"/>
  <c r="M25" i="19"/>
  <c r="P25" i="19"/>
  <c r="D25" i="19"/>
  <c r="B25" i="19"/>
  <c r="D13" i="19"/>
  <c r="AI10" i="19"/>
  <c r="F10" i="19"/>
  <c r="D10" i="19"/>
  <c r="J29" i="19"/>
  <c r="P29" i="19"/>
  <c r="V26" i="19"/>
  <c r="X17" i="19"/>
  <c r="AD29" i="19"/>
  <c r="AG25" i="19"/>
  <c r="AM29" i="19"/>
  <c r="AP17" i="19"/>
  <c r="AX25" i="19"/>
  <c r="AP30" i="19"/>
  <c r="AT13" i="19"/>
  <c r="Q11" i="19"/>
  <c r="N11" i="19"/>
  <c r="AU11" i="19"/>
  <c r="D11" i="19"/>
  <c r="V13" i="19"/>
  <c r="AD25" i="19"/>
  <c r="AG17" i="19"/>
  <c r="AJ21" i="19"/>
  <c r="AO17" i="19"/>
  <c r="AW25" i="19"/>
  <c r="K12" i="19"/>
  <c r="P28" i="19"/>
  <c r="S20" i="19"/>
  <c r="AB28" i="19"/>
  <c r="AD27" i="19"/>
  <c r="AE12" i="19"/>
  <c r="AJ20" i="19"/>
  <c r="AR20" i="19"/>
  <c r="H20" i="19"/>
  <c r="M27" i="19"/>
  <c r="AA19" i="19"/>
  <c r="AL28" i="19"/>
  <c r="AU27" i="19"/>
  <c r="F28" i="19"/>
  <c r="H19" i="19"/>
  <c r="AG19" i="19"/>
  <c r="B15" i="19"/>
  <c r="AT15" i="19"/>
  <c r="AD15" i="19"/>
  <c r="AX15" i="19"/>
  <c r="AI15" i="19"/>
  <c r="Y15" i="19"/>
  <c r="V15" i="19"/>
  <c r="J15" i="19"/>
  <c r="AO15" i="19"/>
  <c r="AL15" i="19"/>
  <c r="P15" i="19"/>
  <c r="M15" i="19"/>
  <c r="C15" i="19"/>
  <c r="AP15" i="19"/>
  <c r="D15" i="19"/>
  <c r="X15" i="19"/>
  <c r="K15" i="19"/>
  <c r="AU15" i="19"/>
  <c r="AE15" i="19"/>
  <c r="N15" i="19"/>
  <c r="AW15" i="19"/>
  <c r="AR15" i="19"/>
  <c r="F15" i="19"/>
  <c r="AG15" i="19"/>
  <c r="AA15" i="19"/>
  <c r="S15" i="19"/>
  <c r="AB15" i="19"/>
  <c r="AJ15" i="19"/>
  <c r="B23" i="19"/>
  <c r="AT23" i="19"/>
  <c r="AD23" i="19"/>
  <c r="T23" i="19"/>
  <c r="AX23" i="19"/>
  <c r="AI23" i="19"/>
  <c r="Y23" i="19"/>
  <c r="V23" i="19"/>
  <c r="J23" i="19"/>
  <c r="AO23" i="19"/>
  <c r="AL23" i="19"/>
  <c r="P23" i="19"/>
  <c r="M23" i="19"/>
  <c r="C23" i="19"/>
  <c r="AW23" i="19"/>
  <c r="AB23" i="19"/>
  <c r="AE23" i="19"/>
  <c r="N23" i="19"/>
  <c r="AJ23" i="19"/>
  <c r="Q23" i="19"/>
  <c r="H23" i="19"/>
  <c r="AU23" i="19"/>
  <c r="K23" i="19"/>
  <c r="AM23" i="19"/>
  <c r="AA23" i="19"/>
  <c r="B31" i="19"/>
  <c r="AT31" i="19"/>
  <c r="AD31" i="19"/>
  <c r="T31" i="19"/>
  <c r="AX31" i="19"/>
  <c r="AI31" i="19"/>
  <c r="AB31" i="19"/>
  <c r="Y31" i="19"/>
  <c r="V31" i="19"/>
  <c r="J31" i="19"/>
  <c r="AO31" i="19"/>
  <c r="AL31" i="19"/>
  <c r="P31" i="19"/>
  <c r="M31" i="19"/>
  <c r="AU31" i="19"/>
  <c r="AR31" i="19"/>
  <c r="F31" i="19"/>
  <c r="AJ31" i="19"/>
  <c r="S31" i="19"/>
  <c r="H31" i="19"/>
  <c r="AP31" i="19"/>
  <c r="AM31" i="19"/>
  <c r="AE31" i="19"/>
  <c r="AG31" i="19"/>
  <c r="X31" i="19"/>
  <c r="AA31" i="19"/>
  <c r="Q31" i="19"/>
  <c r="N31" i="19"/>
  <c r="AW10" i="19"/>
  <c r="AL10" i="19"/>
  <c r="X10" i="19"/>
  <c r="M10" i="19"/>
  <c r="AO10" i="19"/>
  <c r="AD10" i="19"/>
  <c r="P10" i="19"/>
  <c r="C10" i="19"/>
  <c r="AG10" i="19"/>
  <c r="AB10" i="19"/>
  <c r="S10" i="19"/>
  <c r="H10" i="19"/>
  <c r="AX10" i="19"/>
  <c r="V10" i="19"/>
  <c r="AE10" i="19"/>
  <c r="N10" i="19"/>
  <c r="AJ10" i="19"/>
  <c r="Q10" i="19"/>
  <c r="AU10" i="19"/>
  <c r="K10" i="19"/>
  <c r="AM10" i="19"/>
  <c r="AT10" i="19"/>
  <c r="J10" i="19"/>
  <c r="AA10" i="19"/>
  <c r="AW18" i="19"/>
  <c r="AL18" i="19"/>
  <c r="X18" i="19"/>
  <c r="M18" i="19"/>
  <c r="AO18" i="19"/>
  <c r="AD18" i="19"/>
  <c r="P18" i="19"/>
  <c r="C18" i="19"/>
  <c r="AG18" i="19"/>
  <c r="AB18" i="19"/>
  <c r="S18" i="19"/>
  <c r="H18" i="19"/>
  <c r="AU18" i="19"/>
  <c r="AR18" i="19"/>
  <c r="AI18" i="19"/>
  <c r="F18" i="19"/>
  <c r="AJ18" i="19"/>
  <c r="AA18" i="19"/>
  <c r="AP18" i="19"/>
  <c r="AM18" i="19"/>
  <c r="D18" i="19"/>
  <c r="AE18" i="19"/>
  <c r="Q18" i="19"/>
  <c r="B18" i="19"/>
  <c r="Y18" i="19"/>
  <c r="V18" i="19"/>
  <c r="N18" i="19"/>
  <c r="AT18" i="19"/>
  <c r="AW26" i="19"/>
  <c r="AL26" i="19"/>
  <c r="X26" i="19"/>
  <c r="M26" i="19"/>
  <c r="AO26" i="19"/>
  <c r="AD26" i="19"/>
  <c r="P26" i="19"/>
  <c r="AG26" i="19"/>
  <c r="AB26" i="19"/>
  <c r="S26" i="19"/>
  <c r="H26" i="19"/>
  <c r="Q26" i="19"/>
  <c r="K26" i="19"/>
  <c r="D26" i="19"/>
  <c r="B26" i="19"/>
  <c r="AT26" i="19"/>
  <c r="AM26" i="19"/>
  <c r="AX26" i="19"/>
  <c r="AR26" i="19"/>
  <c r="AI26" i="19"/>
  <c r="F26" i="19"/>
  <c r="AP26" i="19"/>
  <c r="AJ26" i="19"/>
  <c r="Y26" i="19"/>
  <c r="J18" i="19"/>
  <c r="C26" i="19"/>
  <c r="D14" i="19"/>
  <c r="M14" i="19"/>
  <c r="AD16" i="19"/>
  <c r="H22" i="19"/>
  <c r="AM15" i="19"/>
  <c r="AT14" i="19"/>
  <c r="F23" i="19"/>
  <c r="M16" i="19"/>
  <c r="Q22" i="19"/>
  <c r="AP23" i="19"/>
  <c r="V14" i="19"/>
  <c r="X23" i="19"/>
  <c r="Y10" i="19"/>
  <c r="D31" i="19"/>
  <c r="H15" i="19"/>
  <c r="AU26" i="19"/>
  <c r="B14" i="19"/>
  <c r="AW14" i="19"/>
  <c r="AR14" i="19"/>
  <c r="AE14" i="19"/>
  <c r="X14" i="19"/>
  <c r="F14" i="19"/>
  <c r="AO14" i="19"/>
  <c r="AJ14" i="19"/>
  <c r="P14" i="19"/>
  <c r="K14" i="19"/>
  <c r="C14" i="19"/>
  <c r="AM14" i="19"/>
  <c r="AB14" i="19"/>
  <c r="S14" i="19"/>
  <c r="N14" i="19"/>
  <c r="AL14" i="19"/>
  <c r="Y14" i="19"/>
  <c r="J14" i="19"/>
  <c r="Q14" i="19"/>
  <c r="AG14" i="19"/>
  <c r="AA14" i="19"/>
  <c r="H14" i="19"/>
  <c r="AP14" i="19"/>
  <c r="AX14" i="19"/>
  <c r="AI14" i="19"/>
  <c r="B22" i="19"/>
  <c r="AW22" i="19"/>
  <c r="AR22" i="19"/>
  <c r="AE22" i="19"/>
  <c r="X22" i="19"/>
  <c r="F22" i="19"/>
  <c r="AO22" i="19"/>
  <c r="AJ22" i="19"/>
  <c r="P22" i="19"/>
  <c r="K22" i="19"/>
  <c r="C22" i="19"/>
  <c r="AM22" i="19"/>
  <c r="AB22" i="19"/>
  <c r="S22" i="19"/>
  <c r="N22" i="19"/>
  <c r="V22" i="19"/>
  <c r="AP22" i="19"/>
  <c r="AG22" i="19"/>
  <c r="D22" i="19"/>
  <c r="AT22" i="19"/>
  <c r="AX22" i="19"/>
  <c r="AU22" i="19"/>
  <c r="AL22" i="19"/>
  <c r="J22" i="19"/>
  <c r="AA22" i="19"/>
  <c r="T22" i="19"/>
  <c r="AD22" i="19"/>
  <c r="B30" i="19"/>
  <c r="AW30" i="19"/>
  <c r="AR30" i="19"/>
  <c r="AE30" i="19"/>
  <c r="X30" i="19"/>
  <c r="F30" i="19"/>
  <c r="AO30" i="19"/>
  <c r="AJ30" i="19"/>
  <c r="P30" i="19"/>
  <c r="K30" i="19"/>
  <c r="AM30" i="19"/>
  <c r="AB30" i="19"/>
  <c r="S30" i="19"/>
  <c r="N30" i="19"/>
  <c r="AI30" i="19"/>
  <c r="AA30" i="19"/>
  <c r="T30" i="19"/>
  <c r="H30" i="19"/>
  <c r="D30" i="19"/>
  <c r="AX30" i="19"/>
  <c r="AD30" i="19"/>
  <c r="Y30" i="19"/>
  <c r="M30" i="19"/>
  <c r="AT30" i="19"/>
  <c r="AG30" i="19"/>
  <c r="V30" i="19"/>
  <c r="Q30" i="19"/>
  <c r="AU30" i="19"/>
  <c r="C30" i="19"/>
  <c r="J30" i="19"/>
  <c r="Q15" i="19"/>
  <c r="B16" i="19"/>
  <c r="AP16" i="19"/>
  <c r="AA16" i="19"/>
  <c r="Q16" i="19"/>
  <c r="D16" i="19"/>
  <c r="AU16" i="19"/>
  <c r="AG16" i="19"/>
  <c r="H16" i="19"/>
  <c r="AX16" i="19"/>
  <c r="AJ16" i="19"/>
  <c r="Y16" i="19"/>
  <c r="K16" i="19"/>
  <c r="AO16" i="19"/>
  <c r="AL16" i="19"/>
  <c r="J16" i="19"/>
  <c r="C16" i="19"/>
  <c r="V16" i="19"/>
  <c r="AW16" i="19"/>
  <c r="AI16" i="19"/>
  <c r="AT16" i="19"/>
  <c r="AE16" i="19"/>
  <c r="N16" i="19"/>
  <c r="S16" i="19"/>
  <c r="AR16" i="19"/>
  <c r="AB16" i="19"/>
  <c r="B24" i="19"/>
  <c r="AP24" i="19"/>
  <c r="AA24" i="19"/>
  <c r="Q24" i="19"/>
  <c r="AU24" i="19"/>
  <c r="AG24" i="19"/>
  <c r="H24" i="19"/>
  <c r="AX24" i="19"/>
  <c r="AJ24" i="19"/>
  <c r="Y24" i="19"/>
  <c r="K24" i="19"/>
  <c r="AM24" i="19"/>
  <c r="AD24" i="19"/>
  <c r="S24" i="19"/>
  <c r="M24" i="19"/>
  <c r="AW24" i="19"/>
  <c r="AB24" i="19"/>
  <c r="V24" i="19"/>
  <c r="T24" i="19"/>
  <c r="AR24" i="19"/>
  <c r="AI24" i="19"/>
  <c r="X24" i="19"/>
  <c r="F24" i="19"/>
  <c r="D24" i="19"/>
  <c r="AL24" i="19"/>
  <c r="J24" i="19"/>
  <c r="P24" i="19"/>
  <c r="AT24" i="19"/>
  <c r="B10" i="19"/>
  <c r="J26" i="19"/>
  <c r="M22" i="19"/>
  <c r="S23" i="19"/>
  <c r="X16" i="19"/>
  <c r="AA26" i="19"/>
  <c r="AE24" i="19"/>
  <c r="AM16" i="19"/>
  <c r="AR10" i="19"/>
  <c r="AU14" i="19"/>
  <c r="V19" i="19"/>
  <c r="AI27" i="19"/>
  <c r="B12" i="19"/>
  <c r="AP12" i="19"/>
  <c r="AI12" i="19"/>
  <c r="AA12" i="19"/>
  <c r="V12" i="19"/>
  <c r="Q12" i="19"/>
  <c r="J12" i="19"/>
  <c r="D12" i="19"/>
  <c r="AU12" i="19"/>
  <c r="AM12" i="19"/>
  <c r="N12" i="19"/>
  <c r="AX12" i="19"/>
  <c r="AD12" i="19"/>
  <c r="Y12" i="19"/>
  <c r="B20" i="19"/>
  <c r="AP20" i="19"/>
  <c r="AI20" i="19"/>
  <c r="AA20" i="19"/>
  <c r="V20" i="19"/>
  <c r="Q20" i="19"/>
  <c r="J20" i="19"/>
  <c r="D20" i="19"/>
  <c r="AU20" i="19"/>
  <c r="AM20" i="19"/>
  <c r="N20" i="19"/>
  <c r="AX20" i="19"/>
  <c r="AD20" i="19"/>
  <c r="Y20" i="19"/>
  <c r="B28" i="19"/>
  <c r="AP28" i="19"/>
  <c r="AI28" i="19"/>
  <c r="AA28" i="19"/>
  <c r="V28" i="19"/>
  <c r="Q28" i="19"/>
  <c r="J28" i="19"/>
  <c r="AU28" i="19"/>
  <c r="AM28" i="19"/>
  <c r="N28" i="19"/>
  <c r="AX28" i="19"/>
  <c r="AD28" i="19"/>
  <c r="Y28" i="19"/>
  <c r="B17" i="19"/>
  <c r="C29" i="19"/>
  <c r="C25" i="19"/>
  <c r="D19" i="19"/>
  <c r="C13" i="19"/>
  <c r="F13" i="19"/>
  <c r="H25" i="19"/>
  <c r="H12" i="19"/>
  <c r="K21" i="19"/>
  <c r="M19" i="19"/>
  <c r="N29" i="19"/>
  <c r="Q17" i="19"/>
  <c r="S28" i="19"/>
  <c r="T21" i="19"/>
  <c r="X25" i="19"/>
  <c r="X12" i="19"/>
  <c r="AB27" i="19"/>
  <c r="AA21" i="19"/>
  <c r="AD19" i="19"/>
  <c r="AE29" i="19"/>
  <c r="AG28" i="19"/>
  <c r="AI13" i="19"/>
  <c r="AJ25" i="19"/>
  <c r="AJ12" i="19"/>
  <c r="AM19" i="19"/>
  <c r="AP25" i="19"/>
  <c r="AO13" i="19"/>
  <c r="B11" i="19"/>
  <c r="AT11" i="19"/>
  <c r="AJ11" i="19"/>
  <c r="K11" i="19"/>
  <c r="AX11" i="19"/>
  <c r="Y11" i="19"/>
  <c r="AR11" i="19"/>
  <c r="AO11" i="19"/>
  <c r="AE11" i="19"/>
  <c r="P11" i="19"/>
  <c r="F11" i="19"/>
  <c r="C11" i="19"/>
  <c r="B19" i="19"/>
  <c r="AT19" i="19"/>
  <c r="AJ19" i="19"/>
  <c r="K19" i="19"/>
  <c r="AX19" i="19"/>
  <c r="Y19" i="19"/>
  <c r="AR19" i="19"/>
  <c r="AO19" i="19"/>
  <c r="AE19" i="19"/>
  <c r="P19" i="19"/>
  <c r="F19" i="19"/>
  <c r="C19" i="19"/>
  <c r="B27" i="19"/>
  <c r="AT27" i="19"/>
  <c r="AJ27" i="19"/>
  <c r="T27" i="19"/>
  <c r="K27" i="19"/>
  <c r="AX27" i="19"/>
  <c r="Y27" i="19"/>
  <c r="AR27" i="19"/>
  <c r="AO27" i="19"/>
  <c r="AE27" i="19"/>
  <c r="P27" i="19"/>
  <c r="F27" i="19"/>
  <c r="H27" i="19"/>
  <c r="J11" i="19"/>
  <c r="X19" i="19"/>
  <c r="AL11" i="19"/>
  <c r="B13" i="19"/>
  <c r="AG13" i="19"/>
  <c r="H13" i="19"/>
  <c r="AL13" i="19"/>
  <c r="AB13" i="19"/>
  <c r="S13" i="19"/>
  <c r="M13" i="19"/>
  <c r="AU13" i="19"/>
  <c r="B21" i="19"/>
  <c r="AG21" i="19"/>
  <c r="H21" i="19"/>
  <c r="AL21" i="19"/>
  <c r="AB21" i="19"/>
  <c r="S21" i="19"/>
  <c r="M21" i="19"/>
  <c r="AU21" i="19"/>
  <c r="B29" i="19"/>
  <c r="AG29" i="19"/>
  <c r="H29" i="19"/>
  <c r="AL29" i="19"/>
  <c r="AB29" i="19"/>
  <c r="S29" i="19"/>
  <c r="M29" i="19"/>
  <c r="AU29" i="19"/>
  <c r="D28" i="19"/>
  <c r="C12" i="19"/>
  <c r="F12" i="19"/>
  <c r="H11" i="19"/>
  <c r="J21" i="19"/>
  <c r="K20" i="19"/>
  <c r="M17" i="19"/>
  <c r="N27" i="19"/>
  <c r="Q29" i="19"/>
  <c r="P17" i="19"/>
  <c r="S27" i="19"/>
  <c r="V29" i="19"/>
  <c r="Y17" i="19"/>
  <c r="X11" i="19"/>
  <c r="AA27" i="19"/>
  <c r="AB20" i="19"/>
  <c r="AE28" i="19"/>
  <c r="AG27" i="19"/>
  <c r="AI11" i="19"/>
  <c r="AL20" i="19"/>
  <c r="AO12" i="19"/>
  <c r="AR12" i="19"/>
  <c r="AT28" i="19"/>
  <c r="AW20" i="19"/>
  <c r="AX13" i="19"/>
  <c r="V11" i="19"/>
  <c r="AB11" i="19"/>
  <c r="AI19" i="19"/>
  <c r="AU19" i="19"/>
  <c r="AW11" i="19"/>
  <c r="AM17" i="19"/>
  <c r="N17" i="19"/>
  <c r="AR17" i="19"/>
  <c r="AE17" i="19"/>
  <c r="AB17" i="19"/>
  <c r="S17" i="19"/>
  <c r="F17" i="19"/>
  <c r="AU17" i="19"/>
  <c r="AI17" i="19"/>
  <c r="V17" i="19"/>
  <c r="J17" i="19"/>
  <c r="AM25" i="19"/>
  <c r="N25" i="19"/>
  <c r="AR25" i="19"/>
  <c r="AE25" i="19"/>
  <c r="AB25" i="19"/>
  <c r="S25" i="19"/>
  <c r="F25" i="19"/>
  <c r="AU25" i="19"/>
  <c r="AI25" i="19"/>
  <c r="V25" i="19"/>
  <c r="J25" i="19"/>
  <c r="D21" i="19"/>
  <c r="H17" i="19"/>
  <c r="J27" i="19"/>
  <c r="K13" i="19"/>
  <c r="M11" i="19"/>
  <c r="N21" i="19"/>
  <c r="P20" i="19"/>
  <c r="Q13" i="19"/>
  <c r="S11" i="19"/>
  <c r="X27" i="19"/>
  <c r="X21" i="19"/>
  <c r="AA17" i="19"/>
  <c r="AA11" i="19"/>
  <c r="AD11" i="19"/>
  <c r="AE21" i="19"/>
  <c r="AG20" i="19"/>
  <c r="AJ29" i="19"/>
  <c r="AJ17" i="19"/>
  <c r="AL27" i="19"/>
  <c r="AM11" i="19"/>
  <c r="AO28" i="19"/>
  <c r="AP21" i="19"/>
  <c r="AT25" i="19"/>
  <c r="AT12" i="19"/>
  <c r="AX29" i="19"/>
  <c r="AW17" i="19"/>
  <c r="CA155" i="19"/>
  <c r="AY9" i="19" l="1"/>
  <c r="AY10" i="19" s="1"/>
  <c r="AY11" i="19" s="1"/>
  <c r="AY12" i="19" s="1"/>
  <c r="AY13" i="19" s="1"/>
  <c r="AY14" i="19" s="1"/>
  <c r="AY15" i="19" s="1"/>
  <c r="AY16" i="19" s="1"/>
  <c r="AY17" i="19" s="1"/>
  <c r="AY18" i="19" s="1"/>
  <c r="AY19" i="19" s="1"/>
  <c r="AY20" i="19" s="1"/>
  <c r="AY21" i="19" s="1"/>
  <c r="AY22" i="19" s="1"/>
  <c r="AY23" i="19" s="1"/>
  <c r="AY24" i="19" s="1"/>
  <c r="AY25" i="19" s="1"/>
  <c r="AY26" i="19" s="1"/>
  <c r="AY27" i="19" s="1"/>
  <c r="AY28" i="19" s="1"/>
  <c r="AY29" i="19" s="1"/>
  <c r="AY30" i="19" s="1"/>
  <c r="AY31" i="19" s="1"/>
  <c r="AV9" i="19"/>
  <c r="AV10" i="19" s="1"/>
  <c r="AV11" i="19" s="1"/>
  <c r="AV12" i="19" s="1"/>
  <c r="AV13" i="19" s="1"/>
  <c r="AV14" i="19" s="1"/>
  <c r="AV15" i="19" s="1"/>
  <c r="AV16" i="19" s="1"/>
  <c r="AV17" i="19" s="1"/>
  <c r="AV18" i="19" s="1"/>
  <c r="AV19" i="19" s="1"/>
  <c r="AV20" i="19" s="1"/>
  <c r="AV21" i="19" s="1"/>
  <c r="AV22" i="19" s="1"/>
  <c r="AV23" i="19" s="1"/>
  <c r="AV24" i="19" s="1"/>
  <c r="AV25" i="19" s="1"/>
  <c r="AV26" i="19" s="1"/>
  <c r="AV27" i="19" s="1"/>
  <c r="AV28" i="19" s="1"/>
  <c r="AV29" i="19" s="1"/>
  <c r="AV30" i="19" s="1"/>
  <c r="AV31" i="19" s="1"/>
  <c r="AS9" i="19"/>
  <c r="AS10" i="19" s="1"/>
  <c r="AS11" i="19" s="1"/>
  <c r="AS12" i="19" s="1"/>
  <c r="AS13" i="19" s="1"/>
  <c r="AS14" i="19" s="1"/>
  <c r="AS15" i="19" s="1"/>
  <c r="AS16" i="19" s="1"/>
  <c r="AS17" i="19" s="1"/>
  <c r="AS18" i="19" s="1"/>
  <c r="AS19" i="19" s="1"/>
  <c r="AS20" i="19" s="1"/>
  <c r="AS21" i="19" s="1"/>
  <c r="AS22" i="19" s="1"/>
  <c r="AS23" i="19" s="1"/>
  <c r="AS24" i="19" s="1"/>
  <c r="AS25" i="19" s="1"/>
  <c r="AS26" i="19" s="1"/>
  <c r="AS27" i="19" s="1"/>
  <c r="AS28" i="19" s="1"/>
  <c r="AS29" i="19" s="1"/>
  <c r="AS30" i="19" s="1"/>
  <c r="AS31" i="19" s="1"/>
  <c r="AQ9" i="19"/>
  <c r="AQ10" i="19" s="1"/>
  <c r="AQ11" i="19" s="1"/>
  <c r="AQ12" i="19" s="1"/>
  <c r="AQ13" i="19" s="1"/>
  <c r="AQ14" i="19" s="1"/>
  <c r="AQ15" i="19" s="1"/>
  <c r="AQ16" i="19" s="1"/>
  <c r="AQ17" i="19" s="1"/>
  <c r="AQ18" i="19" s="1"/>
  <c r="AQ19" i="19" s="1"/>
  <c r="AQ20" i="19" s="1"/>
  <c r="AQ21" i="19" s="1"/>
  <c r="AQ22" i="19" s="1"/>
  <c r="AQ23" i="19" s="1"/>
  <c r="AQ24" i="19" s="1"/>
  <c r="AQ25" i="19" s="1"/>
  <c r="AQ26" i="19" s="1"/>
  <c r="AQ27" i="19" s="1"/>
  <c r="AQ28" i="19" s="1"/>
  <c r="AQ29" i="19" s="1"/>
  <c r="AQ30" i="19" s="1"/>
  <c r="AQ31" i="19" s="1"/>
  <c r="AN9" i="19"/>
  <c r="AN10" i="19" s="1"/>
  <c r="AN11" i="19" s="1"/>
  <c r="AN12" i="19" s="1"/>
  <c r="AN13" i="19" s="1"/>
  <c r="AN14" i="19" s="1"/>
  <c r="AN15" i="19" s="1"/>
  <c r="AN16" i="19" s="1"/>
  <c r="AN17" i="19" s="1"/>
  <c r="AN18" i="19" s="1"/>
  <c r="AN19" i="19" s="1"/>
  <c r="AN20" i="19" s="1"/>
  <c r="AN21" i="19" s="1"/>
  <c r="AN22" i="19" s="1"/>
  <c r="AN23" i="19" s="1"/>
  <c r="AN24" i="19" s="1"/>
  <c r="AN25" i="19" s="1"/>
  <c r="AN26" i="19" s="1"/>
  <c r="AN27" i="19" s="1"/>
  <c r="AN28" i="19" s="1"/>
  <c r="AN29" i="19" s="1"/>
  <c r="AN30" i="19" s="1"/>
  <c r="AN31" i="19" s="1"/>
  <c r="AK9" i="19"/>
  <c r="AK10" i="19" s="1"/>
  <c r="AK11" i="19" s="1"/>
  <c r="AK12" i="19" s="1"/>
  <c r="AK13" i="19" s="1"/>
  <c r="AK14" i="19" s="1"/>
  <c r="AK15" i="19" s="1"/>
  <c r="AK16" i="19" s="1"/>
  <c r="AK17" i="19" s="1"/>
  <c r="AK18" i="19" s="1"/>
  <c r="AK19" i="19" s="1"/>
  <c r="AK20" i="19" s="1"/>
  <c r="AK21" i="19" s="1"/>
  <c r="AK22" i="19" s="1"/>
  <c r="AK23" i="19" s="1"/>
  <c r="AK24" i="19" s="1"/>
  <c r="AK25" i="19" s="1"/>
  <c r="AK26" i="19" s="1"/>
  <c r="AK27" i="19" s="1"/>
  <c r="AK28" i="19" s="1"/>
  <c r="AK29" i="19" s="1"/>
  <c r="AK30" i="19" s="1"/>
  <c r="AK31" i="19" s="1"/>
  <c r="AH9" i="19"/>
  <c r="AH10" i="19" s="1"/>
  <c r="AH11" i="19" s="1"/>
  <c r="AH12" i="19" s="1"/>
  <c r="AH13" i="19" s="1"/>
  <c r="AH14" i="19" s="1"/>
  <c r="AH15" i="19" s="1"/>
  <c r="AH16" i="19" s="1"/>
  <c r="AH17" i="19" s="1"/>
  <c r="AH18" i="19" s="1"/>
  <c r="AH19" i="19" s="1"/>
  <c r="AH20" i="19" s="1"/>
  <c r="AH21" i="19" s="1"/>
  <c r="AH22" i="19" s="1"/>
  <c r="AH23" i="19" s="1"/>
  <c r="AH24" i="19" s="1"/>
  <c r="AH25" i="19" s="1"/>
  <c r="AH26" i="19" s="1"/>
  <c r="AH27" i="19" s="1"/>
  <c r="AH28" i="19" s="1"/>
  <c r="AH29" i="19" s="1"/>
  <c r="AH30" i="19" s="1"/>
  <c r="AH31" i="19" s="1"/>
  <c r="AF9" i="19"/>
  <c r="AF10" i="19" s="1"/>
  <c r="AF11" i="19" s="1"/>
  <c r="AF12" i="19" s="1"/>
  <c r="AF13" i="19" s="1"/>
  <c r="AF14" i="19" s="1"/>
  <c r="AF15" i="19" s="1"/>
  <c r="AF16" i="19" s="1"/>
  <c r="AF17" i="19" s="1"/>
  <c r="AF18" i="19" s="1"/>
  <c r="AF19" i="19" s="1"/>
  <c r="AF20" i="19" s="1"/>
  <c r="AF21" i="19" s="1"/>
  <c r="AF22" i="19" s="1"/>
  <c r="AF23" i="19" s="1"/>
  <c r="AF24" i="19" s="1"/>
  <c r="AF25" i="19" s="1"/>
  <c r="AF26" i="19" s="1"/>
  <c r="AF27" i="19" s="1"/>
  <c r="AF28" i="19" s="1"/>
  <c r="AF29" i="19" s="1"/>
  <c r="AF30" i="19" s="1"/>
  <c r="AF31" i="19" s="1"/>
  <c r="AC9" i="19"/>
  <c r="AC10" i="19" s="1"/>
  <c r="AC11" i="19" s="1"/>
  <c r="AC12" i="19" s="1"/>
  <c r="AC13" i="19" s="1"/>
  <c r="AC14" i="19" s="1"/>
  <c r="AC15" i="19" s="1"/>
  <c r="AC16" i="19" s="1"/>
  <c r="AC17" i="19" s="1"/>
  <c r="AC18" i="19" s="1"/>
  <c r="AC19" i="19" s="1"/>
  <c r="AC20" i="19" s="1"/>
  <c r="AC21" i="19" s="1"/>
  <c r="AC22" i="19" s="1"/>
  <c r="AC23" i="19" s="1"/>
  <c r="AC24" i="19" s="1"/>
  <c r="AC25" i="19" s="1"/>
  <c r="AC26" i="19" s="1"/>
  <c r="AC27" i="19" s="1"/>
  <c r="AC28" i="19" s="1"/>
  <c r="AC29" i="19" s="1"/>
  <c r="AC30" i="19" s="1"/>
  <c r="AC31" i="19" s="1"/>
  <c r="Z9" i="19"/>
  <c r="Z10" i="19" s="1"/>
  <c r="Z11" i="19" s="1"/>
  <c r="Z12" i="19" s="1"/>
  <c r="Z13" i="19" s="1"/>
  <c r="Z14" i="19" s="1"/>
  <c r="Z15" i="19" s="1"/>
  <c r="Z16" i="19" s="1"/>
  <c r="Z17" i="19" s="1"/>
  <c r="Z18" i="19" s="1"/>
  <c r="Z19" i="19" s="1"/>
  <c r="Z20" i="19" s="1"/>
  <c r="Z21" i="19" s="1"/>
  <c r="Z22" i="19" s="1"/>
  <c r="Z23" i="19" s="1"/>
  <c r="Z24" i="19" s="1"/>
  <c r="Z25" i="19" s="1"/>
  <c r="Z26" i="19" s="1"/>
  <c r="Z27" i="19" s="1"/>
  <c r="Z28" i="19" s="1"/>
  <c r="Z29" i="19" s="1"/>
  <c r="Z30" i="19" s="1"/>
  <c r="Z31" i="19" s="1"/>
  <c r="W9" i="19"/>
  <c r="W10" i="19" s="1"/>
  <c r="W11" i="19" s="1"/>
  <c r="W12" i="19" s="1"/>
  <c r="W13" i="19" s="1"/>
  <c r="W14" i="19" s="1"/>
  <c r="W15" i="19" s="1"/>
  <c r="W16" i="19" s="1"/>
  <c r="W17" i="19" s="1"/>
  <c r="W18" i="19" s="1"/>
  <c r="W19" i="19" s="1"/>
  <c r="W20" i="19" s="1"/>
  <c r="W21" i="19" s="1"/>
  <c r="W22" i="19" s="1"/>
  <c r="W23" i="19" s="1"/>
  <c r="W24" i="19" s="1"/>
  <c r="W25" i="19" s="1"/>
  <c r="W26" i="19" s="1"/>
  <c r="W27" i="19" s="1"/>
  <c r="W28" i="19" s="1"/>
  <c r="W29" i="19" s="1"/>
  <c r="W30" i="19" s="1"/>
  <c r="W31" i="19" s="1"/>
  <c r="U9" i="19"/>
  <c r="U10" i="19" s="1"/>
  <c r="U11" i="19" s="1"/>
  <c r="U12" i="19" s="1"/>
  <c r="U13" i="19" s="1"/>
  <c r="U14" i="19" s="1"/>
  <c r="U15" i="19" s="1"/>
  <c r="U16" i="19" s="1"/>
  <c r="U17" i="19" s="1"/>
  <c r="U18" i="19" s="1"/>
  <c r="U19" i="19" s="1"/>
  <c r="U20" i="19" s="1"/>
  <c r="U21" i="19" s="1"/>
  <c r="U22" i="19" s="1"/>
  <c r="U23" i="19" s="1"/>
  <c r="U24" i="19" s="1"/>
  <c r="U25" i="19" s="1"/>
  <c r="U26" i="19" s="1"/>
  <c r="U27" i="19" s="1"/>
  <c r="U28" i="19" s="1"/>
  <c r="U29" i="19" s="1"/>
  <c r="U30" i="19" s="1"/>
  <c r="U31" i="19" s="1"/>
  <c r="R9" i="19"/>
  <c r="R10" i="19" s="1"/>
  <c r="R11" i="19" s="1"/>
  <c r="R12" i="19" s="1"/>
  <c r="R13" i="19" s="1"/>
  <c r="R14" i="19" s="1"/>
  <c r="R15" i="19" s="1"/>
  <c r="R16" i="19" s="1"/>
  <c r="R17" i="19" s="1"/>
  <c r="R18" i="19" s="1"/>
  <c r="R19" i="19" s="1"/>
  <c r="R20" i="19" s="1"/>
  <c r="R21" i="19" s="1"/>
  <c r="R22" i="19" s="1"/>
  <c r="R23" i="19" s="1"/>
  <c r="R24" i="19" s="1"/>
  <c r="R25" i="19" s="1"/>
  <c r="R26" i="19" s="1"/>
  <c r="R27" i="19" s="1"/>
  <c r="R28" i="19" s="1"/>
  <c r="R29" i="19" s="1"/>
  <c r="R30" i="19" s="1"/>
  <c r="R31" i="19" s="1"/>
  <c r="O9" i="19"/>
  <c r="O10" i="19" s="1"/>
  <c r="O11" i="19" s="1"/>
  <c r="O12" i="19" s="1"/>
  <c r="O13" i="19" s="1"/>
  <c r="O14" i="19" s="1"/>
  <c r="O15" i="19" s="1"/>
  <c r="O16" i="19" s="1"/>
  <c r="O17" i="19" s="1"/>
  <c r="O18" i="19" s="1"/>
  <c r="O19" i="19" s="1"/>
  <c r="O20" i="19" s="1"/>
  <c r="O21" i="19" s="1"/>
  <c r="O22" i="19" s="1"/>
  <c r="O23" i="19" s="1"/>
  <c r="O24" i="19" s="1"/>
  <c r="O25" i="19" s="1"/>
  <c r="O26" i="19" s="1"/>
  <c r="O27" i="19" s="1"/>
  <c r="O28" i="19" s="1"/>
  <c r="O29" i="19" s="1"/>
  <c r="O30" i="19" s="1"/>
  <c r="O31" i="19" s="1"/>
  <c r="L9" i="19"/>
  <c r="L10" i="19" s="1"/>
  <c r="L11" i="19" s="1"/>
  <c r="L12" i="19" s="1"/>
  <c r="L13" i="19" s="1"/>
  <c r="L14" i="19" s="1"/>
  <c r="L15" i="19" s="1"/>
  <c r="L16" i="19" s="1"/>
  <c r="L17" i="19" s="1"/>
  <c r="L18" i="19" s="1"/>
  <c r="L19" i="19" s="1"/>
  <c r="L20" i="19" s="1"/>
  <c r="L21" i="19" s="1"/>
  <c r="L22" i="19" s="1"/>
  <c r="L23" i="19" s="1"/>
  <c r="L24" i="19" s="1"/>
  <c r="L25" i="19" s="1"/>
  <c r="L26" i="19" s="1"/>
  <c r="L27" i="19" s="1"/>
  <c r="L28" i="19" s="1"/>
  <c r="L29" i="19" s="1"/>
  <c r="L30" i="19" s="1"/>
  <c r="L31" i="19" s="1"/>
  <c r="I9" i="19"/>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G9" i="19"/>
  <c r="G10" i="19" s="1"/>
  <c r="G11" i="19" s="1"/>
  <c r="G12" i="19" s="1"/>
  <c r="G13" i="19" s="1"/>
  <c r="G14" i="19" s="1"/>
  <c r="G15" i="19" s="1"/>
  <c r="G16" i="19" s="1"/>
  <c r="G17" i="19" s="1"/>
  <c r="G18" i="19" s="1"/>
  <c r="G19" i="19" s="1"/>
  <c r="G20" i="19" s="1"/>
  <c r="G21" i="19" s="1"/>
  <c r="G22" i="19" s="1"/>
  <c r="G23" i="19" s="1"/>
  <c r="G24" i="19" s="1"/>
  <c r="G25" i="19" s="1"/>
  <c r="G26" i="19" s="1"/>
  <c r="G27" i="19" s="1"/>
  <c r="G28" i="19" s="1"/>
  <c r="G29" i="19" s="1"/>
  <c r="G30" i="19" s="1"/>
  <c r="G31" i="19" s="1"/>
  <c r="E9" i="19"/>
  <c r="E10" i="19" s="1"/>
  <c r="E11" i="19" s="1"/>
  <c r="E12" i="19" s="1"/>
  <c r="E13" i="19" s="1"/>
  <c r="E14" i="19" s="1"/>
  <c r="E15" i="19" s="1"/>
  <c r="E16" i="19" s="1"/>
  <c r="E17" i="19" s="1"/>
  <c r="E18" i="19" s="1"/>
  <c r="E19" i="19" s="1"/>
  <c r="E20" i="19" s="1"/>
  <c r="E21" i="19" s="1"/>
  <c r="E22" i="19" s="1"/>
  <c r="E23" i="19" s="1"/>
  <c r="E24" i="19" s="1"/>
  <c r="E25" i="19" s="1"/>
  <c r="E26" i="19" s="1"/>
  <c r="E27" i="19" s="1"/>
  <c r="E28" i="19" s="1"/>
  <c r="E29" i="19" s="1"/>
  <c r="E30" i="19" s="1"/>
  <c r="E31" i="19" s="1"/>
</calcChain>
</file>

<file path=xl/sharedStrings.xml><?xml version="1.0" encoding="utf-8"?>
<sst xmlns="http://schemas.openxmlformats.org/spreadsheetml/2006/main" count="6963" uniqueCount="654">
  <si>
    <t>都道府県を選択</t>
    <rPh sb="0" eb="1">
      <t>ト</t>
    </rPh>
    <rPh sb="1" eb="4">
      <t>ドウフケン</t>
    </rPh>
    <rPh sb="5" eb="7">
      <t>センタク</t>
    </rPh>
    <phoneticPr fontId="5"/>
  </si>
  <si>
    <r>
      <t>　外来医療の状況（都道府県内二次医療圏比較）</t>
    </r>
    <r>
      <rPr>
        <b/>
        <sz val="26"/>
        <color theme="0"/>
        <rFont val="メイリオ"/>
        <family val="3"/>
        <charset val="128"/>
      </rPr>
      <t>①通院外来／時間外等外来</t>
    </r>
    <rPh sb="1" eb="3">
      <t>ガイライ</t>
    </rPh>
    <rPh sb="3" eb="5">
      <t>イリョウ</t>
    </rPh>
    <rPh sb="6" eb="8">
      <t>ジョウキョウ</t>
    </rPh>
    <rPh sb="23" eb="25">
      <t>ツウイン</t>
    </rPh>
    <rPh sb="25" eb="27">
      <t>ガイライ</t>
    </rPh>
    <rPh sb="28" eb="31">
      <t>ジカンガイ</t>
    </rPh>
    <rPh sb="31" eb="32">
      <t>ナド</t>
    </rPh>
    <rPh sb="32" eb="34">
      <t>ガイライ</t>
    </rPh>
    <phoneticPr fontId="5"/>
  </si>
  <si>
    <t>1/3</t>
    <phoneticPr fontId="5"/>
  </si>
  <si>
    <t>01 北海道</t>
  </si>
  <si>
    <t>02 青森県</t>
  </si>
  <si>
    <t>03 岩手県</t>
  </si>
  <si>
    <t>04 宮城県</t>
  </si>
  <si>
    <t>05 秋田県</t>
  </si>
  <si>
    <t>通院外来</t>
    <rPh sb="0" eb="2">
      <t>ツウイン</t>
    </rPh>
    <rPh sb="2" eb="4">
      <t>ガイライ</t>
    </rPh>
    <phoneticPr fontId="5"/>
  </si>
  <si>
    <t>時間外等外来</t>
    <rPh sb="0" eb="3">
      <t>ジカンガイ</t>
    </rPh>
    <rPh sb="3" eb="4">
      <t>ナド</t>
    </rPh>
    <rPh sb="4" eb="6">
      <t>ガイライ</t>
    </rPh>
    <phoneticPr fontId="5"/>
  </si>
  <si>
    <t>検索Index</t>
    <rPh sb="0" eb="2">
      <t>ケンサク</t>
    </rPh>
    <phoneticPr fontId="5"/>
  </si>
  <si>
    <t>二次医療圏名</t>
    <rPh sb="0" eb="2">
      <t>ニジ</t>
    </rPh>
    <rPh sb="2" eb="4">
      <t>イリョウ</t>
    </rPh>
    <rPh sb="4" eb="5">
      <t>ケン</t>
    </rPh>
    <rPh sb="5" eb="6">
      <t>メイ</t>
    </rPh>
    <phoneticPr fontId="5"/>
  </si>
  <si>
    <t>通院外来患者数</t>
    <rPh sb="0" eb="2">
      <t>ツウイン</t>
    </rPh>
    <rPh sb="2" eb="4">
      <t>ガイライ</t>
    </rPh>
    <rPh sb="4" eb="7">
      <t>カンジャスウ</t>
    </rPh>
    <phoneticPr fontId="5"/>
  </si>
  <si>
    <t>施設当たり患者数</t>
    <rPh sb="0" eb="2">
      <t>シセツ</t>
    </rPh>
    <rPh sb="2" eb="3">
      <t>ア</t>
    </rPh>
    <rPh sb="5" eb="8">
      <t>カンジャスウ</t>
    </rPh>
    <phoneticPr fontId="5"/>
  </si>
  <si>
    <t>通院外来患者割合</t>
    <rPh sb="0" eb="2">
      <t>ツウイン</t>
    </rPh>
    <rPh sb="2" eb="4">
      <t>ガイライ</t>
    </rPh>
    <rPh sb="4" eb="6">
      <t>カンジャ</t>
    </rPh>
    <rPh sb="6" eb="8">
      <t>ワリアイ</t>
    </rPh>
    <phoneticPr fontId="5"/>
  </si>
  <si>
    <t>医療施設数</t>
    <rPh sb="4" eb="5">
      <t>スウ</t>
    </rPh>
    <phoneticPr fontId="5"/>
  </si>
  <si>
    <t>医師数</t>
    <rPh sb="0" eb="3">
      <t>イシスウ</t>
    </rPh>
    <phoneticPr fontId="5"/>
  </si>
  <si>
    <t>時間外等外来患者数</t>
    <rPh sb="0" eb="3">
      <t>ジカンガイ</t>
    </rPh>
    <rPh sb="3" eb="4">
      <t>ナド</t>
    </rPh>
    <rPh sb="4" eb="6">
      <t>ガイライ</t>
    </rPh>
    <rPh sb="6" eb="9">
      <t>カンジャスウ</t>
    </rPh>
    <phoneticPr fontId="5"/>
  </si>
  <si>
    <t>時間外等外来患者割合</t>
    <rPh sb="0" eb="3">
      <t>ジカンガイ</t>
    </rPh>
    <rPh sb="3" eb="4">
      <t>ナド</t>
    </rPh>
    <rPh sb="4" eb="6">
      <t>ガイライ</t>
    </rPh>
    <rPh sb="6" eb="8">
      <t>カンジャ</t>
    </rPh>
    <rPh sb="7" eb="8">
      <t>キュウカン</t>
    </rPh>
    <rPh sb="8" eb="10">
      <t>ワリアイ</t>
    </rPh>
    <phoneticPr fontId="5"/>
  </si>
  <si>
    <t>時間外等外来患者受診医療施設数</t>
    <rPh sb="0" eb="3">
      <t>ジカンガイ</t>
    </rPh>
    <rPh sb="3" eb="4">
      <t>ナド</t>
    </rPh>
    <rPh sb="4" eb="6">
      <t>ガイライ</t>
    </rPh>
    <rPh sb="6" eb="8">
      <t>カンジャ</t>
    </rPh>
    <rPh sb="8" eb="10">
      <t>ジュシン</t>
    </rPh>
    <rPh sb="14" eb="15">
      <t>スウ</t>
    </rPh>
    <phoneticPr fontId="5"/>
  </si>
  <si>
    <t>在宅医療（訪問診療）</t>
    <rPh sb="0" eb="2">
      <t>ザイタク</t>
    </rPh>
    <rPh sb="2" eb="4">
      <t>イリョウ</t>
    </rPh>
    <rPh sb="5" eb="7">
      <t>ホウモン</t>
    </rPh>
    <rPh sb="7" eb="9">
      <t>シンリョウ</t>
    </rPh>
    <phoneticPr fontId="5"/>
  </si>
  <si>
    <t>訪問診療患者割合</t>
    <rPh sb="4" eb="6">
      <t>カンジャ</t>
    </rPh>
    <rPh sb="6" eb="8">
      <t>ワリアイ</t>
    </rPh>
    <phoneticPr fontId="5"/>
  </si>
  <si>
    <t>訪問診療実施医療施設数</t>
  </si>
  <si>
    <t>在宅医療（往診）</t>
    <rPh sb="0" eb="2">
      <t>ザイタク</t>
    </rPh>
    <rPh sb="2" eb="4">
      <t>イリョウ</t>
    </rPh>
    <rPh sb="5" eb="7">
      <t>オウシン</t>
    </rPh>
    <phoneticPr fontId="5"/>
  </si>
  <si>
    <t>往診患者割合</t>
    <rPh sb="0" eb="2">
      <t>オウシン</t>
    </rPh>
    <phoneticPr fontId="5"/>
  </si>
  <si>
    <t>往診実施医療施設数</t>
    <rPh sb="0" eb="2">
      <t>オウシン</t>
    </rPh>
    <phoneticPr fontId="5"/>
  </si>
  <si>
    <t>06 山形県</t>
  </si>
  <si>
    <t>人口10万人あたり通院外来患者延数（病院）</t>
    <rPh sb="0" eb="2">
      <t>ジンコウ</t>
    </rPh>
    <rPh sb="4" eb="6">
      <t>マンニン</t>
    </rPh>
    <rPh sb="9" eb="11">
      <t>ツウイン</t>
    </rPh>
    <rPh sb="11" eb="13">
      <t>ガイライ</t>
    </rPh>
    <rPh sb="13" eb="15">
      <t>カンジャ</t>
    </rPh>
    <rPh sb="15" eb="16">
      <t>ノ</t>
    </rPh>
    <rPh sb="16" eb="17">
      <t>スウ</t>
    </rPh>
    <rPh sb="18" eb="20">
      <t>ビョウイン</t>
    </rPh>
    <phoneticPr fontId="20"/>
  </si>
  <si>
    <t>人口10万人あたり通院外来患者延数（診療所）</t>
    <rPh sb="0" eb="2">
      <t>ジンコウ</t>
    </rPh>
    <rPh sb="4" eb="6">
      <t>マンニン</t>
    </rPh>
    <rPh sb="9" eb="11">
      <t>ツウイン</t>
    </rPh>
    <rPh sb="11" eb="13">
      <t>ガイライ</t>
    </rPh>
    <rPh sb="13" eb="15">
      <t>カンジャ</t>
    </rPh>
    <rPh sb="15" eb="16">
      <t>ノ</t>
    </rPh>
    <rPh sb="16" eb="17">
      <t>スウ</t>
    </rPh>
    <rPh sb="18" eb="21">
      <t>シンリョウジョ</t>
    </rPh>
    <phoneticPr fontId="20"/>
  </si>
  <si>
    <t>全国平均値</t>
    <rPh sb="0" eb="2">
      <t>ゼンコク</t>
    </rPh>
    <rPh sb="2" eb="4">
      <t>ヘイキン</t>
    </rPh>
    <rPh sb="4" eb="5">
      <t>チ</t>
    </rPh>
    <phoneticPr fontId="5"/>
  </si>
  <si>
    <t>全診療所数あたり通院外来患者延数</t>
    <rPh sb="0" eb="1">
      <t>ゼン</t>
    </rPh>
    <rPh sb="1" eb="4">
      <t>シンリョウジョ</t>
    </rPh>
    <rPh sb="4" eb="5">
      <t>スウ</t>
    </rPh>
    <rPh sb="8" eb="10">
      <t>ツウイン</t>
    </rPh>
    <rPh sb="10" eb="12">
      <t>ガイライ</t>
    </rPh>
    <rPh sb="12" eb="14">
      <t>カンジャ</t>
    </rPh>
    <rPh sb="14" eb="15">
      <t>ノ</t>
    </rPh>
    <rPh sb="15" eb="16">
      <t>スウ</t>
    </rPh>
    <phoneticPr fontId="5"/>
  </si>
  <si>
    <t>全診療所医師数あたり通院外来患者延数</t>
    <rPh sb="0" eb="1">
      <t>ゼン</t>
    </rPh>
    <rPh sb="1" eb="4">
      <t>シンリョウジョ</t>
    </rPh>
    <rPh sb="4" eb="6">
      <t>イシ</t>
    </rPh>
    <rPh sb="6" eb="7">
      <t>スウ</t>
    </rPh>
    <rPh sb="10" eb="12">
      <t>ツウイン</t>
    </rPh>
    <rPh sb="12" eb="14">
      <t>ガイライ</t>
    </rPh>
    <rPh sb="14" eb="16">
      <t>カンジャ</t>
    </rPh>
    <rPh sb="16" eb="17">
      <t>ノベ</t>
    </rPh>
    <rPh sb="17" eb="18">
      <t>スウ</t>
    </rPh>
    <phoneticPr fontId="5"/>
  </si>
  <si>
    <t>人口10万人あたり通院外来患者延数（病院）</t>
    <rPh sb="0" eb="2">
      <t>ジンコウ</t>
    </rPh>
    <rPh sb="4" eb="6">
      <t>マンニン</t>
    </rPh>
    <rPh sb="9" eb="11">
      <t>ツウイン</t>
    </rPh>
    <rPh sb="11" eb="13">
      <t>ガイライ</t>
    </rPh>
    <rPh sb="13" eb="15">
      <t>カンジャ</t>
    </rPh>
    <rPh sb="15" eb="16">
      <t>ノベ</t>
    </rPh>
    <rPh sb="16" eb="17">
      <t>スウ</t>
    </rPh>
    <rPh sb="18" eb="20">
      <t>ビョウイン</t>
    </rPh>
    <phoneticPr fontId="20"/>
  </si>
  <si>
    <t>人口10万人あたり通院外来患者延数（診療所）</t>
    <rPh sb="0" eb="2">
      <t>ジンコウ</t>
    </rPh>
    <rPh sb="4" eb="6">
      <t>マンニン</t>
    </rPh>
    <rPh sb="9" eb="11">
      <t>ツウイン</t>
    </rPh>
    <rPh sb="11" eb="13">
      <t>ガイライ</t>
    </rPh>
    <rPh sb="13" eb="15">
      <t>カンジャ</t>
    </rPh>
    <rPh sb="15" eb="16">
      <t>ノベ</t>
    </rPh>
    <rPh sb="16" eb="17">
      <t>スウ</t>
    </rPh>
    <rPh sb="18" eb="21">
      <t>シンリョウジョ</t>
    </rPh>
    <phoneticPr fontId="20"/>
  </si>
  <si>
    <t>人口10万人あたり医療施設数（病院）</t>
    <rPh sb="0" eb="2">
      <t>ジンコウ</t>
    </rPh>
    <rPh sb="4" eb="6">
      <t>マンニン</t>
    </rPh>
    <rPh sb="13" eb="14">
      <t>スウ</t>
    </rPh>
    <rPh sb="15" eb="17">
      <t>ビョウイン</t>
    </rPh>
    <phoneticPr fontId="20"/>
  </si>
  <si>
    <t>人口10万人あたり医療施設数（診療所）</t>
    <rPh sb="0" eb="2">
      <t>ジンコウ</t>
    </rPh>
    <rPh sb="4" eb="6">
      <t>マンニン</t>
    </rPh>
    <rPh sb="13" eb="14">
      <t>スウ</t>
    </rPh>
    <rPh sb="15" eb="18">
      <t>シンリョウジョ</t>
    </rPh>
    <phoneticPr fontId="20"/>
  </si>
  <si>
    <t>人口10万人あたり医師数（病院）</t>
    <rPh sb="0" eb="2">
      <t>ジンコウ</t>
    </rPh>
    <rPh sb="4" eb="6">
      <t>マンニン</t>
    </rPh>
    <rPh sb="9" eb="11">
      <t>イシ</t>
    </rPh>
    <rPh sb="11" eb="12">
      <t>スウ</t>
    </rPh>
    <rPh sb="12" eb="13">
      <t>カンスウ</t>
    </rPh>
    <rPh sb="13" eb="15">
      <t>ビョウイン</t>
    </rPh>
    <phoneticPr fontId="20"/>
  </si>
  <si>
    <t>人口10万人あたり医師数（診療所）</t>
    <rPh sb="0" eb="2">
      <t>ジンコウ</t>
    </rPh>
    <rPh sb="4" eb="6">
      <t>マンニン</t>
    </rPh>
    <rPh sb="9" eb="11">
      <t>イシ</t>
    </rPh>
    <rPh sb="11" eb="12">
      <t>スウ</t>
    </rPh>
    <rPh sb="12" eb="13">
      <t>カンスウ</t>
    </rPh>
    <rPh sb="13" eb="16">
      <t>シンリョウジョ</t>
    </rPh>
    <phoneticPr fontId="20"/>
  </si>
  <si>
    <t>人口10万人あたり時間外等外来患者延数（病院）</t>
    <rPh sb="0" eb="2">
      <t>ジンコウ</t>
    </rPh>
    <rPh sb="4" eb="6">
      <t>マンニン</t>
    </rPh>
    <rPh sb="9" eb="12">
      <t>ジカンガイ</t>
    </rPh>
    <rPh sb="12" eb="13">
      <t>ナド</t>
    </rPh>
    <rPh sb="13" eb="15">
      <t>ガイライ</t>
    </rPh>
    <rPh sb="15" eb="17">
      <t>カンジャ</t>
    </rPh>
    <rPh sb="19" eb="20">
      <t>カンスウ</t>
    </rPh>
    <rPh sb="20" eb="22">
      <t>ビョウイン</t>
    </rPh>
    <phoneticPr fontId="20"/>
  </si>
  <si>
    <t>人口10万人あたり時間外等外来患者延数（診療所）</t>
    <rPh sb="0" eb="2">
      <t>ジンコウ</t>
    </rPh>
    <rPh sb="4" eb="6">
      <t>マンニン</t>
    </rPh>
    <rPh sb="9" eb="12">
      <t>ジカンガイ</t>
    </rPh>
    <rPh sb="12" eb="13">
      <t>ナド</t>
    </rPh>
    <rPh sb="13" eb="15">
      <t>ガイライ</t>
    </rPh>
    <rPh sb="15" eb="17">
      <t>カンジャ</t>
    </rPh>
    <rPh sb="19" eb="20">
      <t>カンスウ</t>
    </rPh>
    <rPh sb="20" eb="23">
      <t>シンリョウジョ</t>
    </rPh>
    <phoneticPr fontId="20"/>
  </si>
  <si>
    <t>実施診療所数あたり時間外等外来患者延数</t>
    <rPh sb="0" eb="2">
      <t>ジッシ</t>
    </rPh>
    <rPh sb="2" eb="5">
      <t>シンリョウジョ</t>
    </rPh>
    <rPh sb="5" eb="6">
      <t>スウ</t>
    </rPh>
    <rPh sb="9" eb="12">
      <t>ジカンガイ</t>
    </rPh>
    <rPh sb="12" eb="13">
      <t>ナド</t>
    </rPh>
    <rPh sb="13" eb="15">
      <t>ガイライ</t>
    </rPh>
    <rPh sb="15" eb="17">
      <t>カンジャ</t>
    </rPh>
    <phoneticPr fontId="5"/>
  </si>
  <si>
    <t>人口10万人あたり時間外等外来施設数（病院）</t>
    <rPh sb="0" eb="2">
      <t>ジンコウ</t>
    </rPh>
    <rPh sb="4" eb="6">
      <t>マンニン</t>
    </rPh>
    <rPh sb="9" eb="12">
      <t>ジカンガイ</t>
    </rPh>
    <rPh sb="12" eb="13">
      <t>ナド</t>
    </rPh>
    <rPh sb="13" eb="15">
      <t>ガイライ</t>
    </rPh>
    <rPh sb="15" eb="18">
      <t>シセツスウ</t>
    </rPh>
    <rPh sb="19" eb="21">
      <t>ビョウイン</t>
    </rPh>
    <phoneticPr fontId="20"/>
  </si>
  <si>
    <t>人口10万人あたり時間外等外来施設数（診療所）</t>
    <rPh sb="0" eb="2">
      <t>ジンコウ</t>
    </rPh>
    <rPh sb="4" eb="6">
      <t>マンニン</t>
    </rPh>
    <rPh sb="9" eb="12">
      <t>ジカンガイ</t>
    </rPh>
    <rPh sb="12" eb="13">
      <t>ナド</t>
    </rPh>
    <rPh sb="13" eb="15">
      <t>ガイライ</t>
    </rPh>
    <rPh sb="15" eb="18">
      <t>シセツスウ</t>
    </rPh>
    <rPh sb="19" eb="22">
      <t>シンリョウジョ</t>
    </rPh>
    <phoneticPr fontId="20"/>
  </si>
  <si>
    <t>人口10万人あたり訪問診療患者延数（病院）</t>
    <rPh sb="0" eb="2">
      <t>ジンコウ</t>
    </rPh>
    <rPh sb="4" eb="6">
      <t>マンニン</t>
    </rPh>
    <rPh sb="9" eb="11">
      <t>ホウモン</t>
    </rPh>
    <rPh sb="11" eb="13">
      <t>シンリョウ</t>
    </rPh>
    <rPh sb="13" eb="15">
      <t>カンジャ</t>
    </rPh>
    <rPh sb="17" eb="18">
      <t>カンスウ</t>
    </rPh>
    <rPh sb="18" eb="20">
      <t>ビョウイン</t>
    </rPh>
    <phoneticPr fontId="20"/>
  </si>
  <si>
    <t>人口10万人あたり訪問診療患者延数（診療所）</t>
    <rPh sb="0" eb="2">
      <t>ジンコウ</t>
    </rPh>
    <rPh sb="4" eb="6">
      <t>マンニン</t>
    </rPh>
    <rPh sb="9" eb="11">
      <t>ホウモン</t>
    </rPh>
    <rPh sb="11" eb="13">
      <t>シンリョウ</t>
    </rPh>
    <rPh sb="13" eb="15">
      <t>カンジャ</t>
    </rPh>
    <rPh sb="17" eb="18">
      <t>カンスウ</t>
    </rPh>
    <rPh sb="18" eb="21">
      <t>シンリョウジョ</t>
    </rPh>
    <phoneticPr fontId="20"/>
  </si>
  <si>
    <t>実施診療所数あたり訪問診療患者延数</t>
    <rPh sb="0" eb="2">
      <t>ジッシ</t>
    </rPh>
    <rPh sb="2" eb="5">
      <t>シンリョウジョ</t>
    </rPh>
    <rPh sb="5" eb="6">
      <t>スウ</t>
    </rPh>
    <rPh sb="9" eb="11">
      <t>ホウモン</t>
    </rPh>
    <rPh sb="11" eb="13">
      <t>シンリョウ</t>
    </rPh>
    <rPh sb="13" eb="15">
      <t>カンジャ</t>
    </rPh>
    <phoneticPr fontId="5"/>
  </si>
  <si>
    <t>人口10万人あたり訪問診療実施施設数（病院）</t>
    <phoneticPr fontId="5"/>
  </si>
  <si>
    <t>人口10万人あたり訪問診療実施施設数（診療所）</t>
    <rPh sb="19" eb="22">
      <t>シンリョウジョ</t>
    </rPh>
    <phoneticPr fontId="5"/>
  </si>
  <si>
    <t>人口10万人あたり往診患者延数（病院）</t>
    <rPh sb="0" eb="2">
      <t>ジンコウ</t>
    </rPh>
    <rPh sb="4" eb="6">
      <t>マンニン</t>
    </rPh>
    <rPh sb="11" eb="13">
      <t>カンジャ</t>
    </rPh>
    <rPh sb="16" eb="18">
      <t>ビョウイン</t>
    </rPh>
    <phoneticPr fontId="20"/>
  </si>
  <si>
    <t>人口10万人あたり往診患者延数（診療所）</t>
    <rPh sb="0" eb="2">
      <t>ジンコウ</t>
    </rPh>
    <rPh sb="4" eb="6">
      <t>マンニン</t>
    </rPh>
    <rPh sb="11" eb="13">
      <t>カンジャ</t>
    </rPh>
    <rPh sb="16" eb="19">
      <t>シンリョウジョ</t>
    </rPh>
    <phoneticPr fontId="20"/>
  </si>
  <si>
    <t>実施診療所数あたり往診患者延数</t>
    <rPh sb="0" eb="2">
      <t>ジッシ</t>
    </rPh>
    <rPh sb="2" eb="5">
      <t>シンリョウジョ</t>
    </rPh>
    <rPh sb="5" eb="6">
      <t>スウ</t>
    </rPh>
    <rPh sb="9" eb="11">
      <t>オウシン</t>
    </rPh>
    <rPh sb="11" eb="13">
      <t>カンジャ</t>
    </rPh>
    <phoneticPr fontId="5"/>
  </si>
  <si>
    <t>人口10万人あたり往診患者延数（診療所）</t>
    <rPh sb="0" eb="2">
      <t>ジンコウ</t>
    </rPh>
    <rPh sb="4" eb="6">
      <t>マンニン</t>
    </rPh>
    <rPh sb="9" eb="11">
      <t>オウシン</t>
    </rPh>
    <rPh sb="11" eb="13">
      <t>カンジャ</t>
    </rPh>
    <rPh sb="16" eb="19">
      <t>シンリョウジョ</t>
    </rPh>
    <phoneticPr fontId="20"/>
  </si>
  <si>
    <t>人口10万人あたり往診実施施設数（病院）</t>
    <rPh sb="0" eb="2">
      <t>ジンコウ</t>
    </rPh>
    <rPh sb="4" eb="6">
      <t>マンニン</t>
    </rPh>
    <rPh sb="11" eb="13">
      <t>ジッシ</t>
    </rPh>
    <rPh sb="15" eb="16">
      <t>スウ</t>
    </rPh>
    <rPh sb="17" eb="19">
      <t>ビョウイン</t>
    </rPh>
    <phoneticPr fontId="20"/>
  </si>
  <si>
    <t>人口10万人あたり往診実施施設数（診療所）</t>
    <rPh sb="0" eb="2">
      <t>ジンコウ</t>
    </rPh>
    <rPh sb="4" eb="6">
      <t>マンニン</t>
    </rPh>
    <rPh sb="11" eb="13">
      <t>ジッシ</t>
    </rPh>
    <rPh sb="15" eb="16">
      <t>スウ</t>
    </rPh>
    <rPh sb="17" eb="20">
      <t>シンリョウジョ</t>
    </rPh>
    <phoneticPr fontId="20"/>
  </si>
  <si>
    <t>07 福島県</t>
  </si>
  <si>
    <t>0000</t>
    <phoneticPr fontId="5"/>
  </si>
  <si>
    <t>全国（加重平均）</t>
    <rPh sb="3" eb="5">
      <t>カジュウ</t>
    </rPh>
    <rPh sb="5" eb="7">
      <t>ヘイキン</t>
    </rPh>
    <phoneticPr fontId="5"/>
  </si>
  <si>
    <t>08 茨城県</t>
  </si>
  <si>
    <t>09 栃木県</t>
  </si>
  <si>
    <t>10 群馬県</t>
  </si>
  <si>
    <t>11 埼玉県</t>
  </si>
  <si>
    <t>12 千葉県</t>
  </si>
  <si>
    <t>13 東京都</t>
  </si>
  <si>
    <t>14 神奈川県</t>
  </si>
  <si>
    <t>15 新潟県</t>
  </si>
  <si>
    <t>16 富山県</t>
  </si>
  <si>
    <t>17 石川県</t>
  </si>
  <si>
    <t>18 福井県</t>
  </si>
  <si>
    <t>19 山梨県</t>
  </si>
  <si>
    <t>20 長野県</t>
  </si>
  <si>
    <t>21 岐阜県</t>
  </si>
  <si>
    <t>22 静岡県</t>
  </si>
  <si>
    <t>23 愛知県</t>
  </si>
  <si>
    <t>24 三重県</t>
  </si>
  <si>
    <t>25 滋賀県</t>
  </si>
  <si>
    <t>26 京都府</t>
  </si>
  <si>
    <t>27 大阪府</t>
  </si>
  <si>
    <t>28 兵庫県</t>
  </si>
  <si>
    <t>29 奈良県</t>
  </si>
  <si>
    <t>30 和歌山県</t>
  </si>
  <si>
    <t>31 鳥取県</t>
  </si>
  <si>
    <t>32 島根県</t>
  </si>
  <si>
    <t>33 岡山県</t>
  </si>
  <si>
    <t>34 広島県</t>
  </si>
  <si>
    <t>35 山口県</t>
  </si>
  <si>
    <t>36 徳島県</t>
  </si>
  <si>
    <t>37 香川県</t>
  </si>
  <si>
    <t>38 愛媛県</t>
  </si>
  <si>
    <t>39 高知県</t>
  </si>
  <si>
    <t>40 福岡県</t>
  </si>
  <si>
    <t>41 佐賀県</t>
  </si>
  <si>
    <t>42 長崎県</t>
  </si>
  <si>
    <t>43 熊本県</t>
  </si>
  <si>
    <t>44 大分県</t>
  </si>
  <si>
    <t>45 宮崎県</t>
  </si>
  <si>
    <t>46 鹿児島県</t>
  </si>
  <si>
    <t>47 沖縄県</t>
  </si>
  <si>
    <t>※　ここでの医療施設数は、平成26年医療施設調査の対象となった施設数。</t>
    <rPh sb="10" eb="11">
      <t>スウ</t>
    </rPh>
    <rPh sb="13" eb="15">
      <t>ヘイセイ</t>
    </rPh>
    <rPh sb="17" eb="18">
      <t>ネン</t>
    </rPh>
    <rPh sb="18" eb="20">
      <t>イリョウ</t>
    </rPh>
    <rPh sb="20" eb="22">
      <t>シセツ</t>
    </rPh>
    <rPh sb="22" eb="24">
      <t>チョウサ</t>
    </rPh>
    <rPh sb="25" eb="27">
      <t>タイショウ</t>
    </rPh>
    <rPh sb="31" eb="34">
      <t>シセツスウ</t>
    </rPh>
    <phoneticPr fontId="5"/>
  </si>
  <si>
    <t>※　ここでの医療施設数は、平成29年度NDBデータで当該レセプトの算定があった施設数（月平均施設数）。</t>
    <rPh sb="10" eb="11">
      <t>スウ</t>
    </rPh>
    <rPh sb="13" eb="15">
      <t>ヘイセイ</t>
    </rPh>
    <rPh sb="17" eb="18">
      <t>ネン</t>
    </rPh>
    <rPh sb="18" eb="19">
      <t>ド</t>
    </rPh>
    <rPh sb="26" eb="28">
      <t>トウガイ</t>
    </rPh>
    <rPh sb="33" eb="35">
      <t>サンテイ</t>
    </rPh>
    <rPh sb="39" eb="42">
      <t>シセツスウ</t>
    </rPh>
    <rPh sb="43" eb="44">
      <t>ツキ</t>
    </rPh>
    <rPh sb="44" eb="46">
      <t>ヘイキン</t>
    </rPh>
    <rPh sb="46" eb="49">
      <t>シセツスウ</t>
    </rPh>
    <phoneticPr fontId="5"/>
  </si>
  <si>
    <r>
      <t>　外来医療の状況（都道府県内二次医療圏比較）</t>
    </r>
    <r>
      <rPr>
        <b/>
        <sz val="26"/>
        <color theme="0"/>
        <rFont val="メイリオ"/>
        <family val="3"/>
        <charset val="128"/>
      </rPr>
      <t>②訪問診療／往診</t>
    </r>
    <rPh sb="23" eb="25">
      <t>ホウモン</t>
    </rPh>
    <rPh sb="25" eb="27">
      <t>シンリョウ</t>
    </rPh>
    <rPh sb="28" eb="30">
      <t>オウシン</t>
    </rPh>
    <phoneticPr fontId="5"/>
  </si>
  <si>
    <t>2/3</t>
    <phoneticPr fontId="5"/>
  </si>
  <si>
    <t>在宅医療（訪問診療・往診）</t>
    <rPh sb="0" eb="2">
      <t>ザイタク</t>
    </rPh>
    <rPh sb="2" eb="4">
      <t>イリョウ</t>
    </rPh>
    <rPh sb="5" eb="7">
      <t>ホウモン</t>
    </rPh>
    <rPh sb="7" eb="9">
      <t>シンリョウ</t>
    </rPh>
    <rPh sb="10" eb="12">
      <t>オウシン</t>
    </rPh>
    <phoneticPr fontId="5"/>
  </si>
  <si>
    <r>
      <t>　外来医療の状況（都道府県内二次医療圏比較）</t>
    </r>
    <r>
      <rPr>
        <b/>
        <sz val="26"/>
        <color theme="0"/>
        <rFont val="メイリオ"/>
        <family val="3"/>
        <charset val="128"/>
      </rPr>
      <t>③診療所数あたり外来患者数</t>
    </r>
    <rPh sb="23" eb="26">
      <t>シンリョウジョ</t>
    </rPh>
    <rPh sb="26" eb="27">
      <t>スウ</t>
    </rPh>
    <rPh sb="30" eb="32">
      <t>ガイライ</t>
    </rPh>
    <rPh sb="32" eb="35">
      <t>カンジャスウ</t>
    </rPh>
    <phoneticPr fontId="5"/>
  </si>
  <si>
    <t>3/3</t>
    <phoneticPr fontId="5"/>
  </si>
  <si>
    <t>01 北海道</t>
    <phoneticPr fontId="5"/>
  </si>
  <si>
    <t>【本ブックのシート構成とデータ項目】</t>
    <rPh sb="1" eb="2">
      <t>ホン</t>
    </rPh>
    <rPh sb="9" eb="11">
      <t>コウセイ</t>
    </rPh>
    <rPh sb="15" eb="17">
      <t>コウモク</t>
    </rPh>
    <phoneticPr fontId="5"/>
  </si>
  <si>
    <t>内容説明</t>
    <phoneticPr fontId="25"/>
  </si>
  <si>
    <t>《患者等の流出入に係る小児科医師偏在指標再計算データ》</t>
    <rPh sb="1" eb="3">
      <t>カンジャ</t>
    </rPh>
    <rPh sb="3" eb="4">
      <t>トウ</t>
    </rPh>
    <rPh sb="5" eb="7">
      <t>リュウシュツ</t>
    </rPh>
    <rPh sb="7" eb="8">
      <t>ニュウ</t>
    </rPh>
    <rPh sb="9" eb="10">
      <t>カカワ</t>
    </rPh>
    <rPh sb="20" eb="23">
      <t>サイケイサン</t>
    </rPh>
    <phoneticPr fontId="5"/>
  </si>
  <si>
    <t>「小児科医師偏在指標」シート</t>
    <phoneticPr fontId="5"/>
  </si>
  <si>
    <t>・小児科医師偏在指標（再計算値）</t>
    <rPh sb="12" eb="15">
      <t>サイケイサン</t>
    </rPh>
    <rPh sb="15" eb="16">
      <t>チ</t>
    </rPh>
    <phoneticPr fontId="5"/>
  </si>
  <si>
    <t>都道府県・小児医療圏ごとに表記</t>
    <rPh sb="0" eb="4">
      <t>トドウフケン</t>
    </rPh>
    <rPh sb="13" eb="15">
      <t>ヒョウキ</t>
    </rPh>
    <phoneticPr fontId="5"/>
  </si>
  <si>
    <t>・標準化小児科医師数</t>
    <rPh sb="1" eb="4">
      <t>ヒョウジュンカ</t>
    </rPh>
    <rPh sb="4" eb="6">
      <t>ショウニ</t>
    </rPh>
    <rPh sb="6" eb="7">
      <t>カ</t>
    </rPh>
    <rPh sb="7" eb="10">
      <t>イシスウ</t>
    </rPh>
    <phoneticPr fontId="5"/>
  </si>
  <si>
    <t>・年少人口（10万人）</t>
    <rPh sb="1" eb="3">
      <t>ネンショウ</t>
    </rPh>
    <rPh sb="3" eb="5">
      <t>ジンコウ</t>
    </rPh>
    <rPh sb="8" eb="10">
      <t>マンニン</t>
    </rPh>
    <phoneticPr fontId="5"/>
  </si>
  <si>
    <t>・標準化受療率比</t>
    <rPh sb="1" eb="4">
      <t>ヒョウジュンカ</t>
    </rPh>
    <rPh sb="4" eb="6">
      <t>ジュリョウ</t>
    </rPh>
    <rPh sb="6" eb="7">
      <t>リツ</t>
    </rPh>
    <rPh sb="7" eb="8">
      <t>ヒ</t>
    </rPh>
    <phoneticPr fontId="5"/>
  </si>
  <si>
    <t>・期待受療率</t>
    <rPh sb="1" eb="3">
      <t>キタイ</t>
    </rPh>
    <rPh sb="3" eb="5">
      <t>ジュリョウ</t>
    </rPh>
    <rPh sb="5" eb="6">
      <t>リツ</t>
    </rPh>
    <phoneticPr fontId="5"/>
  </si>
  <si>
    <t>・入院医療需要（流出入調整係数反映）</t>
    <rPh sb="1" eb="3">
      <t>ニュウイン</t>
    </rPh>
    <rPh sb="3" eb="5">
      <t>イリョウ</t>
    </rPh>
    <rPh sb="5" eb="7">
      <t>ジュヨウ</t>
    </rPh>
    <phoneticPr fontId="5"/>
  </si>
  <si>
    <t>・無床診療所医療需要（流出入調整係数反映）</t>
    <rPh sb="1" eb="3">
      <t>ムショウ</t>
    </rPh>
    <rPh sb="3" eb="6">
      <t>シンリョウジョ</t>
    </rPh>
    <rPh sb="6" eb="8">
      <t>イリョウ</t>
    </rPh>
    <rPh sb="8" eb="10">
      <t>ジュヨウ</t>
    </rPh>
    <phoneticPr fontId="5"/>
  </si>
  <si>
    <t>・入院患者流出入調整係数</t>
    <rPh sb="1" eb="3">
      <t>ニュウイン</t>
    </rPh>
    <rPh sb="3" eb="5">
      <t>カンジャ</t>
    </rPh>
    <rPh sb="5" eb="8">
      <t>リュウシュツニュウ</t>
    </rPh>
    <rPh sb="8" eb="10">
      <t>チョウセイ</t>
    </rPh>
    <rPh sb="10" eb="12">
      <t>ケイスウ</t>
    </rPh>
    <phoneticPr fontId="5"/>
  </si>
  <si>
    <t>・無床診療所患者患者流出入調整係数</t>
    <rPh sb="1" eb="3">
      <t>ムショウ</t>
    </rPh>
    <rPh sb="3" eb="6">
      <t>シンリョウジョ</t>
    </rPh>
    <rPh sb="6" eb="8">
      <t>カンジャ</t>
    </rPh>
    <rPh sb="8" eb="10">
      <t>カンジャ</t>
    </rPh>
    <rPh sb="10" eb="13">
      <t>リュウシュツニュウ</t>
    </rPh>
    <rPh sb="13" eb="15">
      <t>チョウセイ</t>
    </rPh>
    <rPh sb="15" eb="17">
      <t>ケイスウ</t>
    </rPh>
    <phoneticPr fontId="5"/>
  </si>
  <si>
    <t>《小児科医師偏在指標関連データ》</t>
    <rPh sb="10" eb="12">
      <t>カンレン</t>
    </rPh>
    <phoneticPr fontId="5"/>
  </si>
  <si>
    <t>3-1</t>
    <phoneticPr fontId="25"/>
  </si>
  <si>
    <t>「標準化小児科医師数」シート</t>
    <rPh sb="4" eb="7">
      <t>ショウニカ</t>
    </rPh>
    <phoneticPr fontId="5"/>
  </si>
  <si>
    <t>・総標準化医師数</t>
    <rPh sb="1" eb="2">
      <t>ソウ</t>
    </rPh>
    <rPh sb="2" eb="5">
      <t>ヒョウジュンカ</t>
    </rPh>
    <rPh sb="5" eb="8">
      <t>イシスウ</t>
    </rPh>
    <phoneticPr fontId="5"/>
  </si>
  <si>
    <t>・男性・年齢階級別標準化小児科医師数</t>
    <rPh sb="9" eb="12">
      <t>ヒョウジュンカ</t>
    </rPh>
    <rPh sb="15" eb="18">
      <t>イシスウ</t>
    </rPh>
    <phoneticPr fontId="5"/>
  </si>
  <si>
    <t>～24歳／25～29歳／30～34歳／35～39歳／40～44歳／45～49歳／</t>
    <phoneticPr fontId="33"/>
  </si>
  <si>
    <t>50～54歳／55～59歳／60～64歳／65～69歳／70～74歳／75～79歳／80～84歳／85歳以上</t>
  </si>
  <si>
    <t>・女性・年齢階級別標準化小児科医師数</t>
    <rPh sb="12" eb="14">
      <t>ショウニ</t>
    </rPh>
    <rPh sb="14" eb="15">
      <t>カ</t>
    </rPh>
    <phoneticPr fontId="5"/>
  </si>
  <si>
    <t>3-2</t>
    <phoneticPr fontId="25"/>
  </si>
  <si>
    <t>「労働時間比」シート</t>
    <phoneticPr fontId="5"/>
  </si>
  <si>
    <t>・男性・年齢階級別労働時間比</t>
    <phoneticPr fontId="5"/>
  </si>
  <si>
    <t>全国のみ</t>
    <rPh sb="0" eb="2">
      <t>ゼンコク</t>
    </rPh>
    <phoneticPr fontId="5"/>
  </si>
  <si>
    <t>・女性・年齢階級別労働時間比</t>
    <phoneticPr fontId="5"/>
  </si>
  <si>
    <t>3-3</t>
    <phoneticPr fontId="25"/>
  </si>
  <si>
    <t>「小児科医師数」シート</t>
    <rPh sb="1" eb="3">
      <t>ショウニ</t>
    </rPh>
    <rPh sb="3" eb="4">
      <t>カ</t>
    </rPh>
    <rPh sb="4" eb="7">
      <t>イシスウ</t>
    </rPh>
    <phoneticPr fontId="5"/>
  </si>
  <si>
    <t>・総医師数</t>
    <phoneticPr fontId="5"/>
  </si>
  <si>
    <t>令和2年12月31日現在</t>
    <rPh sb="0" eb="2">
      <t>レイワ</t>
    </rPh>
    <phoneticPr fontId="5"/>
  </si>
  <si>
    <t>・男性・年齢階級別小児科医師数</t>
    <rPh sb="9" eb="12">
      <t>ショウニカ</t>
    </rPh>
    <rPh sb="12" eb="15">
      <t>イシスウ</t>
    </rPh>
    <phoneticPr fontId="5"/>
  </si>
  <si>
    <t>医師・歯科医師・薬剤師統計</t>
  </si>
  <si>
    <t>・女性・年齢階級別小児科医師数</t>
    <phoneticPr fontId="5"/>
  </si>
  <si>
    <t>3-4</t>
    <phoneticPr fontId="25"/>
  </si>
  <si>
    <t>「入院医療需要」シート</t>
    <phoneticPr fontId="5"/>
  </si>
  <si>
    <t>・総入院医療需要</t>
    <rPh sb="2" eb="4">
      <t>ニュウイン</t>
    </rPh>
    <rPh sb="4" eb="6">
      <t>イリョウ</t>
    </rPh>
    <rPh sb="6" eb="8">
      <t>ジュヨウ</t>
    </rPh>
    <phoneticPr fontId="5"/>
  </si>
  <si>
    <t>・男性・年齢階級別入院医療需要</t>
    <rPh sb="4" eb="6">
      <t>ネンレイ</t>
    </rPh>
    <rPh sb="6" eb="8">
      <t>カイキュウ</t>
    </rPh>
    <rPh sb="8" eb="9">
      <t>ベツ</t>
    </rPh>
    <rPh sb="9" eb="11">
      <t>ニュウイン</t>
    </rPh>
    <rPh sb="11" eb="13">
      <t>イリョウ</t>
    </rPh>
    <rPh sb="13" eb="15">
      <t>ジュヨウ</t>
    </rPh>
    <phoneticPr fontId="5"/>
  </si>
  <si>
    <t>0～4歳／5～9歳／10～14歳</t>
    <rPh sb="3" eb="4">
      <t>サイ</t>
    </rPh>
    <phoneticPr fontId="33"/>
  </si>
  <si>
    <t>・女性・年齢階級別入院医療需要</t>
    <rPh sb="4" eb="6">
      <t>ネンレイ</t>
    </rPh>
    <rPh sb="6" eb="8">
      <t>カイキュウ</t>
    </rPh>
    <rPh sb="8" eb="9">
      <t>ベツ</t>
    </rPh>
    <rPh sb="9" eb="11">
      <t>ニュウイン</t>
    </rPh>
    <rPh sb="11" eb="13">
      <t>イリョウ</t>
    </rPh>
    <rPh sb="13" eb="15">
      <t>ジュヨウ</t>
    </rPh>
    <phoneticPr fontId="5"/>
  </si>
  <si>
    <t>3-5</t>
    <phoneticPr fontId="25"/>
  </si>
  <si>
    <t>「無床診療所医療需要」シート</t>
    <phoneticPr fontId="5"/>
  </si>
  <si>
    <t>・総無床診療所医療需要</t>
    <rPh sb="2" eb="4">
      <t>ムショウ</t>
    </rPh>
    <rPh sb="4" eb="7">
      <t>シンリョウジョ</t>
    </rPh>
    <rPh sb="7" eb="9">
      <t>イリョウ</t>
    </rPh>
    <rPh sb="9" eb="11">
      <t>ジュヨウ</t>
    </rPh>
    <phoneticPr fontId="5"/>
  </si>
  <si>
    <t>・男性・年齢階級別</t>
    <rPh sb="4" eb="6">
      <t>ネンレイ</t>
    </rPh>
    <rPh sb="6" eb="8">
      <t>カイキュウ</t>
    </rPh>
    <rPh sb="8" eb="9">
      <t>ベツ</t>
    </rPh>
    <phoneticPr fontId="5"/>
  </si>
  <si>
    <t>無床診療所医療需要</t>
  </si>
  <si>
    <t>・女性・年齢階級別</t>
    <rPh sb="4" eb="6">
      <t>ネンレイ</t>
    </rPh>
    <rPh sb="6" eb="8">
      <t>カイキュウ</t>
    </rPh>
    <rPh sb="8" eb="9">
      <t>ベツ</t>
    </rPh>
    <phoneticPr fontId="5"/>
  </si>
  <si>
    <t>3-6</t>
    <phoneticPr fontId="25"/>
  </si>
  <si>
    <t>「年少人口（2021年1月1日時点）」シート</t>
    <rPh sb="1" eb="3">
      <t>ネンショウ</t>
    </rPh>
    <phoneticPr fontId="5"/>
  </si>
  <si>
    <t>・総年少人口</t>
    <rPh sb="1" eb="2">
      <t>ソウ</t>
    </rPh>
    <rPh sb="2" eb="4">
      <t>ネンショウ</t>
    </rPh>
    <rPh sb="4" eb="6">
      <t>ジンコウ</t>
    </rPh>
    <phoneticPr fontId="5"/>
  </si>
  <si>
    <t>令和3年1月1日</t>
    <rPh sb="0" eb="2">
      <t>レイワ</t>
    </rPh>
    <phoneticPr fontId="5"/>
  </si>
  <si>
    <t>・男性・年齢階級別人口</t>
    <rPh sb="4" eb="6">
      <t>ネンレイ</t>
    </rPh>
    <rPh sb="6" eb="8">
      <t>カイキュウ</t>
    </rPh>
    <rPh sb="8" eb="9">
      <t>ベツ</t>
    </rPh>
    <rPh sb="9" eb="11">
      <t>ジンコウ</t>
    </rPh>
    <phoneticPr fontId="5"/>
  </si>
  <si>
    <t>住民基本台帳年齢階級別人口</t>
    <phoneticPr fontId="5"/>
  </si>
  <si>
    <t>・女性・年齢階級別人口</t>
    <rPh sb="4" eb="6">
      <t>ネンレイ</t>
    </rPh>
    <rPh sb="6" eb="8">
      <t>カイキュウ</t>
    </rPh>
    <rPh sb="8" eb="9">
      <t>ベツ</t>
    </rPh>
    <rPh sb="9" eb="11">
      <t>ジンコウ</t>
    </rPh>
    <phoneticPr fontId="5"/>
  </si>
  <si>
    <t>3-7</t>
    <phoneticPr fontId="25"/>
  </si>
  <si>
    <t>「全国受療率」シート</t>
    <phoneticPr fontId="25"/>
  </si>
  <si>
    <t>・男性・年齢階級別入院受療率</t>
    <rPh sb="9" eb="11">
      <t>ニュウイン</t>
    </rPh>
    <rPh sb="11" eb="14">
      <t>ジュリョウリツ</t>
    </rPh>
    <phoneticPr fontId="25"/>
  </si>
  <si>
    <t>・女性・年齢階級別入院受療率</t>
    <rPh sb="1" eb="2">
      <t>オンナ</t>
    </rPh>
    <rPh sb="9" eb="11">
      <t>ニュウイン</t>
    </rPh>
    <rPh sb="11" eb="14">
      <t>ジュリョウリツ</t>
    </rPh>
    <phoneticPr fontId="25"/>
  </si>
  <si>
    <t>・男性・年齢階級別無床診療所受療率</t>
    <rPh sb="9" eb="10">
      <t>ム</t>
    </rPh>
    <rPh sb="10" eb="11">
      <t>ユカ</t>
    </rPh>
    <rPh sb="11" eb="14">
      <t>シンリョウジョ</t>
    </rPh>
    <rPh sb="14" eb="16">
      <t>ジュリョウ</t>
    </rPh>
    <rPh sb="16" eb="17">
      <t>リツ</t>
    </rPh>
    <phoneticPr fontId="25"/>
  </si>
  <si>
    <t>×無床診療所医療医師需要度</t>
  </si>
  <si>
    <t>・女性・年齢階級別無床診療所受療率</t>
    <rPh sb="1" eb="2">
      <t>オンナ</t>
    </rPh>
    <rPh sb="9" eb="10">
      <t>ム</t>
    </rPh>
    <rPh sb="10" eb="11">
      <t>ユカ</t>
    </rPh>
    <rPh sb="11" eb="14">
      <t>シンリョウジョ</t>
    </rPh>
    <rPh sb="14" eb="16">
      <t>ジュリョウ</t>
    </rPh>
    <rPh sb="16" eb="17">
      <t>リツ</t>
    </rPh>
    <phoneticPr fontId="25"/>
  </si>
  <si>
    <t>　　内容説明〔【23年11月版】小児科医師偏在指標.xlsx〕</t>
    <phoneticPr fontId="5"/>
  </si>
  <si>
    <t>【小児科医師偏在指標の算出方法】</t>
    <rPh sb="11" eb="13">
      <t>サンシュツ</t>
    </rPh>
    <rPh sb="13" eb="15">
      <t>ホウホウ</t>
    </rPh>
    <phoneticPr fontId="5"/>
  </si>
  <si>
    <t>小児科医師偏在指標　＝</t>
    <phoneticPr fontId="5"/>
  </si>
  <si>
    <r>
      <t>標準化小児科医師数</t>
    </r>
    <r>
      <rPr>
        <vertAlign val="superscript"/>
        <sz val="14"/>
        <color rgb="FFFF0000"/>
        <rFont val="メイリオ"/>
        <family val="3"/>
        <charset val="128"/>
      </rPr>
      <t>(※１)</t>
    </r>
    <rPh sb="0" eb="3">
      <t>ヒョウジュンカ</t>
    </rPh>
    <rPh sb="3" eb="5">
      <t>ショウニ</t>
    </rPh>
    <rPh sb="5" eb="6">
      <t>カ</t>
    </rPh>
    <rPh sb="6" eb="8">
      <t>イシ</t>
    </rPh>
    <rPh sb="8" eb="9">
      <t>スウ</t>
    </rPh>
    <phoneticPr fontId="5"/>
  </si>
  <si>
    <r>
      <t>地域の年少人口（10万人）×  地域の標準化受療率比</t>
    </r>
    <r>
      <rPr>
        <vertAlign val="superscript"/>
        <sz val="14"/>
        <color rgb="FFFF0000"/>
        <rFont val="メイリオ"/>
        <family val="3"/>
        <charset val="128"/>
      </rPr>
      <t>(※２)</t>
    </r>
    <r>
      <rPr>
        <sz val="14"/>
        <color theme="1"/>
        <rFont val="メイリオ"/>
        <family val="2"/>
        <charset val="128"/>
      </rPr>
      <t xml:space="preserve"> </t>
    </r>
    <rPh sb="0" eb="2">
      <t>チイキ</t>
    </rPh>
    <rPh sb="3" eb="5">
      <t>ネンショウ</t>
    </rPh>
    <rPh sb="5" eb="7">
      <t>ジンコウ</t>
    </rPh>
    <rPh sb="10" eb="11">
      <t>マン</t>
    </rPh>
    <rPh sb="11" eb="12">
      <t>ニン</t>
    </rPh>
    <rPh sb="16" eb="18">
      <t>チイキ</t>
    </rPh>
    <rPh sb="19" eb="22">
      <t>ヒョウジュンカ</t>
    </rPh>
    <rPh sb="22" eb="24">
      <t>ジュリョウ</t>
    </rPh>
    <rPh sb="24" eb="25">
      <t>リツ</t>
    </rPh>
    <rPh sb="25" eb="26">
      <t>ヒ</t>
    </rPh>
    <phoneticPr fontId="5"/>
  </si>
  <si>
    <r>
      <t>　標準化小児科医師数</t>
    </r>
    <r>
      <rPr>
        <vertAlign val="superscript"/>
        <sz val="12"/>
        <color rgb="FFFF0000"/>
        <rFont val="メイリオ"/>
        <family val="3"/>
        <charset val="128"/>
      </rPr>
      <t>(※１)</t>
    </r>
    <r>
      <rPr>
        <sz val="12"/>
        <color theme="1"/>
        <rFont val="メイリオ"/>
        <family val="2"/>
        <charset val="128"/>
      </rPr>
      <t xml:space="preserve"> ＝</t>
    </r>
    <rPh sb="4" eb="6">
      <t>ショウニ</t>
    </rPh>
    <rPh sb="6" eb="7">
      <t>カ</t>
    </rPh>
    <rPh sb="7" eb="9">
      <t>イシ</t>
    </rPh>
    <rPh sb="9" eb="10">
      <t>スウ</t>
    </rPh>
    <phoneticPr fontId="5"/>
  </si>
  <si>
    <t>Σ（</t>
    <phoneticPr fontId="5"/>
  </si>
  <si>
    <t>性・年齢階級別小児科医師数</t>
    <rPh sb="0" eb="1">
      <t>セイ</t>
    </rPh>
    <rPh sb="2" eb="4">
      <t>ネンレイ</t>
    </rPh>
    <rPh sb="4" eb="6">
      <t>カイキュウ</t>
    </rPh>
    <rPh sb="6" eb="7">
      <t>ベツ</t>
    </rPh>
    <rPh sb="7" eb="10">
      <t>ショウニカ</t>
    </rPh>
    <rPh sb="10" eb="12">
      <t>イシ</t>
    </rPh>
    <rPh sb="12" eb="13">
      <t>スウ</t>
    </rPh>
    <phoneticPr fontId="5"/>
  </si>
  <si>
    <t>　×　性・年齢階級別労働時間比</t>
    <rPh sb="3" eb="4">
      <t>セイ</t>
    </rPh>
    <rPh sb="5" eb="7">
      <t>ネンレイ</t>
    </rPh>
    <rPh sb="7" eb="9">
      <t>カイキュウ</t>
    </rPh>
    <rPh sb="9" eb="10">
      <t>ベツ</t>
    </rPh>
    <rPh sb="10" eb="12">
      <t>ロウドウ</t>
    </rPh>
    <rPh sb="12" eb="14">
      <t>ジカン</t>
    </rPh>
    <rPh sb="14" eb="15">
      <t>ヒ</t>
    </rPh>
    <phoneticPr fontId="5"/>
  </si>
  <si>
    <t>）</t>
    <phoneticPr fontId="5"/>
  </si>
  <si>
    <r>
      <t>地域の標準化受療率比</t>
    </r>
    <r>
      <rPr>
        <vertAlign val="superscript"/>
        <sz val="12"/>
        <color rgb="FFFF0000"/>
        <rFont val="メイリオ"/>
        <family val="3"/>
        <charset val="128"/>
      </rPr>
      <t>(※２)</t>
    </r>
    <r>
      <rPr>
        <sz val="12"/>
        <color theme="1"/>
        <rFont val="メイリオ"/>
        <family val="2"/>
        <charset val="128"/>
      </rPr>
      <t xml:space="preserve"> ＝</t>
    </r>
    <rPh sb="0" eb="2">
      <t>チイキ</t>
    </rPh>
    <rPh sb="3" eb="6">
      <t>ヒョウジュンカ</t>
    </rPh>
    <rPh sb="6" eb="8">
      <t>ジュリョウ</t>
    </rPh>
    <rPh sb="8" eb="9">
      <t>リツ</t>
    </rPh>
    <rPh sb="9" eb="10">
      <t>ヒ</t>
    </rPh>
    <phoneticPr fontId="5"/>
  </si>
  <si>
    <r>
      <t>地域の期待受療率</t>
    </r>
    <r>
      <rPr>
        <vertAlign val="superscript"/>
        <sz val="12"/>
        <color rgb="FFFF0000"/>
        <rFont val="メイリオ"/>
        <family val="3"/>
        <charset val="128"/>
      </rPr>
      <t>(※３)</t>
    </r>
    <rPh sb="0" eb="2">
      <t>チイキ</t>
    </rPh>
    <rPh sb="3" eb="5">
      <t>キタイ</t>
    </rPh>
    <rPh sb="5" eb="7">
      <t>ジュリョウ</t>
    </rPh>
    <rPh sb="7" eb="8">
      <t>リツ</t>
    </rPh>
    <phoneticPr fontId="5"/>
  </si>
  <si>
    <t>全国の期待受療率</t>
    <rPh sb="0" eb="2">
      <t>ゼンコク</t>
    </rPh>
    <rPh sb="3" eb="5">
      <t>キタイ</t>
    </rPh>
    <rPh sb="5" eb="7">
      <t>ジュリョウ</t>
    </rPh>
    <rPh sb="7" eb="8">
      <t>リツ</t>
    </rPh>
    <phoneticPr fontId="5"/>
  </si>
  <si>
    <r>
      <t>地域の入院医療需要</t>
    </r>
    <r>
      <rPr>
        <vertAlign val="superscript"/>
        <sz val="12"/>
        <color rgb="FFFF0000"/>
        <rFont val="メイリオ"/>
        <family val="3"/>
        <charset val="128"/>
      </rPr>
      <t>(※4)</t>
    </r>
    <rPh sb="0" eb="2">
      <t>チイキ</t>
    </rPh>
    <rPh sb="3" eb="5">
      <t>ニュウイン</t>
    </rPh>
    <rPh sb="5" eb="7">
      <t>イリョウ</t>
    </rPh>
    <rPh sb="7" eb="9">
      <t>ジュヨウ</t>
    </rPh>
    <phoneticPr fontId="5"/>
  </si>
  <si>
    <r>
      <t>　+　地域の無床診療所医療需要</t>
    </r>
    <r>
      <rPr>
        <vertAlign val="superscript"/>
        <sz val="12"/>
        <color rgb="FFFF0000"/>
        <rFont val="メイリオ"/>
        <family val="3"/>
        <charset val="128"/>
      </rPr>
      <t>(※５)</t>
    </r>
    <rPh sb="3" eb="5">
      <t>チイキ</t>
    </rPh>
    <rPh sb="6" eb="8">
      <t>ムショウ</t>
    </rPh>
    <rPh sb="8" eb="10">
      <t>シンリョウ</t>
    </rPh>
    <rPh sb="10" eb="11">
      <t>ジョ</t>
    </rPh>
    <rPh sb="11" eb="13">
      <t>イリョウ</t>
    </rPh>
    <rPh sb="13" eb="15">
      <t>ジュヨウ</t>
    </rPh>
    <phoneticPr fontId="5"/>
  </si>
  <si>
    <r>
      <t>　地域の期待受療率</t>
    </r>
    <r>
      <rPr>
        <vertAlign val="superscript"/>
        <sz val="12"/>
        <color rgb="FFFF0000"/>
        <rFont val="メイリオ"/>
        <family val="3"/>
        <charset val="128"/>
      </rPr>
      <t>(※３)</t>
    </r>
    <r>
      <rPr>
        <sz val="12"/>
        <color theme="1"/>
        <rFont val="メイリオ"/>
        <family val="2"/>
        <charset val="128"/>
      </rPr>
      <t xml:space="preserve"> ＝</t>
    </r>
    <rPh sb="1" eb="3">
      <t>チイキ</t>
    </rPh>
    <rPh sb="4" eb="6">
      <t>キタイ</t>
    </rPh>
    <rPh sb="6" eb="8">
      <t>ジュリョウ</t>
    </rPh>
    <rPh sb="8" eb="9">
      <t>リツ</t>
    </rPh>
    <phoneticPr fontId="5"/>
  </si>
  <si>
    <t>地域の年少人口（10万人）</t>
    <rPh sb="0" eb="2">
      <t>チイキ</t>
    </rPh>
    <rPh sb="3" eb="5">
      <t>ネンショウ</t>
    </rPh>
    <rPh sb="5" eb="7">
      <t>ジンコウ</t>
    </rPh>
    <rPh sb="10" eb="12">
      <t>マンニン</t>
    </rPh>
    <phoneticPr fontId="5"/>
  </si>
  <si>
    <r>
      <t>　地域の入院医療需要</t>
    </r>
    <r>
      <rPr>
        <vertAlign val="superscript"/>
        <sz val="12"/>
        <color rgb="FFFF0000"/>
        <rFont val="メイリオ"/>
        <family val="3"/>
        <charset val="128"/>
      </rPr>
      <t>(※4)</t>
    </r>
    <r>
      <rPr>
        <sz val="12"/>
        <color theme="1"/>
        <rFont val="メイリオ"/>
        <family val="2"/>
        <charset val="128"/>
      </rPr>
      <t xml:space="preserve"> 
（流出入調整係数反映）</t>
    </r>
    <rPh sb="1" eb="3">
      <t>チイキ</t>
    </rPh>
    <rPh sb="4" eb="6">
      <t>ニュウイン</t>
    </rPh>
    <rPh sb="6" eb="8">
      <t>イリョウ</t>
    </rPh>
    <rPh sb="8" eb="10">
      <t>ジュヨウ</t>
    </rPh>
    <rPh sb="17" eb="24">
      <t>リュウシュツニュウチョウセイケイスウ</t>
    </rPh>
    <rPh sb="24" eb="26">
      <t>ハンエイ</t>
    </rPh>
    <phoneticPr fontId="5"/>
  </si>
  <si>
    <t>＝</t>
    <phoneticPr fontId="25"/>
  </si>
  <si>
    <t>全国の性・年齢階級別入院受療率</t>
    <rPh sb="0" eb="2">
      <t>ゼンコク</t>
    </rPh>
    <rPh sb="3" eb="4">
      <t>セイ</t>
    </rPh>
    <rPh sb="5" eb="7">
      <t>ネンレイ</t>
    </rPh>
    <rPh sb="7" eb="9">
      <t>カイキュウ</t>
    </rPh>
    <rPh sb="9" eb="10">
      <t>ベツ</t>
    </rPh>
    <rPh sb="10" eb="12">
      <t>ニュウイン</t>
    </rPh>
    <rPh sb="12" eb="14">
      <t>ジュリョウ</t>
    </rPh>
    <rPh sb="14" eb="15">
      <t>リツ</t>
    </rPh>
    <phoneticPr fontId="5"/>
  </si>
  <si>
    <t>　×　地域の性・年齢階級別年少人口</t>
    <rPh sb="3" eb="5">
      <t>チイキ</t>
    </rPh>
    <rPh sb="6" eb="7">
      <t>セイ</t>
    </rPh>
    <rPh sb="8" eb="10">
      <t>ネンレイ</t>
    </rPh>
    <rPh sb="10" eb="12">
      <t>カイキュウ</t>
    </rPh>
    <rPh sb="12" eb="13">
      <t>ベツ</t>
    </rPh>
    <rPh sb="13" eb="15">
      <t>ネンショウ</t>
    </rPh>
    <rPh sb="15" eb="17">
      <t>ジンコウ</t>
    </rPh>
    <phoneticPr fontId="5"/>
  </si>
  <si>
    <t>×</t>
    <phoneticPr fontId="25"/>
  </si>
  <si>
    <t>　地域の入院患者流出入調整係数</t>
    <rPh sb="1" eb="3">
      <t>チイキ</t>
    </rPh>
    <rPh sb="4" eb="6">
      <t>ニュウイン</t>
    </rPh>
    <rPh sb="6" eb="8">
      <t>カンジャ</t>
    </rPh>
    <rPh sb="8" eb="11">
      <t>リュウシュツニュウ</t>
    </rPh>
    <rPh sb="11" eb="13">
      <t>チョウセイ</t>
    </rPh>
    <rPh sb="13" eb="15">
      <t>ケイスウ</t>
    </rPh>
    <phoneticPr fontId="5"/>
  </si>
  <si>
    <r>
      <t>　地域の無床診療所医療需要</t>
    </r>
    <r>
      <rPr>
        <vertAlign val="superscript"/>
        <sz val="12"/>
        <color rgb="FFFF0000"/>
        <rFont val="メイリオ"/>
        <family val="3"/>
        <charset val="128"/>
      </rPr>
      <t>(※5)</t>
    </r>
    <r>
      <rPr>
        <sz val="12"/>
        <color theme="1"/>
        <rFont val="メイリオ"/>
        <family val="2"/>
        <charset val="128"/>
      </rPr>
      <t xml:space="preserve"> 
（流出入調整係数反映）</t>
    </r>
    <rPh sb="1" eb="3">
      <t>チイキ</t>
    </rPh>
    <rPh sb="4" eb="6">
      <t>ムショウ</t>
    </rPh>
    <rPh sb="6" eb="9">
      <t>シンリョウジョ</t>
    </rPh>
    <rPh sb="9" eb="11">
      <t>イリョウ</t>
    </rPh>
    <rPh sb="11" eb="13">
      <t>ジュヨウ</t>
    </rPh>
    <phoneticPr fontId="5"/>
  </si>
  <si>
    <t>全国の性・年齢階級別無床診療所受療率　×　地域の性・年齢階級別年少人口</t>
    <rPh sb="0" eb="2">
      <t>ゼンコク</t>
    </rPh>
    <rPh sb="3" eb="4">
      <t>セイ</t>
    </rPh>
    <rPh sb="5" eb="7">
      <t>ネンレイ</t>
    </rPh>
    <rPh sb="7" eb="9">
      <t>カイキュウ</t>
    </rPh>
    <rPh sb="9" eb="10">
      <t>ベツ</t>
    </rPh>
    <rPh sb="10" eb="11">
      <t>ユカ</t>
    </rPh>
    <rPh sb="11" eb="14">
      <t>シンリョウジョ</t>
    </rPh>
    <rPh sb="14" eb="16">
      <t>ジュリョウ</t>
    </rPh>
    <rPh sb="16" eb="17">
      <t>リツ</t>
    </rPh>
    <phoneticPr fontId="5"/>
  </si>
  <si>
    <t>無床診療所医療医師需要度</t>
    <phoneticPr fontId="25"/>
  </si>
  <si>
    <t>　地域の無床診療所患者流出入調整係数</t>
    <rPh sb="4" eb="6">
      <t>ムショウ</t>
    </rPh>
    <rPh sb="6" eb="9">
      <t>シンリョウジョ</t>
    </rPh>
    <rPh sb="9" eb="11">
      <t>カンジャ</t>
    </rPh>
    <rPh sb="11" eb="14">
      <t>リュウシュツニュウ</t>
    </rPh>
    <rPh sb="14" eb="16">
      <t>チョウセイ</t>
    </rPh>
    <rPh sb="16" eb="18">
      <t>ケイスウ</t>
    </rPh>
    <phoneticPr fontId="5"/>
  </si>
  <si>
    <t>【データの出所・算出方法】</t>
    <rPh sb="5" eb="7">
      <t>シュッショ</t>
    </rPh>
    <rPh sb="8" eb="10">
      <t>サンシュツ</t>
    </rPh>
    <rPh sb="10" eb="12">
      <t>ホウホウ</t>
    </rPh>
    <phoneticPr fontId="5"/>
  </si>
  <si>
    <t>入院患者流出入調整係数</t>
    <phoneticPr fontId="25"/>
  </si>
  <si>
    <t>・各都道府県から報告された入院患者流入数・流出数、及び地域の入院患者総数に基づいて、以下の方法で算出。</t>
    <rPh sb="1" eb="2">
      <t>カク</t>
    </rPh>
    <rPh sb="13" eb="15">
      <t>ニュウイン</t>
    </rPh>
    <rPh sb="15" eb="17">
      <t>カンジャ</t>
    </rPh>
    <rPh sb="17" eb="19">
      <t>リュウニュウ</t>
    </rPh>
    <rPh sb="19" eb="20">
      <t>スウ</t>
    </rPh>
    <rPh sb="21" eb="23">
      <t>リュウシュツ</t>
    </rPh>
    <rPh sb="23" eb="24">
      <t>スウ</t>
    </rPh>
    <rPh sb="25" eb="26">
      <t>オヨ</t>
    </rPh>
    <rPh sb="27" eb="29">
      <t>チイキ</t>
    </rPh>
    <rPh sb="30" eb="32">
      <t>ニュウイン</t>
    </rPh>
    <rPh sb="32" eb="34">
      <t>カンジャ</t>
    </rPh>
    <rPh sb="34" eb="36">
      <t>ソウスウ</t>
    </rPh>
    <rPh sb="37" eb="38">
      <t>モト</t>
    </rPh>
    <rPh sb="42" eb="44">
      <t>イカ</t>
    </rPh>
    <rPh sb="45" eb="47">
      <t>ホウホウ</t>
    </rPh>
    <rPh sb="48" eb="50">
      <t>サンシュツ</t>
    </rPh>
    <phoneticPr fontId="25"/>
  </si>
  <si>
    <t>入院患者流出入調整係数＝ 1　+　{地域の入院患者流入数（千人）　ー　地域の入院患者流出数（千人）}　÷　地域の入院患者総数（千人）</t>
    <phoneticPr fontId="25"/>
  </si>
  <si>
    <t>無床診療所患者流出入調整係数</t>
    <rPh sb="0" eb="2">
      <t>ムショウ</t>
    </rPh>
    <rPh sb="2" eb="5">
      <t>シンリョウジョ</t>
    </rPh>
    <phoneticPr fontId="25"/>
  </si>
  <si>
    <t>・各都道府県から報告された地域の無床診療所患者流入数・流出数、及び地域の無床診療所患者総数に基づいて、以下の方法で算出。</t>
    <rPh sb="1" eb="2">
      <t>カク</t>
    </rPh>
    <rPh sb="13" eb="15">
      <t>チイキ</t>
    </rPh>
    <rPh sb="16" eb="18">
      <t>ムショウ</t>
    </rPh>
    <rPh sb="18" eb="21">
      <t>シンリョウジョ</t>
    </rPh>
    <rPh sb="21" eb="23">
      <t>カンジャ</t>
    </rPh>
    <rPh sb="23" eb="25">
      <t>リュウニュウ</t>
    </rPh>
    <rPh sb="25" eb="26">
      <t>スウ</t>
    </rPh>
    <rPh sb="27" eb="29">
      <t>リュウシュツ</t>
    </rPh>
    <rPh sb="29" eb="30">
      <t>スウ</t>
    </rPh>
    <rPh sb="31" eb="32">
      <t>オヨ</t>
    </rPh>
    <rPh sb="33" eb="35">
      <t>チイキ</t>
    </rPh>
    <rPh sb="36" eb="38">
      <t>ムショウ</t>
    </rPh>
    <rPh sb="38" eb="41">
      <t>シンリョウジョ</t>
    </rPh>
    <rPh sb="41" eb="43">
      <t>カンジャ</t>
    </rPh>
    <rPh sb="43" eb="45">
      <t>ソウスウ</t>
    </rPh>
    <rPh sb="46" eb="47">
      <t>モト</t>
    </rPh>
    <rPh sb="51" eb="53">
      <t>イカ</t>
    </rPh>
    <rPh sb="54" eb="56">
      <t>ホウホウ</t>
    </rPh>
    <rPh sb="57" eb="59">
      <t>サンシュツ</t>
    </rPh>
    <phoneticPr fontId="25"/>
  </si>
  <si>
    <t>無床診療所患者流出入調整係数＝ 1　+　{地域の無床診療所患者流入数（千人）　ー　地域の無床診療所患者流出数（千人）}　÷　地域の無床診療所患者総数（千人）</t>
    <rPh sb="0" eb="2">
      <t>ムショウ</t>
    </rPh>
    <rPh sb="2" eb="5">
      <t>シンリョウジョ</t>
    </rPh>
    <phoneticPr fontId="25"/>
  </si>
  <si>
    <t>小児科医師数</t>
    <rPh sb="0" eb="3">
      <t>ショウニカ</t>
    </rPh>
    <rPh sb="3" eb="6">
      <t>イシスウ</t>
    </rPh>
    <phoneticPr fontId="5"/>
  </si>
  <si>
    <t>・医師・歯科医師・薬剤師統計（2020年）12月31日現在の医療施設（病院及び診療所）従事医師数のうち、主たる診療科を小児科とする医師数（性・年齢階級別）。</t>
    <rPh sb="52" eb="53">
      <t>シュ</t>
    </rPh>
    <rPh sb="55" eb="58">
      <t>シンリョウカ</t>
    </rPh>
    <rPh sb="59" eb="62">
      <t>ショウニカ</t>
    </rPh>
    <rPh sb="65" eb="67">
      <t>イシ</t>
    </rPh>
    <rPh sb="67" eb="68">
      <t>スウ</t>
    </rPh>
    <rPh sb="69" eb="70">
      <t>セイ</t>
    </rPh>
    <rPh sb="71" eb="73">
      <t>ネンレイ</t>
    </rPh>
    <rPh sb="73" eb="75">
      <t>カイキュウ</t>
    </rPh>
    <rPh sb="75" eb="76">
      <t>ベツ</t>
    </rPh>
    <phoneticPr fontId="5"/>
  </si>
  <si>
    <t>　主たる従事先・従たる従事先の小児医療圏が異なる場合は、主たる従事先の小児医療圏において0.8人、従たる従事先の小児医療圏において0.2人と換算。</t>
  </si>
  <si>
    <t>労働時間比</t>
    <rPh sb="0" eb="2">
      <t>ロウドウ</t>
    </rPh>
    <rPh sb="2" eb="4">
      <t>ジカン</t>
    </rPh>
    <rPh sb="4" eb="5">
      <t>ヒ</t>
    </rPh>
    <phoneticPr fontId="5"/>
  </si>
  <si>
    <t>・令和4年7月「医師の勤務環境把握に関する調査」(研究班・厚生労働省医政局医事課)より、医療施設従事医師の性・年齢階級別の平均労働時間（主たる勤務先以外における労働時間を含む）を算出。</t>
    <rPh sb="1" eb="3">
      <t>レイワ</t>
    </rPh>
    <rPh sb="4" eb="5">
      <t>ネン</t>
    </rPh>
    <rPh sb="6" eb="7">
      <t>ガツ</t>
    </rPh>
    <rPh sb="29" eb="31">
      <t>コウセイ</t>
    </rPh>
    <rPh sb="31" eb="34">
      <t>ロウドウショウ</t>
    </rPh>
    <rPh sb="34" eb="37">
      <t>イセイキョク</t>
    </rPh>
    <rPh sb="37" eb="40">
      <t>イジカ</t>
    </rPh>
    <rPh sb="68" eb="69">
      <t>シュ</t>
    </rPh>
    <rPh sb="71" eb="76">
      <t>キンムサキイガイ</t>
    </rPh>
    <rPh sb="80" eb="84">
      <t>ロウドウジカン</t>
    </rPh>
    <rPh sb="85" eb="86">
      <t>フク</t>
    </rPh>
    <phoneticPr fontId="5"/>
  </si>
  <si>
    <t>年少人口</t>
    <rPh sb="0" eb="2">
      <t>ネンショウ</t>
    </rPh>
    <rPh sb="2" eb="4">
      <t>ジンコウ</t>
    </rPh>
    <phoneticPr fontId="5"/>
  </si>
  <si>
    <t>・住民基本台帳人口（2020年）　2021年1月1日現在の人口（外国人含む、性・年齢階級別の人口）。</t>
    <rPh sb="38" eb="39">
      <t>セイ</t>
    </rPh>
    <rPh sb="40" eb="42">
      <t>ネンレイ</t>
    </rPh>
    <rPh sb="42" eb="44">
      <t>カイキュウ</t>
    </rPh>
    <rPh sb="44" eb="45">
      <t>ベツ</t>
    </rPh>
    <rPh sb="46" eb="48">
      <t>ジンコウ</t>
    </rPh>
    <phoneticPr fontId="5"/>
  </si>
  <si>
    <t>入院受療率</t>
    <rPh sb="0" eb="2">
      <t>ニュウイン</t>
    </rPh>
    <rPh sb="2" eb="4">
      <t>ジュリョウ</t>
    </rPh>
    <rPh sb="4" eb="5">
      <t>リツ</t>
    </rPh>
    <phoneticPr fontId="5"/>
  </si>
  <si>
    <t>・患者調査（2017年）　全国の性・年齢階級別入院患者数</t>
    <rPh sb="1" eb="3">
      <t>カンジャ</t>
    </rPh>
    <rPh sb="3" eb="5">
      <t>チョウサ</t>
    </rPh>
    <rPh sb="13" eb="15">
      <t>ゼンコク</t>
    </rPh>
    <rPh sb="16" eb="17">
      <t>セイ</t>
    </rPh>
    <rPh sb="18" eb="20">
      <t>ネンレイ</t>
    </rPh>
    <rPh sb="20" eb="22">
      <t>カイキュウ</t>
    </rPh>
    <rPh sb="22" eb="23">
      <t>ベツ</t>
    </rPh>
    <rPh sb="23" eb="25">
      <t>ニュウイン</t>
    </rPh>
    <rPh sb="25" eb="28">
      <t>カンジャスウ</t>
    </rPh>
    <phoneticPr fontId="5"/>
  </si>
  <si>
    <t>　住民基本台帳人口（2018年1月1日時点）の性・年齢階級別人口を用いて以下の方法で算出。</t>
    <phoneticPr fontId="25"/>
  </si>
  <si>
    <t>全国の性・年齢階級別の入院受療率 ＝全国の性・年齢階級別入院患者数（人）÷全国の性・年齢階級別人口（10万人）</t>
    <rPh sb="0" eb="2">
      <t>ゼンコク</t>
    </rPh>
    <rPh sb="3" eb="4">
      <t>セイ</t>
    </rPh>
    <rPh sb="5" eb="7">
      <t>ネンレイ</t>
    </rPh>
    <rPh sb="7" eb="9">
      <t>カイキュウ</t>
    </rPh>
    <rPh sb="9" eb="10">
      <t>ベツ</t>
    </rPh>
    <rPh sb="11" eb="13">
      <t>ニュウイン</t>
    </rPh>
    <rPh sb="13" eb="15">
      <t>ジュリョウ</t>
    </rPh>
    <rPh sb="15" eb="16">
      <t>リツ</t>
    </rPh>
    <rPh sb="18" eb="20">
      <t>ゼンコク</t>
    </rPh>
    <rPh sb="21" eb="22">
      <t>セイ</t>
    </rPh>
    <rPh sb="23" eb="27">
      <t>ネンレイカイキュウ</t>
    </rPh>
    <rPh sb="27" eb="28">
      <t>ベツ</t>
    </rPh>
    <rPh sb="28" eb="30">
      <t>ニュウイン</t>
    </rPh>
    <rPh sb="30" eb="32">
      <t>カンジャ</t>
    </rPh>
    <rPh sb="32" eb="33">
      <t>スウ</t>
    </rPh>
    <rPh sb="34" eb="35">
      <t>ニン</t>
    </rPh>
    <rPh sb="47" eb="49">
      <t>ジンコウ</t>
    </rPh>
    <rPh sb="52" eb="53">
      <t>マン</t>
    </rPh>
    <phoneticPr fontId="11"/>
  </si>
  <si>
    <t>無床診療所受療率</t>
    <rPh sb="0" eb="2">
      <t>ムショウ</t>
    </rPh>
    <rPh sb="2" eb="5">
      <t>シンリョウジョ</t>
    </rPh>
    <rPh sb="5" eb="7">
      <t>ジュリョウ</t>
    </rPh>
    <rPh sb="7" eb="8">
      <t>リツ</t>
    </rPh>
    <phoneticPr fontId="5"/>
  </si>
  <si>
    <t>・患者調査（2017年）　全国の性・年齢階級別一般診療所の外来患者数を</t>
    <rPh sb="1" eb="3">
      <t>カンジャ</t>
    </rPh>
    <rPh sb="3" eb="5">
      <t>チョウサ</t>
    </rPh>
    <rPh sb="13" eb="15">
      <t>ゼンコク</t>
    </rPh>
    <rPh sb="16" eb="17">
      <t>セイ</t>
    </rPh>
    <rPh sb="18" eb="20">
      <t>ネンレイ</t>
    </rPh>
    <rPh sb="20" eb="22">
      <t>カイキュウ</t>
    </rPh>
    <rPh sb="22" eb="23">
      <t>ベツ</t>
    </rPh>
    <rPh sb="23" eb="25">
      <t>イッパン</t>
    </rPh>
    <rPh sb="25" eb="27">
      <t>シンリョウ</t>
    </rPh>
    <rPh sb="27" eb="28">
      <t>ジョ</t>
    </rPh>
    <rPh sb="29" eb="31">
      <t>ガイライ</t>
    </rPh>
    <rPh sb="31" eb="33">
      <t>カンジャ</t>
    </rPh>
    <rPh sb="33" eb="34">
      <t>スウ</t>
    </rPh>
    <phoneticPr fontId="5"/>
  </si>
  <si>
    <t>　社会医療診療行為別統計（2017年）2017年6月審査分、診療所・無床診療所における初再診・外来診療科・在宅医療等算定回数で按分した無床診療所患者数。</t>
    <rPh sb="47" eb="48">
      <t>ガイ</t>
    </rPh>
    <rPh sb="48" eb="49">
      <t>ク</t>
    </rPh>
    <rPh sb="49" eb="51">
      <t>シンリョウ</t>
    </rPh>
    <rPh sb="51" eb="52">
      <t>カ</t>
    </rPh>
    <rPh sb="63" eb="65">
      <t>アンブン</t>
    </rPh>
    <rPh sb="67" eb="69">
      <t>ムショウ</t>
    </rPh>
    <rPh sb="69" eb="72">
      <t>シンリョウジョ</t>
    </rPh>
    <rPh sb="72" eb="74">
      <t>カンジャ</t>
    </rPh>
    <rPh sb="74" eb="75">
      <t>スウ</t>
    </rPh>
    <phoneticPr fontId="25"/>
  </si>
  <si>
    <t>　住民基本台帳人口（2017年）2018年1月1日現在の性・年齢階級別人口を用いて以下の方法で算出。</t>
    <phoneticPr fontId="25"/>
  </si>
  <si>
    <t>全国の性・年齢階級別の無床診療所受療率 ＝全国の性・年齢階級別無床診療所患者数（人）÷全国の性・年齢階級別人口（10万人）</t>
    <rPh sb="0" eb="2">
      <t>ゼンコク</t>
    </rPh>
    <rPh sb="3" eb="4">
      <t>セイ</t>
    </rPh>
    <rPh sb="5" eb="7">
      <t>ネンレイ</t>
    </rPh>
    <rPh sb="7" eb="9">
      <t>カイキュウ</t>
    </rPh>
    <rPh sb="9" eb="10">
      <t>ベツ</t>
    </rPh>
    <rPh sb="11" eb="13">
      <t>ムショウ</t>
    </rPh>
    <rPh sb="13" eb="16">
      <t>シンリョウジョ</t>
    </rPh>
    <rPh sb="16" eb="18">
      <t>ジュリョウ</t>
    </rPh>
    <rPh sb="18" eb="19">
      <t>リツ</t>
    </rPh>
    <rPh sb="21" eb="23">
      <t>ゼンコク</t>
    </rPh>
    <rPh sb="24" eb="25">
      <t>セイ</t>
    </rPh>
    <rPh sb="26" eb="30">
      <t>ネンレイカイキュウ</t>
    </rPh>
    <rPh sb="30" eb="31">
      <t>ベツ</t>
    </rPh>
    <rPh sb="31" eb="33">
      <t>ムショウ</t>
    </rPh>
    <rPh sb="33" eb="36">
      <t>シンリョウジョ</t>
    </rPh>
    <rPh sb="36" eb="38">
      <t>カンジャ</t>
    </rPh>
    <rPh sb="38" eb="39">
      <t>スウ</t>
    </rPh>
    <rPh sb="40" eb="41">
      <t>ニン</t>
    </rPh>
    <rPh sb="53" eb="55">
      <t>ジンコウ</t>
    </rPh>
    <rPh sb="58" eb="59">
      <t>マン</t>
    </rPh>
    <phoneticPr fontId="11"/>
  </si>
  <si>
    <t>・医師需給分科会第３次中間取りまとめにおける医師の将来の需給推計における医師需要数を用いて以下の方法で算出。</t>
    <phoneticPr fontId="25"/>
  </si>
  <si>
    <t>無床診療所医療医師需要度＝｛マクロ医師需要推計における外来医師需要（人）÷無床診療所患者総数（千人）｝÷｛マクロ医師需要推計における入院医師需要（人）÷入院患者総数（千人）｝</t>
    <phoneticPr fontId="25"/>
  </si>
  <si>
    <t>小児科医師偏在指標計算シート</t>
    <rPh sb="0" eb="3">
      <t>ショウニカ</t>
    </rPh>
    <rPh sb="3" eb="9">
      <t>イシヘンザイシヒョウ</t>
    </rPh>
    <rPh sb="9" eb="11">
      <t>ケイサン</t>
    </rPh>
    <phoneticPr fontId="11"/>
  </si>
  <si>
    <t>※入院患者・無床診療所患者の流出入調整係数は、各都道府県から報告された年少者の患者流入数・流出数、及び患者総数に基づいて以下の方法で算出。</t>
    <rPh sb="1" eb="3">
      <t>ニュウイン</t>
    </rPh>
    <rPh sb="3" eb="5">
      <t>カンジャ</t>
    </rPh>
    <rPh sb="6" eb="8">
      <t>ムショウ</t>
    </rPh>
    <rPh sb="8" eb="11">
      <t>シンリョウジョ</t>
    </rPh>
    <rPh sb="11" eb="13">
      <t>カンジャ</t>
    </rPh>
    <rPh sb="14" eb="17">
      <t>リュウシュツニュウ</t>
    </rPh>
    <rPh sb="17" eb="19">
      <t>チョウセイ</t>
    </rPh>
    <rPh sb="19" eb="21">
      <t>ケイスウ</t>
    </rPh>
    <rPh sb="23" eb="24">
      <t>カク</t>
    </rPh>
    <rPh sb="35" eb="38">
      <t>ネンショウシャ</t>
    </rPh>
    <rPh sb="39" eb="41">
      <t>カンジャ</t>
    </rPh>
    <rPh sb="41" eb="43">
      <t>リュウニュウ</t>
    </rPh>
    <rPh sb="43" eb="44">
      <t>スウ</t>
    </rPh>
    <rPh sb="45" eb="47">
      <t>リュウシュツ</t>
    </rPh>
    <rPh sb="47" eb="48">
      <t>スウ</t>
    </rPh>
    <rPh sb="49" eb="50">
      <t>オヨ</t>
    </rPh>
    <rPh sb="51" eb="53">
      <t>カンジャ</t>
    </rPh>
    <rPh sb="53" eb="55">
      <t>ソウスウ</t>
    </rPh>
    <rPh sb="56" eb="57">
      <t>モト</t>
    </rPh>
    <rPh sb="60" eb="62">
      <t>イカ</t>
    </rPh>
    <rPh sb="63" eb="65">
      <t>ホウホウ</t>
    </rPh>
    <rPh sb="66" eb="68">
      <t>サンシュツ</t>
    </rPh>
    <phoneticPr fontId="25"/>
  </si>
  <si>
    <t>※流出入調整係数＝ 1　+　{地域の患者流入数（千人）　ー　地域の患者流出数（千人）}　÷　地域の患者総数（千人）</t>
    <phoneticPr fontId="11"/>
  </si>
  <si>
    <t>小児科医師偏在指標
（再計算値）</t>
    <rPh sb="0" eb="2">
      <t>ショウニ</t>
    </rPh>
    <rPh sb="2" eb="3">
      <t>カ</t>
    </rPh>
    <rPh sb="3" eb="5">
      <t>イシ</t>
    </rPh>
    <rPh sb="5" eb="7">
      <t>ヘンザイ</t>
    </rPh>
    <rPh sb="7" eb="9">
      <t>シヒョウ</t>
    </rPh>
    <rPh sb="11" eb="14">
      <t>サイケイサン</t>
    </rPh>
    <rPh sb="14" eb="15">
      <t>アタイ</t>
    </rPh>
    <phoneticPr fontId="5"/>
  </si>
  <si>
    <t>標準化小児科医師数(人)</t>
    <rPh sb="0" eb="3">
      <t>ヒョウジュンカ</t>
    </rPh>
    <rPh sb="3" eb="5">
      <t>ショウニ</t>
    </rPh>
    <rPh sb="5" eb="6">
      <t>カ</t>
    </rPh>
    <rPh sb="6" eb="9">
      <t>イシスウ</t>
    </rPh>
    <rPh sb="10" eb="11">
      <t>ヒト</t>
    </rPh>
    <phoneticPr fontId="5"/>
  </si>
  <si>
    <t>年少人口（10万人）</t>
    <rPh sb="0" eb="2">
      <t>ネンショウ</t>
    </rPh>
    <rPh sb="2" eb="4">
      <t>ジンコウ</t>
    </rPh>
    <rPh sb="7" eb="9">
      <t>マンニン</t>
    </rPh>
    <phoneticPr fontId="5"/>
  </si>
  <si>
    <t>標準化受療率比</t>
    <rPh sb="0" eb="3">
      <t>ヒョウジュンカ</t>
    </rPh>
    <rPh sb="3" eb="5">
      <t>ジュリョウ</t>
    </rPh>
    <rPh sb="5" eb="6">
      <t>リツ</t>
    </rPh>
    <rPh sb="6" eb="7">
      <t>ヒ</t>
    </rPh>
    <phoneticPr fontId="5"/>
  </si>
  <si>
    <t>期待受療率</t>
    <rPh sb="0" eb="2">
      <t>キタイ</t>
    </rPh>
    <rPh sb="2" eb="4">
      <t>ジュリョウ</t>
    </rPh>
    <rPh sb="4" eb="5">
      <t>リツ</t>
    </rPh>
    <phoneticPr fontId="5"/>
  </si>
  <si>
    <t>入院医療需要
（流出入調整係数反映）</t>
    <rPh sb="0" eb="2">
      <t>ニュウイン</t>
    </rPh>
    <rPh sb="2" eb="6">
      <t>イリョウジュヨウ</t>
    </rPh>
    <rPh sb="8" eb="11">
      <t>リュウシュツニュウ</t>
    </rPh>
    <rPh sb="11" eb="13">
      <t>チョウセイ</t>
    </rPh>
    <rPh sb="13" eb="15">
      <t>ケイスウ</t>
    </rPh>
    <rPh sb="15" eb="17">
      <t>ハンエイ</t>
    </rPh>
    <phoneticPr fontId="11"/>
  </si>
  <si>
    <t>無床診療所医療需要
（流出入調整係数反映）</t>
    <rPh sb="5" eb="9">
      <t>イリョウジュヨウ</t>
    </rPh>
    <phoneticPr fontId="11"/>
  </si>
  <si>
    <t>入院患者流出入調整係数</t>
    <rPh sb="4" eb="7">
      <t>リュウシュツニュウ</t>
    </rPh>
    <rPh sb="7" eb="11">
      <t>チョウセイケイスウ</t>
    </rPh>
    <phoneticPr fontId="11"/>
  </si>
  <si>
    <t>無床診療所患者流出入調整係数</t>
    <rPh sb="7" eb="10">
      <t>リュウシュツニュウ</t>
    </rPh>
    <rPh sb="10" eb="14">
      <t>チョウセイケイスウ</t>
    </rPh>
    <phoneticPr fontId="11"/>
  </si>
  <si>
    <t>圏域区分</t>
    <rPh sb="0" eb="2">
      <t>ケンイキ</t>
    </rPh>
    <rPh sb="2" eb="4">
      <t>クブン</t>
    </rPh>
    <phoneticPr fontId="6"/>
  </si>
  <si>
    <t>都道府県名</t>
    <rPh sb="0" eb="4">
      <t>トドウフケン</t>
    </rPh>
    <rPh sb="4" eb="5">
      <t>メイ</t>
    </rPh>
    <phoneticPr fontId="6"/>
  </si>
  <si>
    <t>圏域名</t>
    <rPh sb="0" eb="2">
      <t>ケンイキ</t>
    </rPh>
    <rPh sb="2" eb="3">
      <t>メイ</t>
    </rPh>
    <phoneticPr fontId="6"/>
  </si>
  <si>
    <t>全国</t>
    <rPh sb="0" eb="2">
      <t>ゼンコク</t>
    </rPh>
    <phoneticPr fontId="22"/>
  </si>
  <si>
    <t>00 全国</t>
    <rPh sb="3" eb="5">
      <t>ゼンコク</t>
    </rPh>
    <phoneticPr fontId="6"/>
  </si>
  <si>
    <t>00    全国</t>
    <rPh sb="6" eb="8">
      <t>ゼンコク</t>
    </rPh>
    <phoneticPr fontId="6"/>
  </si>
  <si>
    <t>都道府県</t>
  </si>
  <si>
    <t>01    北海道</t>
  </si>
  <si>
    <t>小児医療圏</t>
    <rPh sb="0" eb="2">
      <t>ショウニ</t>
    </rPh>
    <phoneticPr fontId="6"/>
  </si>
  <si>
    <t>01201 南渡島</t>
  </si>
  <si>
    <t>01202 南檜山</t>
  </si>
  <si>
    <t>01203 北渡島檜山</t>
  </si>
  <si>
    <t>01204 札幌</t>
  </si>
  <si>
    <t>01205 後志</t>
  </si>
  <si>
    <t>01206 南空知</t>
  </si>
  <si>
    <t>01207 中空知</t>
  </si>
  <si>
    <t>01208 北空知</t>
  </si>
  <si>
    <t>01209 西胆振</t>
  </si>
  <si>
    <t>01210 東胆振</t>
  </si>
  <si>
    <t>01211 日高</t>
  </si>
  <si>
    <t>01212 上川中部</t>
  </si>
  <si>
    <t>01213 上川北部</t>
  </si>
  <si>
    <t>01214 富良野</t>
  </si>
  <si>
    <t>01215 留萌</t>
  </si>
  <si>
    <t>01216 宗谷</t>
  </si>
  <si>
    <t>01217 北網</t>
  </si>
  <si>
    <t>01218 遠紋</t>
  </si>
  <si>
    <t>01219 十勝</t>
  </si>
  <si>
    <t>01220 釧路</t>
  </si>
  <si>
    <t>01221 根室</t>
  </si>
  <si>
    <t>02    青森県</t>
  </si>
  <si>
    <t>02201 津軽地域</t>
  </si>
  <si>
    <t>02202 八戸地域</t>
  </si>
  <si>
    <t>02203 青森地域</t>
  </si>
  <si>
    <t>02204 西北五地域</t>
  </si>
  <si>
    <t>02205 上十三地域</t>
  </si>
  <si>
    <t>02206 下北地域</t>
  </si>
  <si>
    <t>03    岩手県</t>
  </si>
  <si>
    <t>03201 盛岡</t>
  </si>
  <si>
    <t>03202 岩手中部</t>
  </si>
  <si>
    <t>03203 胆江</t>
  </si>
  <si>
    <t>03204 両磐</t>
  </si>
  <si>
    <t>03205 気仙</t>
  </si>
  <si>
    <t>03206 釜石</t>
  </si>
  <si>
    <t>03207 宮古</t>
  </si>
  <si>
    <t>03208 久慈</t>
  </si>
  <si>
    <t>03209 二戸</t>
  </si>
  <si>
    <t>04    宮城県</t>
  </si>
  <si>
    <t>04201 仙南</t>
  </si>
  <si>
    <t>04202 仙台</t>
  </si>
  <si>
    <t>04203 大崎・栗原</t>
  </si>
  <si>
    <t>04204 石巻・登米・気仙沼</t>
  </si>
  <si>
    <t>05    秋田県</t>
  </si>
  <si>
    <t>05201 県北</t>
    <rPh sb="6" eb="8">
      <t>ケンホク</t>
    </rPh>
    <phoneticPr fontId="5"/>
  </si>
  <si>
    <t>05202 県央</t>
    <rPh sb="6" eb="8">
      <t>ケンオウ</t>
    </rPh>
    <phoneticPr fontId="5"/>
  </si>
  <si>
    <t>05203 県南</t>
    <rPh sb="6" eb="8">
      <t>ケンナン</t>
    </rPh>
    <phoneticPr fontId="5"/>
  </si>
  <si>
    <t>06    山形県</t>
  </si>
  <si>
    <t>06201 村山</t>
  </si>
  <si>
    <t>06202 最上</t>
  </si>
  <si>
    <t>06203 置賜</t>
  </si>
  <si>
    <t>06204 庄内</t>
  </si>
  <si>
    <t>07    福島県</t>
  </si>
  <si>
    <t>07201 県北</t>
  </si>
  <si>
    <t>07202 県中</t>
  </si>
  <si>
    <t>07203 県南</t>
  </si>
  <si>
    <t>07204 相双</t>
  </si>
  <si>
    <t>07205 いわき</t>
  </si>
  <si>
    <t>07206 会津・南会津</t>
  </si>
  <si>
    <t>08    茨城県</t>
  </si>
  <si>
    <t>08201 日立地域</t>
  </si>
  <si>
    <t>08202 県央・県北地域</t>
  </si>
  <si>
    <t>08203 土浦広域地域</t>
  </si>
  <si>
    <t>08204 鹿行南部地域</t>
  </si>
  <si>
    <t>08205 稲敷地域</t>
  </si>
  <si>
    <t>08206 常総地域</t>
  </si>
  <si>
    <t>08207 茨城西南地域</t>
  </si>
  <si>
    <t>08208 つくば市・筑西地域</t>
  </si>
  <si>
    <t>09    栃木県</t>
  </si>
  <si>
    <t>09201 宇都宮・日光</t>
  </si>
  <si>
    <t>09202 那須・塩谷・南那須</t>
  </si>
  <si>
    <t>09203 芳賀</t>
  </si>
  <si>
    <t>09204 小山</t>
  </si>
  <si>
    <t>09205 鹿沼・栃木</t>
  </si>
  <si>
    <t>09206 両毛</t>
  </si>
  <si>
    <t>10    群馬県</t>
  </si>
  <si>
    <t>10201 西毛</t>
  </si>
  <si>
    <t>10202 東毛</t>
  </si>
  <si>
    <t>10203 中毛</t>
  </si>
  <si>
    <t>10204 北毛</t>
  </si>
  <si>
    <t>11    埼玉県</t>
  </si>
  <si>
    <t>11201 児玉</t>
  </si>
  <si>
    <t>11202 熊谷・深谷</t>
  </si>
  <si>
    <t>11203 東部北</t>
  </si>
  <si>
    <t>11204 東部南</t>
  </si>
  <si>
    <t>11205 川口</t>
  </si>
  <si>
    <t>11206 さいたま市</t>
  </si>
  <si>
    <t>11207 中央</t>
  </si>
  <si>
    <t>11208 戸田・蕨</t>
  </si>
  <si>
    <t>11209 朝霞</t>
  </si>
  <si>
    <t>11210 川越</t>
  </si>
  <si>
    <t>11211 所沢</t>
  </si>
  <si>
    <t>11212 坂戸・飯能</t>
  </si>
  <si>
    <t>11213 比企</t>
  </si>
  <si>
    <t>11214 秩父</t>
  </si>
  <si>
    <t>12    千葉県</t>
  </si>
  <si>
    <t>12201 千葉</t>
  </si>
  <si>
    <t>12202 東葛南部</t>
  </si>
  <si>
    <t>12203 東葛北部</t>
  </si>
  <si>
    <t>12204 印旛</t>
  </si>
  <si>
    <t>12205 香取海匝</t>
  </si>
  <si>
    <t>12206 山武長生夷隅</t>
  </si>
  <si>
    <t>12207 安房</t>
  </si>
  <si>
    <t>12208 君津</t>
  </si>
  <si>
    <t>12209 市原</t>
  </si>
  <si>
    <t>13    東京都</t>
  </si>
  <si>
    <t>13201 区北</t>
  </si>
  <si>
    <t>13202 区東</t>
  </si>
  <si>
    <t>13203 区西南</t>
  </si>
  <si>
    <t>13204 多摩</t>
  </si>
  <si>
    <t>13205 島しょ</t>
  </si>
  <si>
    <t>14    神奈川県</t>
  </si>
  <si>
    <t>14201 川崎北部</t>
  </si>
  <si>
    <t>14202 川崎南部</t>
  </si>
  <si>
    <t>14203 横浜北部</t>
  </si>
  <si>
    <t>14204 横浜西部</t>
  </si>
  <si>
    <t>14205 横浜南部</t>
  </si>
  <si>
    <t>14206 三浦半島</t>
  </si>
  <si>
    <t>14207 鎌倉</t>
  </si>
  <si>
    <t>14208 東湘</t>
  </si>
  <si>
    <t>14209 県央</t>
  </si>
  <si>
    <t>14210 平塚・中郡</t>
  </si>
  <si>
    <t>14211 西湘</t>
  </si>
  <si>
    <t>14212 秦野・伊勢原</t>
  </si>
  <si>
    <t>14213 厚木</t>
  </si>
  <si>
    <t>14214 相模原</t>
  </si>
  <si>
    <t>15    新潟県</t>
  </si>
  <si>
    <t>15201 下越</t>
  </si>
  <si>
    <t>15202 新潟</t>
  </si>
  <si>
    <t>15203 県央</t>
  </si>
  <si>
    <t>15204 中越</t>
  </si>
  <si>
    <t>15205 魚沼</t>
  </si>
  <si>
    <t>15206 上越</t>
  </si>
  <si>
    <t>15207 佐渡</t>
  </si>
  <si>
    <t>16    富山県</t>
  </si>
  <si>
    <t>16201 新川</t>
  </si>
  <si>
    <t>16202 富山</t>
  </si>
  <si>
    <t>16203 高岡</t>
  </si>
  <si>
    <t>16204 砺波</t>
  </si>
  <si>
    <t>17    石川県</t>
  </si>
  <si>
    <t>17201 南加賀</t>
  </si>
  <si>
    <t>17202 石川中央</t>
  </si>
  <si>
    <t>17203 能登中部</t>
  </si>
  <si>
    <t>17204 能登北部</t>
  </si>
  <si>
    <t>18    福井県</t>
  </si>
  <si>
    <t>18201 嶺北</t>
  </si>
  <si>
    <t>18202 嶺南</t>
  </si>
  <si>
    <t>19    山梨県</t>
  </si>
  <si>
    <t>19201 国中地域</t>
  </si>
  <si>
    <t>19202 富士・東部地域</t>
  </si>
  <si>
    <t>20    長野県</t>
  </si>
  <si>
    <t>20201 佐久</t>
  </si>
  <si>
    <t>20202 上小</t>
  </si>
  <si>
    <t>20203 諏訪</t>
  </si>
  <si>
    <t>20204 上伊那</t>
  </si>
  <si>
    <t>20205 飯伊</t>
  </si>
  <si>
    <t>20206 木曽</t>
  </si>
  <si>
    <t>20207 松本</t>
  </si>
  <si>
    <t>20208 大北</t>
  </si>
  <si>
    <t>20209 長野</t>
  </si>
  <si>
    <t>20210 北信</t>
  </si>
  <si>
    <t>21    岐阜県</t>
  </si>
  <si>
    <t>21201 岐阜</t>
  </si>
  <si>
    <t>21202 西濃</t>
  </si>
  <si>
    <t>21203 中濃</t>
  </si>
  <si>
    <t>21204 東濃</t>
  </si>
  <si>
    <t>21205 飛騨</t>
  </si>
  <si>
    <t>22    静岡県</t>
  </si>
  <si>
    <t>22201 賀茂</t>
  </si>
  <si>
    <t>22202 熱海伊東</t>
    <rPh sb="8" eb="10">
      <t>イトウ</t>
    </rPh>
    <phoneticPr fontId="4"/>
  </si>
  <si>
    <t>22203 駿東田方</t>
    <rPh sb="6" eb="8">
      <t>スントウ</t>
    </rPh>
    <rPh sb="8" eb="10">
      <t>タガタ</t>
    </rPh>
    <phoneticPr fontId="4"/>
  </si>
  <si>
    <t>22204 富士</t>
  </si>
  <si>
    <t>22205 静岡</t>
    <rPh sb="6" eb="8">
      <t>シズオカ</t>
    </rPh>
    <phoneticPr fontId="4"/>
  </si>
  <si>
    <t>22206 志太榛原</t>
  </si>
  <si>
    <t>22207 中東遠</t>
  </si>
  <si>
    <t>22208 西部</t>
    <rPh sb="6" eb="8">
      <t>セイブ</t>
    </rPh>
    <phoneticPr fontId="4"/>
  </si>
  <si>
    <t>23    愛知県</t>
  </si>
  <si>
    <t>23202 海部</t>
  </si>
  <si>
    <t>23204 尾張東部</t>
  </si>
  <si>
    <t>23205 尾張西部</t>
  </si>
  <si>
    <t>23206 尾張北部</t>
  </si>
  <si>
    <t>23207 知多半島</t>
  </si>
  <si>
    <t>23208 西三河北部</t>
  </si>
  <si>
    <t>23209 西三河南部西</t>
  </si>
  <si>
    <t>23210 西三河南部東</t>
  </si>
  <si>
    <t>23211 東三河北部</t>
  </si>
  <si>
    <t>23212 東三河南部</t>
  </si>
  <si>
    <t>23213 名古屋・尾張中部</t>
  </si>
  <si>
    <t>24    三重県</t>
  </si>
  <si>
    <t>24201 北勢</t>
  </si>
  <si>
    <t>24202 中勢伊賀</t>
  </si>
  <si>
    <t>24203 南勢志摩</t>
  </si>
  <si>
    <t>24204 東紀州</t>
  </si>
  <si>
    <t>25    滋賀県</t>
  </si>
  <si>
    <t>25201 大津・湖西</t>
  </si>
  <si>
    <t>25202 湖南・甲賀</t>
  </si>
  <si>
    <t>25203 東近江</t>
  </si>
  <si>
    <t>25204 湖東・湖北</t>
  </si>
  <si>
    <t>26    京都府</t>
  </si>
  <si>
    <t>26201 丹後</t>
  </si>
  <si>
    <t>26202 中丹</t>
  </si>
  <si>
    <t>26203 南丹</t>
  </si>
  <si>
    <t>26204 京都・乙訓</t>
  </si>
  <si>
    <t>26205 山城北</t>
  </si>
  <si>
    <t>26206 山城南</t>
  </si>
  <si>
    <t>27    大阪府</t>
  </si>
  <si>
    <t>27201 豊能</t>
  </si>
  <si>
    <t>27202 三島</t>
  </si>
  <si>
    <t>27203 北河内</t>
  </si>
  <si>
    <t>27204 中河内</t>
  </si>
  <si>
    <t>27205 南河内</t>
  </si>
  <si>
    <t>27206 堺市</t>
  </si>
  <si>
    <t>27207 泉州</t>
  </si>
  <si>
    <t>27208 大阪市</t>
  </si>
  <si>
    <t>28    兵庫県</t>
  </si>
  <si>
    <t>28201 神戸・三田</t>
  </si>
  <si>
    <t>28202 阪神</t>
  </si>
  <si>
    <t>28203 東播磨</t>
  </si>
  <si>
    <t>28204 北播磨</t>
  </si>
  <si>
    <t>28205 播磨姫路</t>
  </si>
  <si>
    <t>28206 但馬</t>
  </si>
  <si>
    <t>28207 丹波</t>
  </si>
  <si>
    <t>28208 淡路</t>
  </si>
  <si>
    <t>29    奈良県</t>
  </si>
  <si>
    <t>29201 奈良</t>
  </si>
  <si>
    <t>29202 東和</t>
  </si>
  <si>
    <t>29203 西和</t>
  </si>
  <si>
    <t>29204 中和</t>
  </si>
  <si>
    <t>29205 南和</t>
  </si>
  <si>
    <t>30    和歌山県</t>
  </si>
  <si>
    <t>30201 和歌山</t>
  </si>
  <si>
    <t>30202 那賀</t>
  </si>
  <si>
    <t>30203 橋本</t>
  </si>
  <si>
    <t>30204 有田</t>
  </si>
  <si>
    <t>30205 御坊</t>
  </si>
  <si>
    <t>30206 田辺</t>
  </si>
  <si>
    <t>30207 新宮</t>
  </si>
  <si>
    <t>31    鳥取県</t>
  </si>
  <si>
    <t>31201 東部</t>
  </si>
  <si>
    <t>31202 中部</t>
  </si>
  <si>
    <t>31203 西部</t>
  </si>
  <si>
    <t>32    島根県</t>
  </si>
  <si>
    <t>32201 松江</t>
  </si>
  <si>
    <t>32202 雲南</t>
  </si>
  <si>
    <t>32203 出雲</t>
  </si>
  <si>
    <t>32204 大田</t>
  </si>
  <si>
    <t>32205 浜田</t>
  </si>
  <si>
    <t>32206 益田</t>
  </si>
  <si>
    <t>32207 隠岐</t>
  </si>
  <si>
    <t>33    岡山県</t>
  </si>
  <si>
    <t>33201 県南東部</t>
  </si>
  <si>
    <t>33202 県南西部</t>
  </si>
  <si>
    <t>33203 高梁・新見</t>
  </si>
  <si>
    <t>33204 真庭</t>
  </si>
  <si>
    <t>33205 津山・英田</t>
  </si>
  <si>
    <t>34    広島県</t>
  </si>
  <si>
    <t>34201 広島</t>
  </si>
  <si>
    <t>34202 広島西</t>
  </si>
  <si>
    <t>34203 呉</t>
  </si>
  <si>
    <t>34204 広島中央</t>
  </si>
  <si>
    <t>34205 尾三</t>
  </si>
  <si>
    <t>34206 福山・府中</t>
  </si>
  <si>
    <t>34207 備北</t>
  </si>
  <si>
    <t>35    山口県</t>
  </si>
  <si>
    <t>35201 岩国</t>
  </si>
  <si>
    <t>35202 柳井、周南</t>
  </si>
  <si>
    <t>35203 山口・防府、萩</t>
  </si>
  <si>
    <t>35204 宇部・小野田</t>
  </si>
  <si>
    <t>35205 下関、長門</t>
  </si>
  <si>
    <t>36    徳島県</t>
  </si>
  <si>
    <t>36201 東部</t>
  </si>
  <si>
    <t>36202 南部</t>
  </si>
  <si>
    <t>36203 西部</t>
  </si>
  <si>
    <t>37    香川県</t>
  </si>
  <si>
    <t>37201 大川</t>
  </si>
  <si>
    <t>37202 小豆</t>
  </si>
  <si>
    <t>37203 高松</t>
  </si>
  <si>
    <t>37204 中讃</t>
  </si>
  <si>
    <t>37205 三豊</t>
  </si>
  <si>
    <t>38    愛媛県</t>
  </si>
  <si>
    <t>38201 宇摩、新居浜・西条</t>
  </si>
  <si>
    <t>38202 今治</t>
  </si>
  <si>
    <t>38203 松山、八幡浜・大洲</t>
  </si>
  <si>
    <t>38204 宇和島</t>
  </si>
  <si>
    <t>39    高知県</t>
  </si>
  <si>
    <t>39201 安芸</t>
  </si>
  <si>
    <t>39202 中央</t>
  </si>
  <si>
    <t>39203 高幡</t>
  </si>
  <si>
    <t>39204 幡多</t>
  </si>
  <si>
    <t>40    福岡県</t>
  </si>
  <si>
    <t>40201 福岡・糸島</t>
  </si>
  <si>
    <t>40202 粕屋</t>
  </si>
  <si>
    <t>40203 宗像</t>
  </si>
  <si>
    <t>40204 筑紫</t>
  </si>
  <si>
    <t>40205 朝倉</t>
  </si>
  <si>
    <t>40206 久留米</t>
  </si>
  <si>
    <t>40207 八女・筑後</t>
  </si>
  <si>
    <t>40208 有明</t>
  </si>
  <si>
    <t>40209 飯塚</t>
  </si>
  <si>
    <t>40210 直方・鞍手</t>
  </si>
  <si>
    <t>40211 田川</t>
  </si>
  <si>
    <t>40212 北九州</t>
  </si>
  <si>
    <t>40213 京築</t>
  </si>
  <si>
    <t>41    佐賀県</t>
  </si>
  <si>
    <t>41201 中部＋東部</t>
  </si>
  <si>
    <t>41202 北部＋西部</t>
  </si>
  <si>
    <t>41203 南部</t>
  </si>
  <si>
    <t>42    長崎県</t>
  </si>
  <si>
    <t>42201 長崎</t>
  </si>
  <si>
    <t>42202 佐世保県北</t>
  </si>
  <si>
    <t>42203 県央</t>
  </si>
  <si>
    <t>42204 県南</t>
  </si>
  <si>
    <t>42205 五島</t>
  </si>
  <si>
    <t>42206 上五島</t>
  </si>
  <si>
    <t>42207 壱岐</t>
  </si>
  <si>
    <t>42208 対馬</t>
  </si>
  <si>
    <t>43    熊本県</t>
  </si>
  <si>
    <t>43201 有明・鹿本圏域</t>
  </si>
  <si>
    <t>43202 熊本中央圏域</t>
  </si>
  <si>
    <t>43203 菊池圏域</t>
  </si>
  <si>
    <t>43204 八代圏域</t>
  </si>
  <si>
    <t>43205 天草圏域</t>
  </si>
  <si>
    <t>43206 芦北圏域</t>
  </si>
  <si>
    <t>43207 球磨圏域</t>
  </si>
  <si>
    <t>44    大分県</t>
  </si>
  <si>
    <t>44201 東部</t>
  </si>
  <si>
    <t>44202 中部</t>
  </si>
  <si>
    <t>44203 南部</t>
  </si>
  <si>
    <t>44204 豊肥</t>
  </si>
  <si>
    <t>44205 西部</t>
  </si>
  <si>
    <t>44206 北部</t>
  </si>
  <si>
    <t>45    宮崎県</t>
  </si>
  <si>
    <t>45201 県央</t>
  </si>
  <si>
    <t>45202 県西</t>
  </si>
  <si>
    <t>45203 県北</t>
  </si>
  <si>
    <t>45204 県南</t>
  </si>
  <si>
    <t>46    鹿児島県</t>
  </si>
  <si>
    <t>46201 薩摩</t>
  </si>
  <si>
    <t>46202 北薩</t>
  </si>
  <si>
    <t>46203 姶良・伊佐</t>
  </si>
  <si>
    <t>46204 大隅</t>
  </si>
  <si>
    <t>46205 熊毛</t>
  </si>
  <si>
    <t>46206 奄美</t>
  </si>
  <si>
    <t>47    沖縄県</t>
  </si>
  <si>
    <t>47201 北部</t>
  </si>
  <si>
    <t>47202 中部</t>
  </si>
  <si>
    <t>47203 南部</t>
  </si>
  <si>
    <t>47204 宮古</t>
  </si>
  <si>
    <t>47205 八重山</t>
  </si>
  <si>
    <t>標準化小児科医師数</t>
    <rPh sb="0" eb="3">
      <t>ヒョウジュンカ</t>
    </rPh>
    <rPh sb="3" eb="5">
      <t>ショウニ</t>
    </rPh>
    <rPh sb="5" eb="6">
      <t>カ</t>
    </rPh>
    <rPh sb="6" eb="8">
      <t>イシ</t>
    </rPh>
    <rPh sb="8" eb="9">
      <t>スウ</t>
    </rPh>
    <phoneticPr fontId="5"/>
  </si>
  <si>
    <t>※性・年齢階級別の標準化小児科医師数は、当該の性・年齢階級の小児科医師数及び労働時間比を用いて、以下の方法で算出。</t>
    <rPh sb="1" eb="2">
      <t>セイ</t>
    </rPh>
    <rPh sb="3" eb="5">
      <t>ネンレイ</t>
    </rPh>
    <rPh sb="5" eb="7">
      <t>カイキュウ</t>
    </rPh>
    <rPh sb="7" eb="8">
      <t>ベツ</t>
    </rPh>
    <rPh sb="12" eb="14">
      <t>ショウニ</t>
    </rPh>
    <rPh sb="14" eb="15">
      <t>カ</t>
    </rPh>
    <rPh sb="20" eb="22">
      <t>トウガイ</t>
    </rPh>
    <rPh sb="23" eb="24">
      <t>セイ</t>
    </rPh>
    <rPh sb="25" eb="27">
      <t>ネンレイ</t>
    </rPh>
    <rPh sb="27" eb="29">
      <t>カイキュウ</t>
    </rPh>
    <rPh sb="30" eb="32">
      <t>ショウニ</t>
    </rPh>
    <rPh sb="32" eb="33">
      <t>カ</t>
    </rPh>
    <rPh sb="36" eb="37">
      <t>オヨ</t>
    </rPh>
    <rPh sb="38" eb="40">
      <t>ロウドウ</t>
    </rPh>
    <rPh sb="40" eb="42">
      <t>ジカン</t>
    </rPh>
    <rPh sb="42" eb="43">
      <t>ヒ</t>
    </rPh>
    <rPh sb="44" eb="45">
      <t>モチ</t>
    </rPh>
    <phoneticPr fontId="5"/>
  </si>
  <si>
    <t>※当該の性・年齢階級別標準化小児科医師数＝ 当該の性・年齢階級別小児科医師数 × 当該の性・年齢階級別労働時間比</t>
    <rPh sb="1" eb="3">
      <t>トウガイ</t>
    </rPh>
    <rPh sb="4" eb="5">
      <t>セイ</t>
    </rPh>
    <rPh sb="6" eb="8">
      <t>ネンレイ</t>
    </rPh>
    <rPh sb="8" eb="10">
      <t>カイキュウ</t>
    </rPh>
    <rPh sb="10" eb="11">
      <t>ベツ</t>
    </rPh>
    <rPh sb="11" eb="13">
      <t>ヒョウジュン</t>
    </rPh>
    <rPh sb="13" eb="14">
      <t>カ</t>
    </rPh>
    <rPh sb="14" eb="16">
      <t>ショウニ</t>
    </rPh>
    <rPh sb="16" eb="17">
      <t>カ</t>
    </rPh>
    <rPh sb="17" eb="19">
      <t>イシ</t>
    </rPh>
    <rPh sb="19" eb="20">
      <t>カズ</t>
    </rPh>
    <rPh sb="25" eb="26">
      <t>セイ</t>
    </rPh>
    <rPh sb="27" eb="29">
      <t>ネンレイ</t>
    </rPh>
    <rPh sb="29" eb="31">
      <t>カイキュウ</t>
    </rPh>
    <rPh sb="31" eb="32">
      <t>ベツ</t>
    </rPh>
    <rPh sb="32" eb="35">
      <t>ショウニカ</t>
    </rPh>
    <rPh sb="35" eb="38">
      <t>イシスウ</t>
    </rPh>
    <rPh sb="44" eb="45">
      <t>セイ</t>
    </rPh>
    <rPh sb="46" eb="48">
      <t>ネンレイ</t>
    </rPh>
    <rPh sb="48" eb="50">
      <t>カイキュウ</t>
    </rPh>
    <rPh sb="50" eb="51">
      <t>ベツ</t>
    </rPh>
    <rPh sb="51" eb="53">
      <t>ロウドウ</t>
    </rPh>
    <rPh sb="53" eb="55">
      <t>ジカン</t>
    </rPh>
    <rPh sb="55" eb="56">
      <t>ヒ</t>
    </rPh>
    <phoneticPr fontId="5"/>
  </si>
  <si>
    <t>総標準化医師数（人）</t>
    <rPh sb="0" eb="1">
      <t>ソウ</t>
    </rPh>
    <rPh sb="1" eb="4">
      <t>ヒョウジュンカ</t>
    </rPh>
    <rPh sb="4" eb="6">
      <t>イシ</t>
    </rPh>
    <rPh sb="6" eb="7">
      <t>スウ</t>
    </rPh>
    <rPh sb="8" eb="9">
      <t>ニン</t>
    </rPh>
    <phoneticPr fontId="5"/>
  </si>
  <si>
    <t>男性・年齢階級別医師数（人）</t>
    <rPh sb="0" eb="2">
      <t>ダンセイ</t>
    </rPh>
    <rPh sb="8" eb="10">
      <t>イシ</t>
    </rPh>
    <rPh sb="10" eb="11">
      <t>スウ</t>
    </rPh>
    <phoneticPr fontId="5"/>
  </si>
  <si>
    <t>女性・年齢階級別医師数（人）</t>
    <rPh sb="0" eb="2">
      <t>ジョセイ</t>
    </rPh>
    <rPh sb="8" eb="10">
      <t>イシ</t>
    </rPh>
    <rPh sb="10" eb="11">
      <t>スウ</t>
    </rPh>
    <phoneticPr fontId="5"/>
  </si>
  <si>
    <t>～24歳</t>
    <rPh sb="3" eb="4">
      <t>サイ</t>
    </rPh>
    <phoneticPr fontId="7"/>
  </si>
  <si>
    <t>25～29歳</t>
    <rPh sb="5" eb="6">
      <t>サイ</t>
    </rPh>
    <phoneticPr fontId="7"/>
  </si>
  <si>
    <t>30～34歳</t>
    <rPh sb="5" eb="6">
      <t>サイ</t>
    </rPh>
    <phoneticPr fontId="7"/>
  </si>
  <si>
    <t>35～39歳</t>
    <rPh sb="5" eb="6">
      <t>サイ</t>
    </rPh>
    <phoneticPr fontId="7"/>
  </si>
  <si>
    <t>40～44歳</t>
    <rPh sb="5" eb="6">
      <t>サイ</t>
    </rPh>
    <phoneticPr fontId="7"/>
  </si>
  <si>
    <t>45～49歳</t>
    <rPh sb="5" eb="6">
      <t>サイ</t>
    </rPh>
    <phoneticPr fontId="7"/>
  </si>
  <si>
    <t>50～54歳</t>
    <rPh sb="5" eb="6">
      <t>サイ</t>
    </rPh>
    <phoneticPr fontId="7"/>
  </si>
  <si>
    <t>55～59歳</t>
    <rPh sb="5" eb="6">
      <t>サイ</t>
    </rPh>
    <phoneticPr fontId="7"/>
  </si>
  <si>
    <t>60～64歳</t>
    <rPh sb="5" eb="6">
      <t>サイ</t>
    </rPh>
    <phoneticPr fontId="7"/>
  </si>
  <si>
    <t>65～69歳</t>
    <rPh sb="5" eb="6">
      <t>サイ</t>
    </rPh>
    <phoneticPr fontId="7"/>
  </si>
  <si>
    <t>70～74歳</t>
    <rPh sb="5" eb="6">
      <t>サイ</t>
    </rPh>
    <phoneticPr fontId="7"/>
  </si>
  <si>
    <t>75～79歳</t>
    <rPh sb="5" eb="6">
      <t>サイ</t>
    </rPh>
    <phoneticPr fontId="7"/>
  </si>
  <si>
    <t>80～84歳</t>
    <rPh sb="5" eb="6">
      <t>サイ</t>
    </rPh>
    <phoneticPr fontId="7"/>
  </si>
  <si>
    <t>85歳以上</t>
    <rPh sb="2" eb="3">
      <t>サイ</t>
    </rPh>
    <rPh sb="3" eb="5">
      <t>イジョウ</t>
    </rPh>
    <phoneticPr fontId="7"/>
  </si>
  <si>
    <t>性・年齢階級別労働時間比</t>
    <rPh sb="0" eb="1">
      <t>セイ</t>
    </rPh>
    <rPh sb="2" eb="4">
      <t>ネンレイ</t>
    </rPh>
    <rPh sb="4" eb="6">
      <t>カイキュウ</t>
    </rPh>
    <rPh sb="6" eb="7">
      <t>ベツ</t>
    </rPh>
    <rPh sb="7" eb="9">
      <t>ロウドウ</t>
    </rPh>
    <rPh sb="9" eb="11">
      <t>ジカン</t>
    </rPh>
    <rPh sb="11" eb="12">
      <t>ヒ</t>
    </rPh>
    <phoneticPr fontId="5"/>
  </si>
  <si>
    <t>※令和4年7月「医師の勤務環境把握に関する調査」(研究班・厚生労働省医政局医事課)より、医療施設従事医師の性・年齢階級別の平均労働時間（主たる勤務先以外における労働時間を含む）を算出。</t>
    <phoneticPr fontId="5"/>
  </si>
  <si>
    <t>男性・年齢階級別労働時間比</t>
    <rPh sb="0" eb="2">
      <t>ダンセイ</t>
    </rPh>
    <rPh sb="8" eb="10">
      <t>ロウドウ</t>
    </rPh>
    <rPh sb="10" eb="12">
      <t>ジカン</t>
    </rPh>
    <rPh sb="12" eb="13">
      <t>ヒ</t>
    </rPh>
    <phoneticPr fontId="5"/>
  </si>
  <si>
    <t>女性・年齢階級別労働時間比</t>
    <rPh sb="0" eb="2">
      <t>ジョセイ</t>
    </rPh>
    <phoneticPr fontId="5"/>
  </si>
  <si>
    <t>小児科医師数</t>
    <rPh sb="0" eb="2">
      <t>ショウニ</t>
    </rPh>
    <rPh sb="2" eb="3">
      <t>カ</t>
    </rPh>
    <rPh sb="3" eb="5">
      <t>イシ</t>
    </rPh>
    <rPh sb="5" eb="6">
      <t>スウ</t>
    </rPh>
    <phoneticPr fontId="5"/>
  </si>
  <si>
    <t>※主たる従事先を医療施設とする医師について、小児医療圏・性・年齢階級別に集計。なお、主たる従事先・従たる従事先の小児医療圏が異なる場合は、主たる従事先の小児医療圏において0.8人、従たる従事先の小児医療圏において0.2人と換算</t>
    <rPh sb="1" eb="2">
      <t>シュ</t>
    </rPh>
    <rPh sb="4" eb="7">
      <t>ジュウジサキ</t>
    </rPh>
    <rPh sb="8" eb="10">
      <t>イリョウ</t>
    </rPh>
    <rPh sb="10" eb="12">
      <t>シセツ</t>
    </rPh>
    <rPh sb="15" eb="17">
      <t>イシ</t>
    </rPh>
    <rPh sb="28" eb="29">
      <t>セイ</t>
    </rPh>
    <rPh sb="30" eb="35">
      <t>ネンレイカイキュウベツ</t>
    </rPh>
    <rPh sb="36" eb="38">
      <t>シュウケイ</t>
    </rPh>
    <phoneticPr fontId="7"/>
  </si>
  <si>
    <t>医師・歯科医師・薬剤師統計（令和2年12月31日現在）</t>
    <rPh sb="14" eb="16">
      <t>レイワ</t>
    </rPh>
    <rPh sb="17" eb="18">
      <t>ネン</t>
    </rPh>
    <rPh sb="20" eb="21">
      <t>ガツ</t>
    </rPh>
    <rPh sb="23" eb="26">
      <t>ニチゲンザイ</t>
    </rPh>
    <phoneticPr fontId="5"/>
  </si>
  <si>
    <t>※複数の診療科に従事している場合の主として従事する診療科（小児科）と、１診療科のみに従事している場合の診療科（小児科）である。</t>
    <rPh sb="29" eb="31">
      <t>ショウニ</t>
    </rPh>
    <rPh sb="31" eb="32">
      <t>カ</t>
    </rPh>
    <rPh sb="55" eb="57">
      <t>ショウニ</t>
    </rPh>
    <rPh sb="57" eb="58">
      <t>カ</t>
    </rPh>
    <phoneticPr fontId="7"/>
  </si>
  <si>
    <t>総医師数（人）</t>
    <rPh sb="0" eb="1">
      <t>ソウ</t>
    </rPh>
    <rPh sb="1" eb="3">
      <t>イシ</t>
    </rPh>
    <rPh sb="3" eb="4">
      <t>スウ</t>
    </rPh>
    <rPh sb="5" eb="6">
      <t>ニン</t>
    </rPh>
    <phoneticPr fontId="5"/>
  </si>
  <si>
    <t>21201 岐阜</t>
    <phoneticPr fontId="6"/>
  </si>
  <si>
    <t>21205 飛騨</t>
    <phoneticPr fontId="6"/>
  </si>
  <si>
    <t>地域の入院医療需要</t>
    <rPh sb="0" eb="2">
      <t>チイキ</t>
    </rPh>
    <rPh sb="3" eb="5">
      <t>ニュウイン</t>
    </rPh>
    <rPh sb="5" eb="7">
      <t>イリョウ</t>
    </rPh>
    <rPh sb="7" eb="9">
      <t>ジュヨウ</t>
    </rPh>
    <phoneticPr fontId="5"/>
  </si>
  <si>
    <t>※性・年齢階級別の入院医療需要は、当該の性・年齢階級の入院受療率及び住民基本台帳人口（2021年1月1日時点）を用いて、以下の方法で算出。</t>
    <rPh sb="1" eb="2">
      <t>セイ</t>
    </rPh>
    <rPh sb="3" eb="5">
      <t>ネンレイ</t>
    </rPh>
    <rPh sb="5" eb="7">
      <t>カイキュウ</t>
    </rPh>
    <rPh sb="7" eb="8">
      <t>ベツ</t>
    </rPh>
    <rPh sb="9" eb="11">
      <t>ニュウイン</t>
    </rPh>
    <rPh sb="11" eb="13">
      <t>イリョウ</t>
    </rPh>
    <rPh sb="13" eb="15">
      <t>ジュヨウ</t>
    </rPh>
    <rPh sb="17" eb="19">
      <t>トウガイ</t>
    </rPh>
    <rPh sb="20" eb="21">
      <t>セイ</t>
    </rPh>
    <rPh sb="22" eb="24">
      <t>ネンレイ</t>
    </rPh>
    <rPh sb="24" eb="26">
      <t>カイキュウ</t>
    </rPh>
    <rPh sb="32" eb="33">
      <t>オヨ</t>
    </rPh>
    <rPh sb="34" eb="36">
      <t>ジュウミン</t>
    </rPh>
    <rPh sb="36" eb="38">
      <t>キホン</t>
    </rPh>
    <rPh sb="38" eb="40">
      <t>ダイチョウ</t>
    </rPh>
    <rPh sb="40" eb="42">
      <t>ジンコウ</t>
    </rPh>
    <rPh sb="47" eb="48">
      <t>ネン</t>
    </rPh>
    <rPh sb="49" eb="50">
      <t>ガツ</t>
    </rPh>
    <rPh sb="51" eb="52">
      <t>ニチ</t>
    </rPh>
    <rPh sb="52" eb="54">
      <t>ジテン</t>
    </rPh>
    <rPh sb="56" eb="57">
      <t>モチ</t>
    </rPh>
    <phoneticPr fontId="5"/>
  </si>
  <si>
    <t>※当該の性・年齢階級別入院医療需要＝ 当該の性・年齢階級別入院受療率 × 当該の性・年齢階級別人口</t>
    <rPh sb="1" eb="3">
      <t>トウガイ</t>
    </rPh>
    <rPh sb="4" eb="5">
      <t>セイ</t>
    </rPh>
    <rPh sb="6" eb="8">
      <t>ネンレイ</t>
    </rPh>
    <rPh sb="8" eb="10">
      <t>カイキュウ</t>
    </rPh>
    <rPh sb="10" eb="11">
      <t>ベツ</t>
    </rPh>
    <rPh sb="11" eb="13">
      <t>ニュウイン</t>
    </rPh>
    <rPh sb="13" eb="15">
      <t>イリョウ</t>
    </rPh>
    <rPh sb="15" eb="17">
      <t>ジュヨウ</t>
    </rPh>
    <rPh sb="22" eb="23">
      <t>セイ</t>
    </rPh>
    <rPh sb="24" eb="26">
      <t>ネンレイ</t>
    </rPh>
    <rPh sb="26" eb="28">
      <t>カイキュウ</t>
    </rPh>
    <rPh sb="28" eb="29">
      <t>ベツ</t>
    </rPh>
    <rPh sb="29" eb="31">
      <t>ニュウイン</t>
    </rPh>
    <rPh sb="31" eb="33">
      <t>ジュリョウ</t>
    </rPh>
    <rPh sb="33" eb="34">
      <t>リツ</t>
    </rPh>
    <rPh sb="40" eb="41">
      <t>セイ</t>
    </rPh>
    <rPh sb="42" eb="44">
      <t>ネンレイ</t>
    </rPh>
    <rPh sb="44" eb="46">
      <t>カイキュウ</t>
    </rPh>
    <rPh sb="46" eb="47">
      <t>ベツ</t>
    </rPh>
    <rPh sb="47" eb="49">
      <t>ジンコウ</t>
    </rPh>
    <phoneticPr fontId="5"/>
  </si>
  <si>
    <t>入院医療需要</t>
    <rPh sb="0" eb="2">
      <t>ニュウイン</t>
    </rPh>
    <rPh sb="2" eb="4">
      <t>イリョウ</t>
    </rPh>
    <rPh sb="4" eb="6">
      <t>ジュヨウ</t>
    </rPh>
    <phoneticPr fontId="5"/>
  </si>
  <si>
    <t>入院　男性・年齢階級別医療需要（人）</t>
    <rPh sb="0" eb="2">
      <t>ニュウイン</t>
    </rPh>
    <rPh sb="3" eb="5">
      <t>ダンセイ</t>
    </rPh>
    <rPh sb="11" eb="13">
      <t>イリョウ</t>
    </rPh>
    <rPh sb="13" eb="15">
      <t>ジュヨウ</t>
    </rPh>
    <rPh sb="16" eb="17">
      <t>ニン</t>
    </rPh>
    <phoneticPr fontId="5"/>
  </si>
  <si>
    <t>入院　女性・年齢階級別医療需要（人）</t>
    <rPh sb="0" eb="2">
      <t>ニュウイン</t>
    </rPh>
    <rPh sb="3" eb="5">
      <t>ジョセイ</t>
    </rPh>
    <rPh sb="11" eb="13">
      <t>イリョウ</t>
    </rPh>
    <rPh sb="13" eb="15">
      <t>ジュヨウ</t>
    </rPh>
    <phoneticPr fontId="5"/>
  </si>
  <si>
    <t>0～4歳</t>
    <rPh sb="3" eb="4">
      <t>サイ</t>
    </rPh>
    <phoneticPr fontId="8"/>
  </si>
  <si>
    <t>5～9歳</t>
    <rPh sb="3" eb="4">
      <t>サイ</t>
    </rPh>
    <phoneticPr fontId="7"/>
  </si>
  <si>
    <t>10～14歳</t>
    <rPh sb="5" eb="6">
      <t>サイ</t>
    </rPh>
    <phoneticPr fontId="7"/>
  </si>
  <si>
    <t>地域の無床診療所医療需要</t>
    <rPh sb="0" eb="2">
      <t>チイキ</t>
    </rPh>
    <rPh sb="3" eb="5">
      <t>ムショウ</t>
    </rPh>
    <rPh sb="5" eb="8">
      <t>シンリョウジョ</t>
    </rPh>
    <rPh sb="8" eb="10">
      <t>イリョウ</t>
    </rPh>
    <rPh sb="10" eb="12">
      <t>ジュヨウ</t>
    </rPh>
    <phoneticPr fontId="5"/>
  </si>
  <si>
    <t>※性・年齢階級別の無床診療所医療需要は、当該の性・年齢階級の無床診療所受療率、住民基本台帳人口（2021年1月1日時点）、及び無床診療所医療医師需要度を用いて、以下の方法で算出。</t>
    <rPh sb="1" eb="2">
      <t>セイ</t>
    </rPh>
    <rPh sb="3" eb="5">
      <t>ネンレイ</t>
    </rPh>
    <rPh sb="5" eb="7">
      <t>カイキュウ</t>
    </rPh>
    <rPh sb="7" eb="8">
      <t>ベツ</t>
    </rPh>
    <rPh sb="9" eb="11">
      <t>ムショウ</t>
    </rPh>
    <rPh sb="11" eb="14">
      <t>シンリョウジョ</t>
    </rPh>
    <rPh sb="14" eb="16">
      <t>イリョウ</t>
    </rPh>
    <rPh sb="16" eb="18">
      <t>ジュヨウ</t>
    </rPh>
    <rPh sb="20" eb="22">
      <t>トウガイ</t>
    </rPh>
    <rPh sb="23" eb="24">
      <t>セイ</t>
    </rPh>
    <rPh sb="25" eb="27">
      <t>ネンレイ</t>
    </rPh>
    <rPh sb="27" eb="29">
      <t>カイキュウ</t>
    </rPh>
    <rPh sb="30" eb="32">
      <t>ムショウ</t>
    </rPh>
    <rPh sb="32" eb="35">
      <t>シンリョウジョ</t>
    </rPh>
    <rPh sb="39" eb="41">
      <t>ジュウミン</t>
    </rPh>
    <rPh sb="41" eb="43">
      <t>キホン</t>
    </rPh>
    <rPh sb="43" eb="45">
      <t>ダイチョウ</t>
    </rPh>
    <rPh sb="45" eb="47">
      <t>ジンコウ</t>
    </rPh>
    <rPh sb="52" eb="53">
      <t>ネン</t>
    </rPh>
    <rPh sb="54" eb="55">
      <t>ガツ</t>
    </rPh>
    <rPh sb="56" eb="57">
      <t>ニチ</t>
    </rPh>
    <rPh sb="57" eb="59">
      <t>ジテン</t>
    </rPh>
    <rPh sb="61" eb="62">
      <t>オヨ</t>
    </rPh>
    <rPh sb="76" eb="77">
      <t>モチ</t>
    </rPh>
    <phoneticPr fontId="5"/>
  </si>
  <si>
    <t>※当該の性・年齢階級別無床診療所医療需要＝ 無床診療所医療医師需要度 × 当該の性・年齢階級別無床診療所受療率  × 当該の性・年齢階級別人口</t>
    <rPh sb="1" eb="3">
      <t>トウガイ</t>
    </rPh>
    <rPh sb="4" eb="5">
      <t>セイ</t>
    </rPh>
    <rPh sb="6" eb="8">
      <t>ネンレイ</t>
    </rPh>
    <rPh sb="8" eb="10">
      <t>カイキュウ</t>
    </rPh>
    <rPh sb="10" eb="11">
      <t>ベツ</t>
    </rPh>
    <rPh sb="11" eb="13">
      <t>ムショウ</t>
    </rPh>
    <rPh sb="13" eb="16">
      <t>シンリョウジョ</t>
    </rPh>
    <rPh sb="16" eb="18">
      <t>イリョウ</t>
    </rPh>
    <rPh sb="18" eb="20">
      <t>ジュヨウ</t>
    </rPh>
    <rPh sb="40" eb="41">
      <t>セイ</t>
    </rPh>
    <rPh sb="42" eb="44">
      <t>ネンレイ</t>
    </rPh>
    <rPh sb="44" eb="46">
      <t>カイキュウ</t>
    </rPh>
    <rPh sb="46" eb="47">
      <t>ベツ</t>
    </rPh>
    <rPh sb="47" eb="49">
      <t>ムショウ</t>
    </rPh>
    <rPh sb="49" eb="52">
      <t>シンリョウジョ</t>
    </rPh>
    <rPh sb="52" eb="54">
      <t>ジュリョウ</t>
    </rPh>
    <rPh sb="54" eb="55">
      <t>リツ</t>
    </rPh>
    <rPh sb="62" eb="63">
      <t>セイ</t>
    </rPh>
    <rPh sb="64" eb="66">
      <t>ネンレイ</t>
    </rPh>
    <rPh sb="66" eb="68">
      <t>カイキュウ</t>
    </rPh>
    <rPh sb="68" eb="69">
      <t>ベツ</t>
    </rPh>
    <rPh sb="69" eb="71">
      <t>ジンコウ</t>
    </rPh>
    <phoneticPr fontId="5"/>
  </si>
  <si>
    <t>無床診療所医療需要</t>
    <rPh sb="0" eb="2">
      <t>ムショウ</t>
    </rPh>
    <rPh sb="2" eb="5">
      <t>シンリョウジョ</t>
    </rPh>
    <rPh sb="5" eb="7">
      <t>イリョウ</t>
    </rPh>
    <rPh sb="7" eb="9">
      <t>ジュヨウ</t>
    </rPh>
    <phoneticPr fontId="5"/>
  </si>
  <si>
    <t>無床診療所　男性・年齢階級別医療需要（人）</t>
    <rPh sb="0" eb="1">
      <t>ム</t>
    </rPh>
    <rPh sb="1" eb="2">
      <t>ショウ</t>
    </rPh>
    <rPh sb="2" eb="5">
      <t>シンリョウジョ</t>
    </rPh>
    <rPh sb="6" eb="8">
      <t>ダンセイ</t>
    </rPh>
    <rPh sb="14" eb="16">
      <t>イリョウ</t>
    </rPh>
    <rPh sb="16" eb="18">
      <t>ジュヨウ</t>
    </rPh>
    <rPh sb="19" eb="20">
      <t>ニン</t>
    </rPh>
    <phoneticPr fontId="5"/>
  </si>
  <si>
    <t>無床診療所　女性・年齢階級別医療需要（人）</t>
    <rPh sb="0" eb="1">
      <t>ム</t>
    </rPh>
    <rPh sb="1" eb="2">
      <t>ショウ</t>
    </rPh>
    <rPh sb="2" eb="5">
      <t>シンリョウジョ</t>
    </rPh>
    <rPh sb="6" eb="8">
      <t>ジョセイ</t>
    </rPh>
    <rPh sb="14" eb="16">
      <t>イリョウ</t>
    </rPh>
    <rPh sb="16" eb="18">
      <t>ジュヨウ</t>
    </rPh>
    <phoneticPr fontId="5"/>
  </si>
  <si>
    <t>※「令和3年1月1日住民基本台帳年齢階級別人口（市区町村別）（総計）」に基づき小児医療圏別に編集したもの。</t>
    <rPh sb="2" eb="4">
      <t>レイワ</t>
    </rPh>
    <rPh sb="36" eb="37">
      <t>モト</t>
    </rPh>
    <rPh sb="39" eb="41">
      <t>ショウニ</t>
    </rPh>
    <rPh sb="41" eb="43">
      <t>イリョウ</t>
    </rPh>
    <rPh sb="43" eb="44">
      <t>ケン</t>
    </rPh>
    <rPh sb="44" eb="45">
      <t>ベツ</t>
    </rPh>
    <rPh sb="46" eb="48">
      <t>ヘンシュウ</t>
    </rPh>
    <phoneticPr fontId="5"/>
  </si>
  <si>
    <t>令和3年1月1日住民基本台帳年齢階級別人口</t>
    <rPh sb="0" eb="2">
      <t>レイワ</t>
    </rPh>
    <phoneticPr fontId="5"/>
  </si>
  <si>
    <t>※性年齢不詳者がある場合は、不詳者を除く性・年齢階級の人口比に応じて不詳者を按分するため、小数点以下の端数が生じる。</t>
    <rPh sb="1" eb="2">
      <t>セイ</t>
    </rPh>
    <rPh sb="2" eb="4">
      <t>ネンレイ</t>
    </rPh>
    <rPh sb="4" eb="6">
      <t>フショウ</t>
    </rPh>
    <rPh sb="6" eb="7">
      <t>シャ</t>
    </rPh>
    <rPh sb="10" eb="12">
      <t>バアイ</t>
    </rPh>
    <rPh sb="14" eb="16">
      <t>フショウ</t>
    </rPh>
    <rPh sb="16" eb="17">
      <t>シャ</t>
    </rPh>
    <rPh sb="18" eb="19">
      <t>ノゾ</t>
    </rPh>
    <rPh sb="20" eb="21">
      <t>セイ</t>
    </rPh>
    <rPh sb="22" eb="24">
      <t>ネンレイ</t>
    </rPh>
    <rPh sb="24" eb="26">
      <t>カイキュウ</t>
    </rPh>
    <rPh sb="27" eb="29">
      <t>ジンコウ</t>
    </rPh>
    <rPh sb="29" eb="30">
      <t>ヒ</t>
    </rPh>
    <rPh sb="31" eb="32">
      <t>オウ</t>
    </rPh>
    <rPh sb="34" eb="36">
      <t>フショウ</t>
    </rPh>
    <rPh sb="36" eb="37">
      <t>シャ</t>
    </rPh>
    <rPh sb="38" eb="40">
      <t>アンブン</t>
    </rPh>
    <rPh sb="45" eb="48">
      <t>ショウスウテン</t>
    </rPh>
    <rPh sb="48" eb="50">
      <t>イカ</t>
    </rPh>
    <rPh sb="51" eb="53">
      <t>ハスウ</t>
    </rPh>
    <rPh sb="54" eb="55">
      <t>ショウ</t>
    </rPh>
    <phoneticPr fontId="5"/>
  </si>
  <si>
    <t>年少人口総数(人)</t>
    <rPh sb="0" eb="2">
      <t>ネンショウ</t>
    </rPh>
    <rPh sb="2" eb="4">
      <t>ジンコウ</t>
    </rPh>
    <rPh sb="4" eb="6">
      <t>ソウスウ</t>
    </rPh>
    <rPh sb="7" eb="8">
      <t>ニン</t>
    </rPh>
    <phoneticPr fontId="5"/>
  </si>
  <si>
    <t>男性・年齢階級別</t>
    <phoneticPr fontId="5"/>
  </si>
  <si>
    <t>女性・年齢階級別</t>
    <rPh sb="0" eb="2">
      <t>ジョセイ</t>
    </rPh>
    <phoneticPr fontId="5"/>
  </si>
  <si>
    <t>0～4歳</t>
    <rPh sb="3" eb="4">
      <t>サイ</t>
    </rPh>
    <phoneticPr fontId="10"/>
  </si>
  <si>
    <t>5～9歳</t>
    <rPh sb="3" eb="4">
      <t>サイ</t>
    </rPh>
    <phoneticPr fontId="8"/>
  </si>
  <si>
    <t>10～14歳</t>
    <rPh sb="5" eb="6">
      <t>サイ</t>
    </rPh>
    <phoneticPr fontId="8"/>
  </si>
  <si>
    <t>全国の性・年齢階級別調整受療率</t>
    <rPh sb="0" eb="2">
      <t>ゼンコク</t>
    </rPh>
    <rPh sb="3" eb="4">
      <t>セイ</t>
    </rPh>
    <rPh sb="5" eb="7">
      <t>ネンレイ</t>
    </rPh>
    <rPh sb="7" eb="9">
      <t>カイキュウ</t>
    </rPh>
    <rPh sb="9" eb="10">
      <t>ベツ</t>
    </rPh>
    <rPh sb="10" eb="12">
      <t>チョウセイ</t>
    </rPh>
    <phoneticPr fontId="5"/>
  </si>
  <si>
    <t>※全国の性・年齢階級別入院患者数、住民基本台帳人口（2018年1月1日時点）の性・年齢階級別人口を用いて以下の方法で算出。</t>
    <rPh sb="1" eb="3">
      <t>ゼンコク</t>
    </rPh>
    <rPh sb="4" eb="5">
      <t>セイ</t>
    </rPh>
    <rPh sb="6" eb="8">
      <t>ネンレイ</t>
    </rPh>
    <rPh sb="8" eb="10">
      <t>カイキュウ</t>
    </rPh>
    <rPh sb="10" eb="11">
      <t>ベツ</t>
    </rPh>
    <rPh sb="11" eb="13">
      <t>ニュウイン</t>
    </rPh>
    <rPh sb="13" eb="16">
      <t>カンジャスウ</t>
    </rPh>
    <phoneticPr fontId="5"/>
  </si>
  <si>
    <t>※全国の性・年齢階級別無床診療所患者数、住民基本台帳人口（2018年1月1日時点）の性・年齢階級別人口を用いて以下の方法で算出。</t>
    <rPh sb="1" eb="3">
      <t>ゼンコク</t>
    </rPh>
    <rPh sb="4" eb="5">
      <t>セイ</t>
    </rPh>
    <rPh sb="6" eb="8">
      <t>ネンレイ</t>
    </rPh>
    <rPh sb="8" eb="10">
      <t>カイキュウ</t>
    </rPh>
    <rPh sb="10" eb="11">
      <t>ベツ</t>
    </rPh>
    <rPh sb="38" eb="40">
      <t>ジテン</t>
    </rPh>
    <phoneticPr fontId="5"/>
  </si>
  <si>
    <t>※全国の性・年齢階級別の入院受療率 ＝当該の全国の性・年齢階級別入院患者数（人）÷当該の全国の性・年齢階級別人口（10万人）</t>
    <rPh sb="1" eb="3">
      <t>ゼンコク</t>
    </rPh>
    <rPh sb="4" eb="5">
      <t>セイ</t>
    </rPh>
    <rPh sb="6" eb="8">
      <t>ネンレイ</t>
    </rPh>
    <rPh sb="8" eb="10">
      <t>カイキュウ</t>
    </rPh>
    <rPh sb="10" eb="11">
      <t>ベツ</t>
    </rPh>
    <rPh sb="12" eb="14">
      <t>ニュウイン</t>
    </rPh>
    <rPh sb="14" eb="16">
      <t>ジュリョウ</t>
    </rPh>
    <rPh sb="16" eb="17">
      <t>リツ</t>
    </rPh>
    <rPh sb="19" eb="21">
      <t>トウガイ</t>
    </rPh>
    <rPh sb="22" eb="24">
      <t>ゼンコク</t>
    </rPh>
    <rPh sb="25" eb="26">
      <t>セイ</t>
    </rPh>
    <rPh sb="27" eb="31">
      <t>ネンレイカイキュウ</t>
    </rPh>
    <rPh sb="31" eb="32">
      <t>ベツ</t>
    </rPh>
    <rPh sb="32" eb="34">
      <t>ニュウイン</t>
    </rPh>
    <rPh sb="34" eb="36">
      <t>カンジャ</t>
    </rPh>
    <rPh sb="36" eb="37">
      <t>スウ</t>
    </rPh>
    <rPh sb="38" eb="39">
      <t>ニン</t>
    </rPh>
    <rPh sb="54" eb="56">
      <t>ジンコウ</t>
    </rPh>
    <rPh sb="59" eb="60">
      <t>マン</t>
    </rPh>
    <phoneticPr fontId="11"/>
  </si>
  <si>
    <t>※全国の性・年齢階級別の無床診療所受療率 ＝全国の性・年齢階級別無床診療所患者数（人）÷全国の性・年齢階級別人口（10万人）</t>
    <rPh sb="1" eb="3">
      <t>ゼンコク</t>
    </rPh>
    <rPh sb="4" eb="5">
      <t>セイ</t>
    </rPh>
    <rPh sb="6" eb="8">
      <t>ネンレイ</t>
    </rPh>
    <rPh sb="8" eb="10">
      <t>カイキュウ</t>
    </rPh>
    <rPh sb="10" eb="11">
      <t>ベツ</t>
    </rPh>
    <rPh sb="12" eb="14">
      <t>ムショウ</t>
    </rPh>
    <rPh sb="14" eb="17">
      <t>シンリョウジョ</t>
    </rPh>
    <rPh sb="17" eb="19">
      <t>ジュリョウ</t>
    </rPh>
    <rPh sb="19" eb="20">
      <t>リツ</t>
    </rPh>
    <rPh sb="22" eb="24">
      <t>ゼンコク</t>
    </rPh>
    <rPh sb="25" eb="26">
      <t>セイ</t>
    </rPh>
    <rPh sb="27" eb="31">
      <t>ネンレイカイキュウ</t>
    </rPh>
    <rPh sb="31" eb="32">
      <t>ベツ</t>
    </rPh>
    <rPh sb="32" eb="34">
      <t>ムショウ</t>
    </rPh>
    <rPh sb="34" eb="37">
      <t>シンリョウジョ</t>
    </rPh>
    <rPh sb="37" eb="39">
      <t>カンジャ</t>
    </rPh>
    <rPh sb="39" eb="40">
      <t>スウ</t>
    </rPh>
    <rPh sb="41" eb="42">
      <t>ニン</t>
    </rPh>
    <rPh sb="54" eb="56">
      <t>ジンコウ</t>
    </rPh>
    <rPh sb="59" eb="60">
      <t>マン</t>
    </rPh>
    <phoneticPr fontId="11"/>
  </si>
  <si>
    <t>男性・年齢階級別受療率（人）</t>
    <rPh sb="0" eb="2">
      <t>ダンセイ</t>
    </rPh>
    <rPh sb="8" eb="11">
      <t>ジュリョウリツ</t>
    </rPh>
    <rPh sb="12" eb="13">
      <t>ニン</t>
    </rPh>
    <phoneticPr fontId="5"/>
  </si>
  <si>
    <t>女性・年齢階級別受療率（人）</t>
    <rPh sb="0" eb="2">
      <t>ジョセイ</t>
    </rPh>
    <rPh sb="8" eb="11">
      <t>ジュリョウリツ</t>
    </rPh>
    <phoneticPr fontId="5"/>
  </si>
  <si>
    <t>入院受療率</t>
    <phoneticPr fontId="25"/>
  </si>
  <si>
    <t>無床診療所医療医師需要度×無床診療所受療率</t>
    <rPh sb="0" eb="5">
      <t>ムショウシンリョウジョ</t>
    </rPh>
    <phoneticPr fontId="25"/>
  </si>
  <si>
    <t>第8次医療計画における小児医療圏</t>
    <rPh sb="0" eb="1">
      <t>ダイ</t>
    </rPh>
    <rPh sb="2" eb="3">
      <t>ジ</t>
    </rPh>
    <rPh sb="3" eb="5">
      <t>イリョウ</t>
    </rPh>
    <rPh sb="5" eb="7">
      <t>ケイカク</t>
    </rPh>
    <rPh sb="11" eb="13">
      <t>ショウニ</t>
    </rPh>
    <rPh sb="13" eb="15">
      <t>イリョウ</t>
    </rPh>
    <rPh sb="15" eb="16">
      <t>ケン</t>
    </rPh>
    <phoneticPr fontId="11"/>
  </si>
  <si>
    <t>《小児科医師偏在指標算出ロジックの内容説明》</t>
    <rPh sb="10" eb="12">
      <t>サンシュツ</t>
    </rPh>
    <rPh sb="17" eb="19">
      <t>ナイヨウ</t>
    </rPh>
    <rPh sb="19" eb="21">
      <t>セツメイ</t>
    </rPh>
    <phoneticPr fontId="5"/>
  </si>
  <si>
    <t>　内容説明〔小児科医師偏在指標（令和６年１月公表版）.xlsx〕</t>
    <rPh sb="1" eb="3">
      <t>ナイヨウ</t>
    </rPh>
    <rPh sb="3" eb="5">
      <t>セツメイ</t>
    </rPh>
    <rPh sb="16" eb="18">
      <t>レイワ</t>
    </rPh>
    <rPh sb="19" eb="20">
      <t>ネン</t>
    </rPh>
    <rPh sb="21" eb="25">
      <t>ガツコウヒョウバン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</si>
</sst>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
    <numFmt numFmtId="177" formatCode="0.0"/>
  </numFmts>
  <fonts count="57" x14ac:knownFonts="1">
    <font>
      <sz val="9"/>
      <color theme="1"/>
      <name val="メイリオ"/>
      <family val="2"/>
      <charset val="128"/>
    </font>
    <font>
      <sz val="11"/>
      <color theme="1"/>
      <name val="ＭＳ Ｐゴシック"/>
      <family val="2"/>
      <charset val="128"/>
      <scheme val="minor"/>
    </font>
    <font>
      <sz val="11"/>
      <color theme="1"/>
      <name val="ＭＳ Ｐゴシック"/>
      <family val="2"/>
      <charset val="128"/>
      <scheme val="minor"/>
    </font>
    <font>
      <sz val="9"/>
      <color theme="1"/>
      <name val="メイリオ"/>
      <family val="2"/>
      <charset val="128"/>
    </font>
    <font>
      <sz val="9"/>
      <color theme="1"/>
      <name val="メイリオ"/>
      <family val="3"/>
      <charset val="128"/>
    </font>
    <font>
      <sz val="6"/>
      <name val="メイリオ"/>
      <family val="2"/>
      <charset val="128"/>
    </font>
    <font>
      <sz val="6"/>
      <name val="ＭＳ Ｐゴシック"/>
      <family val="3"/>
      <charset val="128"/>
      <scheme val="minor"/>
    </font>
    <font>
      <b/>
      <sz val="15"/>
      <color theme="3"/>
      <name val="メイリオ"/>
      <family val="2"/>
      <charset val="128"/>
    </font>
    <font>
      <b/>
      <sz val="11"/>
      <color theme="3"/>
      <name val="メイリオ"/>
      <family val="2"/>
      <charset val="128"/>
    </font>
    <font>
      <sz val="9"/>
      <color rgb="FF0070C0"/>
      <name val="メイリオ"/>
      <family val="3"/>
      <charset val="128"/>
    </font>
    <font>
      <b/>
      <sz val="9"/>
      <color rgb="FF0070C0"/>
      <name val="メイリオ"/>
      <family val="3"/>
      <charset val="128"/>
    </font>
    <font>
      <sz val="6"/>
      <name val="Meiryo UI"/>
      <family val="2"/>
      <charset val="128"/>
    </font>
    <font>
      <b/>
      <sz val="18"/>
      <color theme="1"/>
      <name val="メイリオ"/>
      <family val="3"/>
      <charset val="128"/>
    </font>
    <font>
      <b/>
      <sz val="28"/>
      <color theme="0"/>
      <name val="メイリオ"/>
      <family val="3"/>
      <charset val="128"/>
    </font>
    <font>
      <b/>
      <sz val="36"/>
      <color theme="0"/>
      <name val="メイリオ"/>
      <family val="3"/>
      <charset val="128"/>
    </font>
    <font>
      <sz val="9"/>
      <name val="メイリオ"/>
      <family val="3"/>
      <charset val="128"/>
    </font>
    <font>
      <sz val="11"/>
      <color theme="1"/>
      <name val="ＭＳ Ｐゴシック"/>
      <family val="2"/>
      <scheme val="minor"/>
    </font>
    <font>
      <sz val="9"/>
      <color rgb="FF0070C0"/>
      <name val="メイリオ"/>
      <family val="2"/>
      <charset val="128"/>
    </font>
    <font>
      <b/>
      <sz val="10.5"/>
      <color theme="1"/>
      <name val="メイリオ"/>
      <family val="3"/>
      <charset val="128"/>
    </font>
    <font>
      <b/>
      <sz val="26"/>
      <color theme="0"/>
      <name val="メイリオ"/>
      <family val="3"/>
      <charset val="128"/>
    </font>
    <font>
      <sz val="6"/>
      <name val="ＭＳ Ｐゴシック"/>
      <family val="3"/>
      <charset val="128"/>
    </font>
    <font>
      <sz val="9"/>
      <color theme="1"/>
      <name val="Meiryo UI"/>
      <family val="2"/>
      <charset val="128"/>
    </font>
    <font>
      <b/>
      <sz val="9"/>
      <color theme="0"/>
      <name val="メイリオ"/>
      <family val="2"/>
      <charset val="128"/>
    </font>
    <font>
      <sz val="11"/>
      <color theme="1"/>
      <name val="Meiryo UI"/>
      <family val="2"/>
      <charset val="128"/>
    </font>
    <font>
      <sz val="11"/>
      <color theme="1"/>
      <name val="ＭＳ Ｐゴシック"/>
      <family val="2"/>
      <charset val="128"/>
      <scheme val="minor"/>
    </font>
    <font>
      <sz val="6"/>
      <name val="ＭＳ Ｐゴシック"/>
      <family val="2"/>
      <charset val="128"/>
      <scheme val="minor"/>
    </font>
    <font>
      <sz val="9"/>
      <color theme="1"/>
      <name val="Meiryo UI"/>
      <family val="3"/>
      <charset val="128"/>
    </font>
    <font>
      <sz val="9"/>
      <name val="Meiryo UI"/>
      <family val="3"/>
      <charset val="128"/>
    </font>
    <font>
      <sz val="12"/>
      <color theme="1"/>
      <name val="メイリオ"/>
      <family val="2"/>
      <charset val="128"/>
    </font>
    <font>
      <sz val="18"/>
      <color theme="1"/>
      <name val="メイリオ"/>
      <family val="2"/>
      <charset val="128"/>
    </font>
    <font>
      <sz val="14"/>
      <color theme="1"/>
      <name val="メイリオ"/>
      <family val="2"/>
      <charset val="128"/>
    </font>
    <font>
      <sz val="14"/>
      <color theme="1"/>
      <name val="メイリオ"/>
      <family val="3"/>
      <charset val="128"/>
    </font>
    <font>
      <sz val="12"/>
      <color theme="1"/>
      <name val="メイリオ"/>
      <family val="3"/>
      <charset val="128"/>
    </font>
    <font>
      <sz val="9"/>
      <color rgb="FF006100"/>
      <name val="メイリオ"/>
      <family val="2"/>
      <charset val="128"/>
    </font>
    <font>
      <vertAlign val="superscript"/>
      <sz val="14"/>
      <color rgb="FFFF0000"/>
      <name val="メイリオ"/>
      <family val="3"/>
      <charset val="128"/>
    </font>
    <font>
      <vertAlign val="superscript"/>
      <sz val="12"/>
      <color rgb="FFFF0000"/>
      <name val="メイリオ"/>
      <family val="3"/>
      <charset val="128"/>
    </font>
    <font>
      <sz val="24"/>
      <color theme="1"/>
      <name val="メイリオ"/>
      <family val="2"/>
      <charset val="128"/>
    </font>
    <font>
      <sz val="12"/>
      <name val="メイリオ"/>
      <family val="2"/>
      <charset val="128"/>
    </font>
    <font>
      <sz val="12"/>
      <name val="メイリオ"/>
      <family val="3"/>
      <charset val="128"/>
    </font>
    <font>
      <sz val="9"/>
      <name val="Meiryo UI"/>
      <family val="2"/>
      <charset val="128"/>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57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24"/>
      <color theme="1"/>
      <name val="メイリオ"/>
      <family val="3"/>
      <charset val="128"/>
    </font>
  </fonts>
  <fills count="52">
    <fill>
      <patternFill patternType="none"/>
    </fill>
    <fill>
      <patternFill patternType="gray125"/>
    </fill>
    <fill>
      <patternFill patternType="solid">
        <fgColor theme="9"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0"/>
        <bgColor indexed="64"/>
      </patternFill>
    </fill>
    <fill>
      <patternFill patternType="solid">
        <fgColor theme="7" tint="-0.249977111117893"/>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9"/>
        <bgColor indexed="64"/>
      </patternFill>
    </fill>
    <fill>
      <patternFill patternType="solid">
        <fgColor theme="8"/>
        <bgColor indexed="64"/>
      </patternFill>
    </fill>
    <fill>
      <patternFill patternType="solid">
        <fgColor theme="7"/>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4">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tint="-4.9989318521683403E-2"/>
      </left>
      <right style="thin">
        <color theme="0" tint="-4.9989318521683403E-2"/>
      </right>
      <top/>
      <bottom/>
      <diagonal/>
    </border>
    <border>
      <left/>
      <right style="thin">
        <color theme="0" tint="-4.9989318521683403E-2"/>
      </right>
      <top/>
      <bottom/>
      <diagonal/>
    </border>
    <border>
      <left/>
      <right/>
      <top style="thick">
        <color rgb="FF0070C0"/>
      </top>
      <bottom/>
      <diagonal/>
    </border>
    <border>
      <left/>
      <right style="thick">
        <color rgb="FF0070C0"/>
      </right>
      <top/>
      <bottom style="thick">
        <color rgb="FF0070C0"/>
      </bottom>
      <diagonal/>
    </border>
    <border>
      <left/>
      <right/>
      <top/>
      <bottom style="thick">
        <color rgb="FF0070C0"/>
      </bottom>
      <diagonal/>
    </border>
    <border>
      <left style="thick">
        <color rgb="FF0070C0"/>
      </left>
      <right/>
      <top/>
      <bottom style="thick">
        <color rgb="FF0070C0"/>
      </bottom>
      <diagonal/>
    </border>
    <border>
      <left/>
      <right style="thick">
        <color rgb="FF0070C0"/>
      </right>
      <top style="thick">
        <color rgb="FF0070C0"/>
      </top>
      <bottom/>
      <diagonal/>
    </border>
    <border>
      <left style="thick">
        <color rgb="FF0070C0"/>
      </left>
      <right/>
      <top style="thick">
        <color rgb="FF0070C0"/>
      </top>
      <bottom/>
      <diagonal/>
    </border>
    <border>
      <left/>
      <right/>
      <top/>
      <bottom style="mediumDashed">
        <color rgb="FF0070C0"/>
      </bottom>
      <diagonal/>
    </border>
    <border>
      <left/>
      <right style="mediumDashed">
        <color rgb="FF0070C0"/>
      </right>
      <top/>
      <bottom style="mediumDashed">
        <color rgb="FF0070C0"/>
      </bottom>
      <diagonal/>
    </border>
    <border>
      <left/>
      <right/>
      <top/>
      <bottom style="mediumDashed">
        <color auto="1"/>
      </bottom>
      <diagonal/>
    </border>
    <border>
      <left/>
      <right style="mediumDashed">
        <color rgb="FF0070C0"/>
      </right>
      <top/>
      <bottom/>
      <diagonal/>
    </border>
    <border>
      <left style="thick">
        <color rgb="FF0070C0"/>
      </left>
      <right/>
      <top/>
      <bottom/>
      <diagonal/>
    </border>
    <border>
      <left/>
      <right style="thick">
        <color rgb="FF0070C0"/>
      </right>
      <top/>
      <bottom/>
      <diagonal/>
    </border>
    <border>
      <left style="mediumDashed">
        <color rgb="FF0070C0"/>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0">
    <xf numFmtId="0" fontId="0" fillId="0" borderId="0">
      <alignment vertical="center"/>
    </xf>
    <xf numFmtId="38" fontId="3" fillId="0" borderId="0" applyFont="0" applyFill="0" applyBorder="0" applyAlignment="0" applyProtection="0">
      <alignment vertical="center"/>
    </xf>
    <xf numFmtId="0" fontId="3" fillId="0" borderId="0">
      <alignment vertical="center"/>
    </xf>
    <xf numFmtId="0" fontId="16" fillId="0" borderId="0"/>
    <xf numFmtId="38" fontId="16"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21" fillId="0" borderId="0">
      <alignment vertical="center"/>
    </xf>
    <xf numFmtId="38" fontId="23" fillId="0" borderId="0" applyFont="0" applyFill="0" applyBorder="0" applyAlignment="0" applyProtection="0">
      <alignment vertical="center"/>
    </xf>
    <xf numFmtId="38" fontId="24" fillId="0" borderId="0" applyFont="0" applyFill="0" applyBorder="0" applyAlignment="0" applyProtection="0">
      <alignment vertical="center"/>
    </xf>
    <xf numFmtId="38" fontId="21" fillId="0" borderId="0" applyFont="0" applyFill="0" applyBorder="0" applyAlignment="0" applyProtection="0">
      <alignment vertical="center"/>
    </xf>
    <xf numFmtId="0" fontId="21" fillId="0" borderId="0">
      <alignment vertical="center"/>
    </xf>
    <xf numFmtId="38" fontId="3" fillId="0" borderId="0" applyFont="0" applyFill="0" applyBorder="0" applyAlignment="0" applyProtection="0">
      <alignment vertical="center"/>
    </xf>
    <xf numFmtId="0" fontId="24" fillId="0" borderId="0">
      <alignment vertical="center"/>
    </xf>
    <xf numFmtId="0" fontId="23" fillId="0" borderId="0">
      <alignment vertical="center"/>
    </xf>
    <xf numFmtId="0" fontId="21" fillId="0" borderId="0">
      <alignment vertical="center"/>
    </xf>
    <xf numFmtId="0" fontId="2" fillId="0" borderId="0">
      <alignment vertical="center"/>
    </xf>
    <xf numFmtId="38" fontId="21" fillId="0" borderId="0" applyFont="0" applyFill="0" applyBorder="0" applyAlignment="0" applyProtection="0">
      <alignment vertical="center"/>
    </xf>
    <xf numFmtId="0" fontId="40" fillId="0" borderId="0" applyNumberFormat="0" applyFill="0" applyBorder="0" applyAlignment="0" applyProtection="0">
      <alignment vertical="center"/>
    </xf>
    <xf numFmtId="0" fontId="41" fillId="0" borderId="35" applyNumberFormat="0" applyFill="0" applyAlignment="0" applyProtection="0">
      <alignment vertical="center"/>
    </xf>
    <xf numFmtId="0" fontId="42" fillId="0" borderId="36" applyNumberFormat="0" applyFill="0" applyAlignment="0" applyProtection="0">
      <alignment vertical="center"/>
    </xf>
    <xf numFmtId="0" fontId="43" fillId="0" borderId="37" applyNumberFormat="0" applyFill="0" applyAlignment="0" applyProtection="0">
      <alignment vertical="center"/>
    </xf>
    <xf numFmtId="0" fontId="43" fillId="0" borderId="0" applyNumberFormat="0" applyFill="0" applyBorder="0" applyAlignment="0" applyProtection="0">
      <alignment vertical="center"/>
    </xf>
    <xf numFmtId="0" fontId="44" fillId="21" borderId="0" applyNumberFormat="0" applyBorder="0" applyAlignment="0" applyProtection="0">
      <alignment vertical="center"/>
    </xf>
    <xf numFmtId="0" fontId="45" fillId="22" borderId="0" applyNumberFormat="0" applyBorder="0" applyAlignment="0" applyProtection="0">
      <alignment vertical="center"/>
    </xf>
    <xf numFmtId="0" fontId="46" fillId="23" borderId="0" applyNumberFormat="0" applyBorder="0" applyAlignment="0" applyProtection="0">
      <alignment vertical="center"/>
    </xf>
    <xf numFmtId="0" fontId="47" fillId="24" borderId="38" applyNumberFormat="0" applyAlignment="0" applyProtection="0">
      <alignment vertical="center"/>
    </xf>
    <xf numFmtId="0" fontId="48" fillId="25" borderId="39" applyNumberFormat="0" applyAlignment="0" applyProtection="0">
      <alignment vertical="center"/>
    </xf>
    <xf numFmtId="0" fontId="49" fillId="25" borderId="38" applyNumberFormat="0" applyAlignment="0" applyProtection="0">
      <alignment vertical="center"/>
    </xf>
    <xf numFmtId="0" fontId="50" fillId="0" borderId="40" applyNumberFormat="0" applyFill="0" applyAlignment="0" applyProtection="0">
      <alignment vertical="center"/>
    </xf>
    <xf numFmtId="0" fontId="51" fillId="26" borderId="41" applyNumberFormat="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43" applyNumberFormat="0" applyFill="0" applyAlignment="0" applyProtection="0">
      <alignment vertical="center"/>
    </xf>
    <xf numFmtId="0" fontId="55" fillId="28"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55" fillId="32"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1" fillId="35" borderId="0" applyNumberFormat="0" applyBorder="0" applyAlignment="0" applyProtection="0">
      <alignment vertical="center"/>
    </xf>
    <xf numFmtId="0" fontId="55" fillId="36" borderId="0" applyNumberFormat="0" applyBorder="0" applyAlignment="0" applyProtection="0">
      <alignment vertical="center"/>
    </xf>
    <xf numFmtId="0" fontId="1" fillId="37" borderId="0" applyNumberFormat="0" applyBorder="0" applyAlignment="0" applyProtection="0">
      <alignment vertical="center"/>
    </xf>
    <xf numFmtId="0" fontId="1" fillId="38" borderId="0" applyNumberFormat="0" applyBorder="0" applyAlignment="0" applyProtection="0">
      <alignment vertical="center"/>
    </xf>
    <xf numFmtId="0" fontId="1" fillId="39" borderId="0" applyNumberFormat="0" applyBorder="0" applyAlignment="0" applyProtection="0">
      <alignment vertical="center"/>
    </xf>
    <xf numFmtId="0" fontId="55" fillId="40" borderId="0" applyNumberFormat="0" applyBorder="0" applyAlignment="0" applyProtection="0">
      <alignment vertical="center"/>
    </xf>
    <xf numFmtId="0" fontId="1" fillId="41" borderId="0" applyNumberFormat="0" applyBorder="0" applyAlignment="0" applyProtection="0">
      <alignment vertical="center"/>
    </xf>
    <xf numFmtId="0" fontId="1" fillId="42" borderId="0" applyNumberFormat="0" applyBorder="0" applyAlignment="0" applyProtection="0">
      <alignment vertical="center"/>
    </xf>
    <xf numFmtId="0" fontId="1" fillId="43" borderId="0" applyNumberFormat="0" applyBorder="0" applyAlignment="0" applyProtection="0">
      <alignment vertical="center"/>
    </xf>
    <xf numFmtId="0" fontId="55" fillId="44" borderId="0" applyNumberFormat="0" applyBorder="0" applyAlignment="0" applyProtection="0">
      <alignment vertical="center"/>
    </xf>
    <xf numFmtId="0" fontId="1" fillId="45" borderId="0" applyNumberFormat="0" applyBorder="0" applyAlignment="0" applyProtection="0">
      <alignment vertical="center"/>
    </xf>
    <xf numFmtId="0" fontId="1" fillId="46" borderId="0" applyNumberFormat="0" applyBorder="0" applyAlignment="0" applyProtection="0">
      <alignment vertical="center"/>
    </xf>
    <xf numFmtId="0" fontId="1" fillId="47" borderId="0" applyNumberFormat="0" applyBorder="0" applyAlignment="0" applyProtection="0">
      <alignment vertical="center"/>
    </xf>
    <xf numFmtId="0" fontId="55" fillId="48" borderId="0" applyNumberFormat="0" applyBorder="0" applyAlignment="0" applyProtection="0">
      <alignment vertical="center"/>
    </xf>
    <xf numFmtId="0" fontId="1" fillId="49" borderId="0" applyNumberFormat="0" applyBorder="0" applyAlignment="0" applyProtection="0">
      <alignment vertical="center"/>
    </xf>
    <xf numFmtId="0" fontId="1" fillId="50" borderId="0" applyNumberFormat="0" applyBorder="0" applyAlignment="0" applyProtection="0">
      <alignment vertical="center"/>
    </xf>
    <xf numFmtId="0" fontId="1" fillId="51" borderId="0" applyNumberFormat="0" applyBorder="0" applyAlignment="0" applyProtection="0">
      <alignment vertical="center"/>
    </xf>
    <xf numFmtId="0" fontId="1" fillId="0" borderId="0">
      <alignment vertical="center"/>
    </xf>
    <xf numFmtId="0" fontId="1" fillId="27" borderId="42" applyNumberFormat="0" applyFont="0" applyAlignment="0" applyProtection="0">
      <alignment vertical="center"/>
    </xf>
  </cellStyleXfs>
  <cellXfs count="230">
    <xf numFmtId="0" fontId="0" fillId="0" borderId="0" xfId="0">
      <alignment vertical="center"/>
    </xf>
    <xf numFmtId="0" fontId="4" fillId="3" borderId="0" xfId="0" applyFont="1" applyFill="1" applyAlignment="1">
      <alignment vertical="center" shrinkToFit="1"/>
    </xf>
    <xf numFmtId="0" fontId="4" fillId="4" borderId="0" xfId="0" applyFont="1" applyFill="1" applyAlignment="1">
      <alignment vertical="center" shrinkToFit="1"/>
    </xf>
    <xf numFmtId="0" fontId="4" fillId="0" borderId="0" xfId="0" applyFont="1" applyAlignment="1">
      <alignment vertical="center" shrinkToFit="1"/>
    </xf>
    <xf numFmtId="0" fontId="0" fillId="0" borderId="0" xfId="0" applyAlignment="1">
      <alignment vertical="center" wrapText="1"/>
    </xf>
    <xf numFmtId="0" fontId="4" fillId="2" borderId="2" xfId="0" applyFont="1" applyFill="1" applyBorder="1" applyAlignment="1">
      <alignment horizontal="center" vertical="center" wrapText="1"/>
    </xf>
    <xf numFmtId="0" fontId="0" fillId="2" borderId="3" xfId="0" applyFill="1" applyBorder="1">
      <alignment vertical="center"/>
    </xf>
    <xf numFmtId="1" fontId="0" fillId="0" borderId="0" xfId="1" applyNumberFormat="1" applyFont="1">
      <alignment vertical="center"/>
    </xf>
    <xf numFmtId="0" fontId="9" fillId="0" borderId="0" xfId="0" applyFont="1" applyAlignment="1">
      <alignment vertical="center" shrinkToFit="1"/>
    </xf>
    <xf numFmtId="0" fontId="17" fillId="0" borderId="0" xfId="0" applyFont="1" applyAlignment="1">
      <alignment vertical="center" shrinkToFit="1"/>
    </xf>
    <xf numFmtId="0" fontId="0" fillId="6" borderId="0" xfId="0" applyFill="1">
      <alignment vertical="center"/>
    </xf>
    <xf numFmtId="0" fontId="18" fillId="6" borderId="0" xfId="0" applyFont="1" applyFill="1" applyAlignment="1"/>
    <xf numFmtId="0" fontId="12" fillId="6" borderId="0" xfId="0" applyFont="1" applyFill="1" applyAlignment="1">
      <alignment horizontal="center" vertical="center"/>
    </xf>
    <xf numFmtId="0" fontId="0" fillId="6" borderId="9" xfId="0" applyFill="1" applyBorder="1">
      <alignment vertical="center"/>
    </xf>
    <xf numFmtId="0" fontId="0" fillId="6" borderId="15" xfId="0" applyFill="1" applyBorder="1">
      <alignment vertical="center"/>
    </xf>
    <xf numFmtId="0" fontId="0" fillId="6" borderId="16" xfId="0" applyFill="1" applyBorder="1">
      <alignment vertical="center"/>
    </xf>
    <xf numFmtId="0" fontId="0" fillId="6" borderId="17" xfId="0" applyFill="1" applyBorder="1">
      <alignment vertical="center"/>
    </xf>
    <xf numFmtId="0" fontId="0" fillId="6" borderId="18" xfId="0" applyFill="1" applyBorder="1">
      <alignment vertical="center"/>
    </xf>
    <xf numFmtId="0" fontId="12" fillId="6" borderId="0" xfId="0" applyFont="1" applyFill="1">
      <alignment vertical="center"/>
    </xf>
    <xf numFmtId="0" fontId="12" fillId="6" borderId="19" xfId="0" applyFont="1" applyFill="1" applyBorder="1">
      <alignment vertical="center"/>
    </xf>
    <xf numFmtId="0" fontId="12" fillId="6" borderId="20" xfId="0" applyFont="1" applyFill="1" applyBorder="1">
      <alignment vertical="center"/>
    </xf>
    <xf numFmtId="0" fontId="0" fillId="6" borderId="21" xfId="0" applyFill="1" applyBorder="1">
      <alignment vertical="center"/>
    </xf>
    <xf numFmtId="38" fontId="0" fillId="0" borderId="0" xfId="1" applyFont="1">
      <alignment vertical="center"/>
    </xf>
    <xf numFmtId="9" fontId="0" fillId="0" borderId="0" xfId="5" applyFont="1">
      <alignment vertical="center"/>
    </xf>
    <xf numFmtId="0" fontId="0" fillId="0" borderId="0" xfId="0" applyAlignment="1">
      <alignment vertical="center" shrinkToFit="1"/>
    </xf>
    <xf numFmtId="0" fontId="0" fillId="0" borderId="0" xfId="0" quotePrefix="1">
      <alignment vertical="center"/>
    </xf>
    <xf numFmtId="0" fontId="0" fillId="6" borderId="18" xfId="0" applyFill="1" applyBorder="1" applyAlignment="1">
      <alignment horizontal="right"/>
    </xf>
    <xf numFmtId="0" fontId="0" fillId="8" borderId="0" xfId="0" applyFill="1">
      <alignment vertical="center"/>
    </xf>
    <xf numFmtId="0" fontId="0" fillId="3" borderId="0" xfId="0" applyFill="1">
      <alignment vertical="center"/>
    </xf>
    <xf numFmtId="0" fontId="0" fillId="9" borderId="0" xfId="0" applyFill="1">
      <alignment vertical="center"/>
    </xf>
    <xf numFmtId="0" fontId="0" fillId="10" borderId="0" xfId="0" applyFill="1">
      <alignment vertical="center"/>
    </xf>
    <xf numFmtId="0" fontId="0" fillId="11" borderId="0" xfId="0" applyFill="1">
      <alignment vertical="center"/>
    </xf>
    <xf numFmtId="0" fontId="0" fillId="12" borderId="0" xfId="0" applyFill="1">
      <alignment vertical="center"/>
    </xf>
    <xf numFmtId="0" fontId="0" fillId="13" borderId="0" xfId="0" applyFill="1">
      <alignment vertical="center"/>
    </xf>
    <xf numFmtId="0" fontId="0" fillId="14" borderId="0" xfId="0" applyFill="1">
      <alignment vertical="center"/>
    </xf>
    <xf numFmtId="0" fontId="0" fillId="15" borderId="0" xfId="0" applyFill="1">
      <alignment vertical="center"/>
    </xf>
    <xf numFmtId="0" fontId="0" fillId="16" borderId="0" xfId="0" applyFill="1">
      <alignment vertical="center"/>
    </xf>
    <xf numFmtId="0" fontId="0" fillId="17" borderId="0" xfId="0" applyFill="1">
      <alignment vertical="center"/>
    </xf>
    <xf numFmtId="0" fontId="0" fillId="18" borderId="0" xfId="0" applyFill="1">
      <alignment vertical="center"/>
    </xf>
    <xf numFmtId="0" fontId="0" fillId="19" borderId="0" xfId="0" applyFill="1">
      <alignment vertical="center"/>
    </xf>
    <xf numFmtId="0" fontId="0" fillId="9" borderId="0" xfId="0" applyFill="1" applyAlignment="1">
      <alignment horizontal="center" vertical="center"/>
    </xf>
    <xf numFmtId="1" fontId="0" fillId="9" borderId="0" xfId="1" applyNumberFormat="1" applyFont="1" applyFill="1" applyAlignment="1">
      <alignment horizontal="center" vertical="center"/>
    </xf>
    <xf numFmtId="0" fontId="0" fillId="12" borderId="0" xfId="0" applyFill="1" applyAlignment="1">
      <alignment horizontal="center" vertical="center"/>
    </xf>
    <xf numFmtId="38" fontId="0" fillId="12" borderId="0" xfId="1" applyFont="1" applyFill="1" applyAlignment="1">
      <alignment horizontal="center" vertical="center"/>
    </xf>
    <xf numFmtId="0" fontId="0" fillId="15" borderId="0" xfId="0" applyFill="1" applyAlignment="1">
      <alignment horizontal="center" vertical="center"/>
    </xf>
    <xf numFmtId="38" fontId="0" fillId="15" borderId="0" xfId="1" applyFont="1" applyFill="1" applyAlignment="1">
      <alignment horizontal="center" vertical="center"/>
    </xf>
    <xf numFmtId="1" fontId="0" fillId="15" borderId="0" xfId="1" applyNumberFormat="1" applyFont="1" applyFill="1" applyAlignment="1">
      <alignment horizontal="center" vertical="center"/>
    </xf>
    <xf numFmtId="0" fontId="0" fillId="19" borderId="0" xfId="0" applyFill="1" applyAlignment="1">
      <alignment horizontal="center" vertical="center"/>
    </xf>
    <xf numFmtId="1" fontId="0" fillId="19" borderId="0" xfId="1" applyNumberFormat="1" applyFont="1" applyFill="1" applyAlignment="1">
      <alignment horizontal="center" vertical="center"/>
    </xf>
    <xf numFmtId="38" fontId="0" fillId="19" borderId="0" xfId="1" applyFont="1" applyFill="1" applyAlignment="1">
      <alignment horizontal="center" vertical="center"/>
    </xf>
    <xf numFmtId="0" fontId="0" fillId="0" borderId="0" xfId="0" applyAlignment="1">
      <alignment horizontal="right" vertical="center"/>
    </xf>
    <xf numFmtId="0" fontId="0" fillId="20" borderId="0" xfId="0" applyFill="1" applyAlignment="1">
      <alignment horizontal="center"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38" fontId="0" fillId="0" borderId="0" xfId="1" applyFont="1" applyAlignment="1">
      <alignment horizontal="right" vertical="center"/>
    </xf>
    <xf numFmtId="1" fontId="0" fillId="0" borderId="0" xfId="0" applyNumberFormat="1" applyAlignment="1">
      <alignment vertical="center" shrinkToFit="1"/>
    </xf>
    <xf numFmtId="9" fontId="0" fillId="0" borderId="0" xfId="5" applyFont="1" applyAlignment="1">
      <alignment vertical="center" shrinkToFit="1"/>
    </xf>
    <xf numFmtId="0" fontId="4" fillId="2" borderId="1" xfId="0" applyFont="1" applyFill="1" applyBorder="1" applyAlignment="1">
      <alignment horizontal="center" vertical="center" wrapText="1"/>
    </xf>
    <xf numFmtId="0" fontId="9" fillId="0" borderId="4" xfId="0" applyFont="1" applyBorder="1" applyAlignment="1">
      <alignment horizontal="center" vertical="center" wrapText="1"/>
    </xf>
    <xf numFmtId="0" fontId="10" fillId="0" borderId="0" xfId="0" applyFont="1" applyAlignment="1">
      <alignment horizontal="center" vertical="center" wrapText="1"/>
    </xf>
    <xf numFmtId="0" fontId="4" fillId="0" borderId="0" xfId="0" applyFont="1" applyAlignment="1">
      <alignment horizontal="center" vertical="center" wrapText="1"/>
    </xf>
    <xf numFmtId="0" fontId="15" fillId="0" borderId="0" xfId="0" applyFont="1" applyAlignment="1">
      <alignment horizontal="left" vertical="center"/>
    </xf>
    <xf numFmtId="0" fontId="0" fillId="2" borderId="6" xfId="0" applyFill="1" applyBorder="1" applyAlignment="1">
      <alignment horizontal="left" vertical="center"/>
    </xf>
    <xf numFmtId="0" fontId="0" fillId="4" borderId="0" xfId="0" applyFill="1">
      <alignment vertical="center"/>
    </xf>
    <xf numFmtId="0" fontId="4" fillId="0" borderId="0" xfId="2" applyFont="1">
      <alignment vertical="center"/>
    </xf>
    <xf numFmtId="0" fontId="0" fillId="2" borderId="2" xfId="0" applyFill="1" applyBorder="1" applyAlignment="1">
      <alignment horizontal="center" vertical="center"/>
    </xf>
    <xf numFmtId="0" fontId="9" fillId="0" borderId="0" xfId="0" applyFont="1" applyAlignment="1">
      <alignment horizontal="center" vertical="center" wrapText="1"/>
    </xf>
    <xf numFmtId="0" fontId="4" fillId="0" borderId="0" xfId="6" applyFont="1">
      <alignment vertical="center"/>
    </xf>
    <xf numFmtId="38" fontId="4" fillId="0" borderId="0" xfId="8" quotePrefix="1" applyFont="1" applyAlignment="1">
      <alignment horizontal="right" vertical="center"/>
    </xf>
    <xf numFmtId="0" fontId="4" fillId="0" borderId="0" xfId="6" quotePrefix="1" applyFont="1" applyAlignment="1">
      <alignment horizontal="center" vertical="center"/>
    </xf>
    <xf numFmtId="0" fontId="4" fillId="3" borderId="0" xfId="11" applyFont="1" applyFill="1" applyAlignment="1">
      <alignment horizontal="left" vertical="center" wrapText="1" shrinkToFit="1"/>
    </xf>
    <xf numFmtId="0" fontId="4" fillId="0" borderId="0" xfId="11" applyFont="1" applyAlignment="1">
      <alignment vertical="center" shrinkToFit="1"/>
    </xf>
    <xf numFmtId="0" fontId="21" fillId="0" borderId="0" xfId="11">
      <alignment vertical="center"/>
    </xf>
    <xf numFmtId="0" fontId="4" fillId="2" borderId="2" xfId="11" applyFont="1" applyFill="1" applyBorder="1" applyAlignment="1">
      <alignment horizontal="center" vertical="center" wrapText="1"/>
    </xf>
    <xf numFmtId="0" fontId="4" fillId="2" borderId="1" xfId="11" applyFont="1" applyFill="1" applyBorder="1" applyAlignment="1">
      <alignment horizontal="center" vertical="center" wrapText="1"/>
    </xf>
    <xf numFmtId="0" fontId="21" fillId="2" borderId="3" xfId="11" applyFill="1" applyBorder="1">
      <alignment vertical="center"/>
    </xf>
    <xf numFmtId="0" fontId="4" fillId="0" borderId="0" xfId="11" applyFont="1" applyAlignment="1">
      <alignment horizontal="center" vertical="center" wrapText="1"/>
    </xf>
    <xf numFmtId="38" fontId="0" fillId="0" borderId="0" xfId="10" applyFont="1">
      <alignment vertical="center"/>
    </xf>
    <xf numFmtId="0" fontId="10" fillId="0" borderId="0" xfId="11" applyFont="1" applyAlignment="1">
      <alignment horizontal="center" vertical="center" wrapText="1"/>
    </xf>
    <xf numFmtId="0" fontId="27" fillId="0" borderId="0" xfId="11" applyFont="1" applyAlignment="1">
      <alignment horizontal="left" vertical="center"/>
    </xf>
    <xf numFmtId="0" fontId="0" fillId="4" borderId="0" xfId="0" applyFill="1" applyAlignment="1">
      <alignment vertical="center" shrinkToFit="1"/>
    </xf>
    <xf numFmtId="176" fontId="0" fillId="3" borderId="0" xfId="0" applyNumberFormat="1" applyFill="1" applyAlignment="1">
      <alignment horizontal="center" vertical="center"/>
    </xf>
    <xf numFmtId="176" fontId="0" fillId="0" borderId="0" xfId="0" applyNumberFormat="1" applyAlignment="1">
      <alignment horizontal="center" vertical="center"/>
    </xf>
    <xf numFmtId="176" fontId="0" fillId="4" borderId="0" xfId="0" applyNumberFormat="1" applyFill="1" applyAlignment="1">
      <alignment horizontal="center" vertical="center"/>
    </xf>
    <xf numFmtId="176" fontId="26" fillId="4" borderId="0" xfId="9" quotePrefix="1" applyNumberFormat="1" applyFont="1" applyFill="1" applyAlignment="1">
      <alignment horizontal="center" vertical="center"/>
    </xf>
    <xf numFmtId="0" fontId="3" fillId="0" borderId="0" xfId="6">
      <alignment vertical="center"/>
    </xf>
    <xf numFmtId="0" fontId="28" fillId="0" borderId="0" xfId="6" applyFont="1">
      <alignment vertical="center"/>
    </xf>
    <xf numFmtId="0" fontId="32" fillId="0" borderId="0" xfId="6" applyFont="1">
      <alignment vertical="center"/>
    </xf>
    <xf numFmtId="49" fontId="28" fillId="0" borderId="0" xfId="6" applyNumberFormat="1" applyFont="1" applyAlignment="1">
      <alignment horizontal="right" vertical="center"/>
    </xf>
    <xf numFmtId="56" fontId="28" fillId="0" borderId="0" xfId="6" applyNumberFormat="1" applyFont="1">
      <alignment vertical="center"/>
    </xf>
    <xf numFmtId="0" fontId="32" fillId="0" borderId="0" xfId="6" quotePrefix="1" applyFont="1">
      <alignment vertical="center"/>
    </xf>
    <xf numFmtId="0" fontId="28" fillId="0" borderId="27" xfId="6" applyFont="1" applyBorder="1">
      <alignment vertical="center"/>
    </xf>
    <xf numFmtId="0" fontId="3" fillId="0" borderId="28" xfId="6" applyBorder="1">
      <alignment vertical="center"/>
    </xf>
    <xf numFmtId="0" fontId="28" fillId="0" borderId="28" xfId="6" applyFont="1" applyBorder="1">
      <alignment vertical="center"/>
    </xf>
    <xf numFmtId="0" fontId="28" fillId="0" borderId="29" xfId="6" applyFont="1" applyBorder="1">
      <alignment vertical="center"/>
    </xf>
    <xf numFmtId="0" fontId="24" fillId="0" borderId="31" xfId="13" applyBorder="1">
      <alignment vertical="center"/>
    </xf>
    <xf numFmtId="0" fontId="28" fillId="0" borderId="30" xfId="6" applyFont="1" applyBorder="1">
      <alignment vertical="center"/>
    </xf>
    <xf numFmtId="0" fontId="28" fillId="0" borderId="31" xfId="6" applyFont="1" applyBorder="1">
      <alignment vertical="center"/>
    </xf>
    <xf numFmtId="0" fontId="28" fillId="0" borderId="32" xfId="6" applyFont="1" applyBorder="1">
      <alignment vertical="center"/>
    </xf>
    <xf numFmtId="0" fontId="28" fillId="0" borderId="33" xfId="6" applyFont="1" applyBorder="1">
      <alignment vertical="center"/>
    </xf>
    <xf numFmtId="0" fontId="28" fillId="0" borderId="34" xfId="6" applyFont="1" applyBorder="1">
      <alignment vertical="center"/>
    </xf>
    <xf numFmtId="0" fontId="28" fillId="0" borderId="0" xfId="6" applyFont="1" applyAlignment="1">
      <alignment horizontal="center" vertical="center"/>
    </xf>
    <xf numFmtId="0" fontId="28" fillId="0" borderId="0" xfId="6" applyFont="1" applyAlignment="1">
      <alignment horizontal="left" vertical="center"/>
    </xf>
    <xf numFmtId="0" fontId="28" fillId="0" borderId="30" xfId="6" applyFont="1" applyBorder="1" applyAlignment="1">
      <alignment horizontal="center" vertical="center" wrapText="1"/>
    </xf>
    <xf numFmtId="0" fontId="28" fillId="0" borderId="0" xfId="6" applyFont="1" applyAlignment="1">
      <alignment horizontal="center" vertical="center" wrapText="1"/>
    </xf>
    <xf numFmtId="0" fontId="36" fillId="0" borderId="0" xfId="6" applyFont="1" applyAlignment="1">
      <alignment horizontal="right" vertical="center"/>
    </xf>
    <xf numFmtId="0" fontId="12" fillId="0" borderId="0" xfId="6" applyFont="1" applyAlignment="1">
      <alignment horizontal="left" vertical="center"/>
    </xf>
    <xf numFmtId="0" fontId="29" fillId="0" borderId="0" xfId="6" applyFont="1" applyAlignment="1">
      <alignment horizontal="left" vertical="center"/>
    </xf>
    <xf numFmtId="0" fontId="31" fillId="0" borderId="0" xfId="6" applyFont="1" applyAlignment="1">
      <alignment horizontal="left" vertical="center"/>
    </xf>
    <xf numFmtId="0" fontId="28" fillId="0" borderId="0" xfId="2" applyFont="1">
      <alignment vertical="center"/>
    </xf>
    <xf numFmtId="0" fontId="3" fillId="0" borderId="0" xfId="2">
      <alignment vertical="center"/>
    </xf>
    <xf numFmtId="0" fontId="24" fillId="0" borderId="0" xfId="13">
      <alignment vertical="center"/>
    </xf>
    <xf numFmtId="0" fontId="28" fillId="0" borderId="0" xfId="6" quotePrefix="1" applyFont="1">
      <alignment vertical="center"/>
    </xf>
    <xf numFmtId="0" fontId="32" fillId="0" borderId="0" xfId="13" applyFont="1">
      <alignment vertical="center"/>
    </xf>
    <xf numFmtId="0" fontId="32" fillId="0" borderId="0" xfId="14" applyFont="1">
      <alignment vertical="center"/>
    </xf>
    <xf numFmtId="0" fontId="0" fillId="0" borderId="0" xfId="6" applyFont="1">
      <alignment vertical="center"/>
    </xf>
    <xf numFmtId="0" fontId="0" fillId="0" borderId="4" xfId="0" applyBorder="1" applyAlignment="1">
      <alignment vertical="center" wrapText="1"/>
    </xf>
    <xf numFmtId="176" fontId="4" fillId="3" borderId="0" xfId="12" applyNumberFormat="1" applyFont="1" applyFill="1" applyAlignment="1">
      <alignment horizontal="center" vertical="center" shrinkToFit="1"/>
    </xf>
    <xf numFmtId="0" fontId="37" fillId="0" borderId="0" xfId="2" applyFont="1">
      <alignment vertical="center"/>
    </xf>
    <xf numFmtId="0" fontId="38" fillId="0" borderId="0" xfId="2" applyFont="1">
      <alignment vertical="center"/>
    </xf>
    <xf numFmtId="0" fontId="39" fillId="0" borderId="0" xfId="11" applyFont="1">
      <alignment vertical="center"/>
    </xf>
    <xf numFmtId="177" fontId="4" fillId="3" borderId="0" xfId="1" applyNumberFormat="1" applyFont="1" applyFill="1" applyAlignment="1">
      <alignment horizontal="right" vertical="center" shrinkToFit="1"/>
    </xf>
    <xf numFmtId="177" fontId="4" fillId="4" borderId="0" xfId="1" applyNumberFormat="1" applyFont="1" applyFill="1" applyAlignment="1">
      <alignment horizontal="right" vertical="center" shrinkToFit="1"/>
    </xf>
    <xf numFmtId="177" fontId="4" fillId="0" borderId="0" xfId="1" applyNumberFormat="1" applyFont="1" applyFill="1" applyAlignment="1">
      <alignment horizontal="right" vertical="center" shrinkToFit="1"/>
    </xf>
    <xf numFmtId="177" fontId="0" fillId="0" borderId="0" xfId="1" applyNumberFormat="1" applyFont="1" applyFill="1" applyAlignment="1">
      <alignment horizontal="right" vertical="center"/>
    </xf>
    <xf numFmtId="177" fontId="0" fillId="4" borderId="0" xfId="1" applyNumberFormat="1" applyFont="1" applyFill="1" applyAlignment="1">
      <alignment horizontal="right" vertical="center"/>
    </xf>
    <xf numFmtId="177" fontId="0" fillId="0" borderId="0" xfId="0" applyNumberFormat="1">
      <alignment vertical="center"/>
    </xf>
    <xf numFmtId="177" fontId="4" fillId="3" borderId="0" xfId="1" applyNumberFormat="1" applyFont="1" applyFill="1" applyAlignment="1">
      <alignment vertical="center" shrinkToFit="1"/>
    </xf>
    <xf numFmtId="177" fontId="4" fillId="4" borderId="0" xfId="1" applyNumberFormat="1" applyFont="1" applyFill="1" applyAlignment="1">
      <alignment vertical="center" shrinkToFit="1"/>
    </xf>
    <xf numFmtId="177" fontId="4" fillId="0" borderId="0" xfId="1" applyNumberFormat="1" applyFont="1" applyFill="1" applyAlignment="1">
      <alignment vertical="center" shrinkToFit="1"/>
    </xf>
    <xf numFmtId="177" fontId="0" fillId="0" borderId="0" xfId="1" applyNumberFormat="1" applyFont="1" applyFill="1">
      <alignment vertical="center"/>
    </xf>
    <xf numFmtId="177" fontId="0" fillId="4" borderId="0" xfId="1" applyNumberFormat="1" applyFont="1" applyFill="1">
      <alignment vertical="center"/>
    </xf>
    <xf numFmtId="176" fontId="4" fillId="3" borderId="0" xfId="1" applyNumberFormat="1" applyFont="1" applyFill="1" applyAlignment="1">
      <alignment vertical="center" shrinkToFit="1"/>
    </xf>
    <xf numFmtId="176" fontId="4" fillId="4" borderId="0" xfId="1" applyNumberFormat="1" applyFont="1" applyFill="1" applyAlignment="1">
      <alignment vertical="center" shrinkToFit="1"/>
    </xf>
    <xf numFmtId="176" fontId="4" fillId="0" borderId="0" xfId="1" applyNumberFormat="1" applyFont="1" applyFill="1" applyAlignment="1">
      <alignment vertical="center" shrinkToFit="1"/>
    </xf>
    <xf numFmtId="176" fontId="0" fillId="0" borderId="0" xfId="1" applyNumberFormat="1" applyFont="1" applyFill="1">
      <alignment vertical="center"/>
    </xf>
    <xf numFmtId="176" fontId="0" fillId="4" borderId="0" xfId="1" applyNumberFormat="1" applyFont="1" applyFill="1">
      <alignment vertical="center"/>
    </xf>
    <xf numFmtId="176" fontId="0" fillId="0" borderId="0" xfId="0" applyNumberFormat="1">
      <alignment vertical="center"/>
    </xf>
    <xf numFmtId="176" fontId="0" fillId="3" borderId="0" xfId="1" applyNumberFormat="1" applyFont="1" applyFill="1" applyAlignment="1">
      <alignment horizontal="center" vertical="center"/>
    </xf>
    <xf numFmtId="176" fontId="26" fillId="4" borderId="0" xfId="1" quotePrefix="1" applyNumberFormat="1" applyFont="1" applyFill="1" applyAlignment="1">
      <alignment horizontal="center" vertical="center"/>
    </xf>
    <xf numFmtId="176" fontId="0" fillId="0" borderId="0" xfId="1" applyNumberFormat="1" applyFont="1" applyFill="1" applyAlignment="1">
      <alignment horizontal="center" vertical="center"/>
    </xf>
    <xf numFmtId="176" fontId="0" fillId="4" borderId="0" xfId="1" applyNumberFormat="1" applyFont="1" applyFill="1" applyAlignment="1">
      <alignment horizontal="center" vertical="center"/>
    </xf>
    <xf numFmtId="176" fontId="0" fillId="0" borderId="0" xfId="1" applyNumberFormat="1" applyFont="1" applyAlignment="1">
      <alignment horizontal="center" vertical="center"/>
    </xf>
    <xf numFmtId="176" fontId="4" fillId="3" borderId="0" xfId="1" applyNumberFormat="1" applyFont="1" applyFill="1" applyAlignment="1">
      <alignment horizontal="right" vertical="center" shrinkToFit="1"/>
    </xf>
    <xf numFmtId="176" fontId="4" fillId="4" borderId="0" xfId="1" applyNumberFormat="1" applyFont="1" applyFill="1" applyAlignment="1">
      <alignment horizontal="right" vertical="center" shrinkToFit="1"/>
    </xf>
    <xf numFmtId="176" fontId="4" fillId="0" borderId="0" xfId="1" applyNumberFormat="1" applyFont="1" applyFill="1" applyAlignment="1">
      <alignment horizontal="right" vertical="center" shrinkToFit="1"/>
    </xf>
    <xf numFmtId="176" fontId="0" fillId="0" borderId="0" xfId="1" applyNumberFormat="1" applyFont="1" applyFill="1" applyAlignment="1">
      <alignment horizontal="right" vertical="center"/>
    </xf>
    <xf numFmtId="176" fontId="0" fillId="4" borderId="0" xfId="1" applyNumberFormat="1" applyFont="1" applyFill="1" applyAlignment="1">
      <alignment horizontal="right" vertical="center"/>
    </xf>
    <xf numFmtId="176" fontId="26" fillId="4" borderId="0" xfId="1" quotePrefix="1" applyNumberFormat="1" applyFont="1" applyFill="1" applyAlignment="1">
      <alignment horizontal="right" vertical="center"/>
    </xf>
    <xf numFmtId="176" fontId="26" fillId="4" borderId="0" xfId="9" quotePrefix="1" applyNumberFormat="1" applyFont="1" applyFill="1" applyAlignment="1">
      <alignment horizontal="right" vertical="center"/>
    </xf>
    <xf numFmtId="176" fontId="0" fillId="0" borderId="0" xfId="0" applyNumberFormat="1" applyAlignment="1">
      <alignment horizontal="right" vertical="center"/>
    </xf>
    <xf numFmtId="176" fontId="0" fillId="4" borderId="0" xfId="0" applyNumberFormat="1" applyFill="1" applyAlignment="1">
      <alignment horizontal="right" vertical="center"/>
    </xf>
    <xf numFmtId="176" fontId="0" fillId="0" borderId="0" xfId="1" applyNumberFormat="1" applyFont="1" applyAlignment="1">
      <alignment horizontal="right" vertical="center"/>
    </xf>
    <xf numFmtId="177" fontId="4" fillId="3" borderId="0" xfId="0" applyNumberFormat="1" applyFont="1" applyFill="1" applyAlignment="1">
      <alignment vertical="center" shrinkToFit="1"/>
    </xf>
    <xf numFmtId="2" fontId="4" fillId="3" borderId="0" xfId="10" applyNumberFormat="1" applyFont="1" applyFill="1" applyAlignment="1">
      <alignment vertical="center" shrinkToFit="1"/>
    </xf>
    <xf numFmtId="2" fontId="4" fillId="4" borderId="0" xfId="1" applyNumberFormat="1" applyFont="1" applyFill="1" applyAlignment="1">
      <alignment horizontal="right" vertical="center" shrinkToFit="1"/>
    </xf>
    <xf numFmtId="2" fontId="4" fillId="0" borderId="0" xfId="1" applyNumberFormat="1" applyFont="1" applyFill="1" applyAlignment="1">
      <alignment horizontal="right" vertical="center" shrinkToFit="1"/>
    </xf>
    <xf numFmtId="2" fontId="0" fillId="0" borderId="0" xfId="1" applyNumberFormat="1" applyFont="1" applyFill="1" applyAlignment="1">
      <alignment horizontal="right" vertical="center"/>
    </xf>
    <xf numFmtId="2" fontId="0" fillId="4" borderId="0" xfId="1" applyNumberFormat="1" applyFont="1" applyFill="1" applyAlignment="1">
      <alignment horizontal="right" vertical="center"/>
    </xf>
    <xf numFmtId="2" fontId="4" fillId="4" borderId="0" xfId="1" applyNumberFormat="1" applyFont="1" applyFill="1" applyAlignment="1">
      <alignment vertical="center" shrinkToFit="1"/>
    </xf>
    <xf numFmtId="2" fontId="4" fillId="0" borderId="0" xfId="1" applyNumberFormat="1" applyFont="1" applyFill="1" applyAlignment="1">
      <alignment vertical="center" shrinkToFit="1"/>
    </xf>
    <xf numFmtId="2" fontId="0" fillId="0" borderId="0" xfId="1" applyNumberFormat="1" applyFont="1" applyFill="1">
      <alignment vertical="center"/>
    </xf>
    <xf numFmtId="2" fontId="0" fillId="4" borderId="0" xfId="1" applyNumberFormat="1" applyFont="1" applyFill="1">
      <alignment vertical="center"/>
    </xf>
    <xf numFmtId="177" fontId="4" fillId="3" borderId="0" xfId="12" applyNumberFormat="1" applyFont="1" applyFill="1" applyAlignment="1">
      <alignment horizontal="right" vertical="center" shrinkToFit="1"/>
    </xf>
    <xf numFmtId="177" fontId="4" fillId="3" borderId="0" xfId="10" applyNumberFormat="1" applyFont="1" applyFill="1" applyAlignment="1">
      <alignment vertical="center" shrinkToFit="1"/>
    </xf>
    <xf numFmtId="177" fontId="0" fillId="3" borderId="0" xfId="1" applyNumberFormat="1" applyFont="1" applyFill="1">
      <alignment vertical="center"/>
    </xf>
    <xf numFmtId="177" fontId="4" fillId="3" borderId="0" xfId="9" applyNumberFormat="1" applyFont="1" applyFill="1" applyAlignment="1">
      <alignment vertical="center" shrinkToFit="1"/>
    </xf>
    <xf numFmtId="177" fontId="4" fillId="0" borderId="0" xfId="12" applyNumberFormat="1" applyFont="1" applyFill="1" applyAlignment="1">
      <alignment vertical="center" shrinkToFit="1"/>
    </xf>
    <xf numFmtId="177" fontId="4" fillId="0" borderId="0" xfId="11" applyNumberFormat="1" applyFont="1" applyAlignment="1">
      <alignment vertical="center" shrinkToFit="1"/>
    </xf>
    <xf numFmtId="177" fontId="4" fillId="0" borderId="0" xfId="6" applyNumberFormat="1" applyFont="1">
      <alignment vertical="center"/>
    </xf>
    <xf numFmtId="56" fontId="13" fillId="5" borderId="8" xfId="0" quotePrefix="1" applyNumberFormat="1" applyFont="1" applyFill="1" applyBorder="1" applyAlignment="1">
      <alignment horizontal="left" vertical="center"/>
    </xf>
    <xf numFmtId="0" fontId="13" fillId="5" borderId="7" xfId="0" applyFont="1" applyFill="1" applyBorder="1" applyAlignment="1">
      <alignment horizontal="left" vertical="center"/>
    </xf>
    <xf numFmtId="0" fontId="13" fillId="5" borderId="8" xfId="0" applyFont="1" applyFill="1" applyBorder="1" applyAlignment="1">
      <alignment horizontal="left" vertical="center"/>
    </xf>
    <xf numFmtId="0" fontId="12" fillId="6" borderId="14" xfId="0" applyFont="1" applyFill="1" applyBorder="1" applyAlignment="1">
      <alignment horizontal="center" vertical="center"/>
    </xf>
    <xf numFmtId="0" fontId="12" fillId="6" borderId="9" xfId="0" applyFont="1" applyFill="1" applyBorder="1" applyAlignment="1">
      <alignment horizontal="center" vertical="center"/>
    </xf>
    <xf numFmtId="0" fontId="12" fillId="6" borderId="13" xfId="0" applyFont="1" applyFill="1" applyBorder="1" applyAlignment="1">
      <alignment horizontal="center" vertical="center"/>
    </xf>
    <xf numFmtId="0" fontId="12" fillId="6" borderId="12" xfId="0" applyFont="1" applyFill="1" applyBorder="1" applyAlignment="1">
      <alignment horizontal="center" vertical="center"/>
    </xf>
    <xf numFmtId="0" fontId="12" fillId="6" borderId="11" xfId="0" applyFont="1" applyFill="1" applyBorder="1" applyAlignment="1">
      <alignment horizontal="center" vertical="center"/>
    </xf>
    <xf numFmtId="0" fontId="12" fillId="6" borderId="10" xfId="0" applyFont="1" applyFill="1" applyBorder="1" applyAlignment="1">
      <alignment horizontal="center" vertical="center"/>
    </xf>
    <xf numFmtId="0" fontId="0" fillId="7" borderId="0" xfId="0" applyFill="1" applyAlignment="1">
      <alignment horizontal="center" vertical="center"/>
    </xf>
    <xf numFmtId="0" fontId="0" fillId="7" borderId="0" xfId="0" applyFill="1" applyAlignment="1">
      <alignment horizontal="center" vertical="center" shrinkToFit="1"/>
    </xf>
    <xf numFmtId="56" fontId="13" fillId="5" borderId="0" xfId="0" quotePrefix="1" applyNumberFormat="1" applyFont="1" applyFill="1" applyAlignment="1">
      <alignment horizontal="left" vertical="center"/>
    </xf>
    <xf numFmtId="0" fontId="13" fillId="5" borderId="0" xfId="0" applyFont="1" applyFill="1" applyAlignment="1">
      <alignment horizontal="left" vertical="center"/>
    </xf>
    <xf numFmtId="0" fontId="12" fillId="6" borderId="0" xfId="0" applyFont="1" applyFill="1" applyAlignment="1">
      <alignment horizontal="center" vertical="center"/>
    </xf>
    <xf numFmtId="0" fontId="14" fillId="5" borderId="0" xfId="0" applyFont="1" applyFill="1" applyAlignment="1">
      <alignment horizontal="left" vertical="center"/>
    </xf>
    <xf numFmtId="0" fontId="14" fillId="5" borderId="0" xfId="0" applyFont="1" applyFill="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30" fillId="0" borderId="0" xfId="6" applyFont="1" applyAlignment="1">
      <alignment horizontal="left" vertical="center"/>
    </xf>
    <xf numFmtId="0" fontId="31" fillId="0" borderId="0" xfId="6" applyFont="1" applyAlignment="1">
      <alignment horizontal="left" vertical="center"/>
    </xf>
    <xf numFmtId="0" fontId="32" fillId="0" borderId="0" xfId="6" applyFont="1" applyAlignment="1">
      <alignment horizontal="center" vertical="center"/>
    </xf>
    <xf numFmtId="0" fontId="28" fillId="0" borderId="0" xfId="6" applyFont="1" applyAlignment="1">
      <alignment horizontal="center" vertical="center"/>
    </xf>
    <xf numFmtId="0" fontId="14" fillId="5" borderId="0" xfId="6" applyFont="1" applyFill="1" applyAlignment="1">
      <alignment horizontal="left" vertical="center"/>
    </xf>
    <xf numFmtId="56" fontId="13" fillId="5" borderId="8" xfId="6" quotePrefix="1" applyNumberFormat="1" applyFont="1" applyFill="1" applyBorder="1" applyAlignment="1">
      <alignment horizontal="center" vertical="center"/>
    </xf>
    <xf numFmtId="0" fontId="13" fillId="5" borderId="7" xfId="6" applyFont="1" applyFill="1" applyBorder="1" applyAlignment="1">
      <alignment horizontal="center" vertical="center"/>
    </xf>
    <xf numFmtId="0" fontId="13" fillId="5" borderId="8" xfId="6" applyFont="1" applyFill="1" applyBorder="1" applyAlignment="1">
      <alignment horizontal="center" vertical="center"/>
    </xf>
    <xf numFmtId="0" fontId="12" fillId="0" borderId="0" xfId="6" applyFont="1" applyAlignment="1">
      <alignment horizontal="left" vertical="center"/>
    </xf>
    <xf numFmtId="0" fontId="29" fillId="0" borderId="0" xfId="6" applyFont="1" applyAlignment="1">
      <alignment horizontal="left" vertical="center"/>
    </xf>
    <xf numFmtId="0" fontId="36" fillId="0" borderId="0" xfId="6" applyFont="1" applyAlignment="1">
      <alignment horizontal="right" vertical="center"/>
    </xf>
    <xf numFmtId="0" fontId="28" fillId="0" borderId="30" xfId="6" applyFont="1" applyBorder="1" applyAlignment="1">
      <alignment horizontal="left" vertical="center" wrapText="1"/>
    </xf>
    <xf numFmtId="0" fontId="28" fillId="0" borderId="0" xfId="6" applyFont="1" applyAlignment="1">
      <alignment horizontal="left" vertical="center"/>
    </xf>
    <xf numFmtId="0" fontId="28" fillId="0" borderId="30" xfId="6" applyFont="1" applyBorder="1" applyAlignment="1">
      <alignment horizontal="left" vertical="center"/>
    </xf>
    <xf numFmtId="0" fontId="28" fillId="0" borderId="30" xfId="6" applyFont="1" applyBorder="1" applyAlignment="1">
      <alignment horizontal="center" vertical="center" wrapText="1"/>
    </xf>
    <xf numFmtId="0" fontId="28" fillId="0" borderId="0" xfId="6" applyFont="1" applyAlignment="1">
      <alignment horizontal="center" vertical="center" wrapText="1"/>
    </xf>
    <xf numFmtId="0" fontId="36" fillId="0" borderId="4" xfId="6" applyFont="1" applyBorder="1" applyAlignment="1">
      <alignment horizontal="right" vertical="center"/>
    </xf>
    <xf numFmtId="0" fontId="28" fillId="0" borderId="4" xfId="6" applyFont="1" applyBorder="1" applyAlignment="1">
      <alignment horizontal="center" vertical="center"/>
    </xf>
    <xf numFmtId="0" fontId="28" fillId="0" borderId="4" xfId="6" applyFont="1" applyBorder="1" applyAlignment="1">
      <alignment horizontal="left" vertical="center"/>
    </xf>
    <xf numFmtId="0" fontId="28" fillId="0" borderId="33" xfId="6" applyFont="1" applyBorder="1" applyAlignment="1">
      <alignment horizontal="center" vertical="center"/>
    </xf>
    <xf numFmtId="0" fontId="30" fillId="0" borderId="0" xfId="6" applyFont="1" applyAlignment="1">
      <alignment horizontal="center" vertical="center"/>
    </xf>
    <xf numFmtId="0" fontId="30" fillId="0" borderId="4" xfId="6" applyFont="1" applyBorder="1" applyAlignment="1">
      <alignment horizontal="center" vertical="center"/>
    </xf>
    <xf numFmtId="0" fontId="28" fillId="0" borderId="30" xfId="6" applyFont="1" applyBorder="1" applyAlignment="1">
      <alignment horizontal="center" vertical="center"/>
    </xf>
    <xf numFmtId="0" fontId="56" fillId="0" borderId="0" xfId="6" applyFont="1" applyAlignment="1">
      <alignment horizontal="center" vertical="center"/>
    </xf>
    <xf numFmtId="0" fontId="4" fillId="2" borderId="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3" xfId="6" applyFont="1" applyFill="1" applyBorder="1" applyAlignment="1">
      <alignment horizontal="center" vertical="center" wrapText="1"/>
    </xf>
    <xf numFmtId="0" fontId="4" fillId="2" borderId="1" xfId="6" applyFont="1" applyFill="1" applyBorder="1" applyAlignment="1">
      <alignment horizontal="center" vertical="center" wrapText="1"/>
    </xf>
    <xf numFmtId="0" fontId="4" fillId="2" borderId="3" xfId="11" applyFont="1" applyFill="1" applyBorder="1" applyAlignment="1">
      <alignment horizontal="center" vertical="center" wrapText="1"/>
    </xf>
    <xf numFmtId="0" fontId="4" fillId="2" borderId="1" xfId="11" applyFont="1" applyFill="1" applyBorder="1" applyAlignment="1">
      <alignment horizontal="center" vertical="center" wrapText="1"/>
    </xf>
    <xf numFmtId="0" fontId="0" fillId="2" borderId="3" xfId="0" applyFill="1" applyBorder="1" applyAlignment="1">
      <alignment horizontal="center" vertical="center" wrapText="1"/>
    </xf>
    <xf numFmtId="0" fontId="0" fillId="2" borderId="1" xfId="0" applyFill="1" applyBorder="1" applyAlignment="1">
      <alignment horizontal="center" vertical="center" wrapText="1"/>
    </xf>
    <xf numFmtId="0" fontId="0" fillId="2" borderId="5" xfId="0" applyFill="1" applyBorder="1" applyAlignment="1">
      <alignment horizontal="left" vertical="center"/>
    </xf>
    <xf numFmtId="0" fontId="0" fillId="2" borderId="6" xfId="0" applyFill="1" applyBorder="1" applyAlignment="1">
      <alignment horizontal="left" vertical="center"/>
    </xf>
    <xf numFmtId="0" fontId="0" fillId="2" borderId="2" xfId="0" applyFill="1" applyBorder="1" applyAlignment="1">
      <alignment horizontal="left" vertical="center"/>
    </xf>
    <xf numFmtId="38" fontId="26" fillId="2" borderId="3" xfId="10" applyFont="1" applyFill="1" applyBorder="1" applyAlignment="1">
      <alignment horizontal="center" vertical="center" wrapText="1"/>
    </xf>
    <xf numFmtId="38" fontId="26" fillId="2" borderId="1" xfId="10" applyFont="1" applyFill="1" applyBorder="1" applyAlignment="1">
      <alignment horizontal="center" vertical="center" wrapText="1"/>
    </xf>
    <xf numFmtId="0" fontId="21" fillId="2" borderId="2" xfId="11" applyFill="1" applyBorder="1" applyAlignment="1">
      <alignment horizontal="left" vertical="center" shrinkToFit="1"/>
    </xf>
    <xf numFmtId="0" fontId="0" fillId="2" borderId="2" xfId="0" applyFill="1" applyBorder="1" applyAlignment="1">
      <alignment horizontal="left" vertical="center" wrapText="1"/>
    </xf>
    <xf numFmtId="0" fontId="0" fillId="2" borderId="2" xfId="0" applyFill="1" applyBorder="1" applyAlignment="1">
      <alignment horizontal="center" vertical="center" wrapText="1"/>
    </xf>
    <xf numFmtId="0" fontId="21" fillId="2" borderId="2" xfId="11" applyFill="1" applyBorder="1" applyAlignment="1">
      <alignment horizontal="left" vertical="center"/>
    </xf>
  </cellXfs>
  <cellStyles count="60">
    <cellStyle name="20% - アクセント 1" xfId="35" builtinId="30" customBuiltin="1"/>
    <cellStyle name="20% - アクセント 2" xfId="39" builtinId="34" customBuiltin="1"/>
    <cellStyle name="20% - アクセント 3" xfId="43" builtinId="38" customBuiltin="1"/>
    <cellStyle name="20% - アクセント 4" xfId="47" builtinId="42" customBuiltin="1"/>
    <cellStyle name="20% - アクセント 5" xfId="51" builtinId="46" customBuiltin="1"/>
    <cellStyle name="20% - アクセント 6" xfId="55" builtinId="50" customBuiltin="1"/>
    <cellStyle name="40% - アクセント 1" xfId="36" builtinId="31" customBuiltin="1"/>
    <cellStyle name="40% - アクセント 2" xfId="40" builtinId="35" customBuiltin="1"/>
    <cellStyle name="40% - アクセント 3" xfId="44" builtinId="39" customBuiltin="1"/>
    <cellStyle name="40% - アクセント 4" xfId="48" builtinId="43" customBuiltin="1"/>
    <cellStyle name="40% - アクセント 5" xfId="52" builtinId="47" customBuiltin="1"/>
    <cellStyle name="40% - アクセント 6" xfId="56" builtinId="51" customBuiltin="1"/>
    <cellStyle name="60% - アクセント 1" xfId="37" builtinId="32" customBuiltin="1"/>
    <cellStyle name="60% - アクセント 2" xfId="41" builtinId="36" customBuiltin="1"/>
    <cellStyle name="60% - アクセント 3" xfId="45" builtinId="40" customBuiltin="1"/>
    <cellStyle name="60% - アクセント 4" xfId="49" builtinId="44" customBuiltin="1"/>
    <cellStyle name="60% - アクセント 5" xfId="53" builtinId="48" customBuiltin="1"/>
    <cellStyle name="60% - アクセント 6" xfId="57" builtinId="52" customBuiltin="1"/>
    <cellStyle name="アクセント 1" xfId="34" builtinId="29" customBuiltin="1"/>
    <cellStyle name="アクセント 2" xfId="38" builtinId="33" customBuiltin="1"/>
    <cellStyle name="アクセント 3" xfId="42" builtinId="37" customBuiltin="1"/>
    <cellStyle name="アクセント 4" xfId="46" builtinId="41" customBuiltin="1"/>
    <cellStyle name="アクセント 5" xfId="50" builtinId="45" customBuiltin="1"/>
    <cellStyle name="アクセント 6" xfId="54" builtinId="49" customBuiltin="1"/>
    <cellStyle name="タイトル" xfId="18" builtinId="15" customBuiltin="1"/>
    <cellStyle name="チェック セル" xfId="30" builtinId="23" customBuiltin="1"/>
    <cellStyle name="どちらでもない" xfId="25" builtinId="28" customBuiltin="1"/>
    <cellStyle name="パーセント" xfId="5" builtinId="5"/>
    <cellStyle name="メモ 2" xfId="59" xr:uid="{7DAEF6D2-AC6C-4DDA-A703-B7D835A8E9ED}"/>
    <cellStyle name="リンク セル" xfId="29" builtinId="24" customBuiltin="1"/>
    <cellStyle name="悪い" xfId="24" builtinId="27" customBuiltin="1"/>
    <cellStyle name="計算" xfId="28" builtinId="22" customBuiltin="1"/>
    <cellStyle name="警告文" xfId="31" builtinId="11" customBuiltin="1"/>
    <cellStyle name="桁区切り" xfId="1" builtinId="6"/>
    <cellStyle name="桁区切り 2" xfId="4" xr:uid="{00000000-0005-0000-0000-000002000000}"/>
    <cellStyle name="桁区切り 2 2" xfId="12" xr:uid="{00000000-0005-0000-0000-000003000000}"/>
    <cellStyle name="桁区切り 3" xfId="9" xr:uid="{00000000-0005-0000-0000-000004000000}"/>
    <cellStyle name="桁区切り 3 2" xfId="10" xr:uid="{00000000-0005-0000-0000-000005000000}"/>
    <cellStyle name="桁区切り 3 2 2" xfId="17" xr:uid="{0A0C264B-AE33-449A-8A2C-A3352D8076DB}"/>
    <cellStyle name="桁区切り 3 3" xfId="8" xr:uid="{00000000-0005-0000-0000-000006000000}"/>
    <cellStyle name="見出し 1" xfId="19" builtinId="16" customBuiltin="1"/>
    <cellStyle name="見出し 2" xfId="20" builtinId="17" customBuiltin="1"/>
    <cellStyle name="見出し 3" xfId="21" builtinId="18" customBuiltin="1"/>
    <cellStyle name="見出し 4" xfId="22" builtinId="19" customBuiltin="1"/>
    <cellStyle name="集計" xfId="33" builtinId="25" customBuiltin="1"/>
    <cellStyle name="出力" xfId="27" builtinId="21" customBuiltin="1"/>
    <cellStyle name="説明文" xfId="32" builtinId="53" customBuiltin="1"/>
    <cellStyle name="入力" xfId="26" builtinId="20" customBuiltin="1"/>
    <cellStyle name="標準" xfId="0" builtinId="0"/>
    <cellStyle name="標準 2" xfId="2" xr:uid="{00000000-0005-0000-0000-000008000000}"/>
    <cellStyle name="標準 2 2" xfId="6" xr:uid="{00000000-0005-0000-0000-000009000000}"/>
    <cellStyle name="標準 2 3" xfId="7" xr:uid="{00000000-0005-0000-0000-00000A000000}"/>
    <cellStyle name="標準 2 3 2" xfId="14" xr:uid="{4F55C5EE-2E6B-4131-82ED-084565F67834}"/>
    <cellStyle name="標準 3" xfId="3" xr:uid="{00000000-0005-0000-0000-00000B000000}"/>
    <cellStyle name="標準 4" xfId="13" xr:uid="{1EDBC357-5312-4C72-A582-89C16B702F77}"/>
    <cellStyle name="標準 5" xfId="11" xr:uid="{00000000-0005-0000-0000-00000C000000}"/>
    <cellStyle name="標準 5 2" xfId="15" xr:uid="{40558135-B69B-4C67-A190-C863ACCA0392}"/>
    <cellStyle name="標準 6" xfId="16" xr:uid="{DC13EE42-9429-456D-AD51-6D0FBDFE16EC}"/>
    <cellStyle name="標準 7" xfId="58" xr:uid="{524ED390-C764-4A3A-864F-6B291649AD90}"/>
    <cellStyle name="良い" xfId="2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theme/theme1.xml" Type="http://schemas.openxmlformats.org/officeDocument/2006/relationships/theme"/><Relationship Id="rId13" Target="styles.xml" Type="http://schemas.openxmlformats.org/officeDocument/2006/relationships/styles"/><Relationship Id="rId14" Target="sharedStrings.xml" Type="http://schemas.openxmlformats.org/officeDocument/2006/relationships/sharedStrings"/><Relationship Id="rId15" Target="calcChain.xml" Type="http://schemas.openxmlformats.org/officeDocument/2006/relationships/calcChain"/><Relationship Id="rId16" Target="../customXml/item1.xml" Type="http://schemas.openxmlformats.org/officeDocument/2006/relationships/customXml"/><Relationship Id="rId17" Target="../customXml/item2.xml" Type="http://schemas.openxmlformats.org/officeDocument/2006/relationships/customXml"/><Relationship Id="rId18"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style1.xml" Type="http://schemas.microsoft.com/office/2011/relationships/chartStyle"/><Relationship Id="rId2" Target="colors1.xml" Type="http://schemas.microsoft.com/office/2011/relationships/chartColorStyle"/></Relationships>
</file>

<file path=xl/charts/_rels/chart10.xml.rels><?xml version="1.0" encoding="UTF-8" standalone="yes"?><Relationships xmlns="http://schemas.openxmlformats.org/package/2006/relationships"><Relationship Id="rId1" Target="style10.xml" Type="http://schemas.microsoft.com/office/2011/relationships/chartStyle"/><Relationship Id="rId2" Target="colors10.xml" Type="http://schemas.microsoft.com/office/2011/relationships/chartColorStyle"/></Relationships>
</file>

<file path=xl/charts/_rels/chart11.xml.rels><?xml version="1.0" encoding="UTF-8" standalone="yes"?><Relationships xmlns="http://schemas.openxmlformats.org/package/2006/relationships"><Relationship Id="rId1" Target="style11.xml" Type="http://schemas.microsoft.com/office/2011/relationships/chartStyle"/><Relationship Id="rId2" Target="colors11.xml" Type="http://schemas.microsoft.com/office/2011/relationships/chartColorStyle"/></Relationships>
</file>

<file path=xl/charts/_rels/chart12.xml.rels><?xml version="1.0" encoding="UTF-8" standalone="yes"?><Relationships xmlns="http://schemas.openxmlformats.org/package/2006/relationships"><Relationship Id="rId1" Target="style12.xml" Type="http://schemas.microsoft.com/office/2011/relationships/chartStyle"/><Relationship Id="rId2" Target="colors12.xml" Type="http://schemas.microsoft.com/office/2011/relationships/chartColorStyle"/></Relationships>
</file>

<file path=xl/charts/_rels/chart13.xml.rels><?xml version="1.0" encoding="UTF-8" standalone="yes"?><Relationships xmlns="http://schemas.openxmlformats.org/package/2006/relationships"><Relationship Id="rId1" Target="style13.xml" Type="http://schemas.microsoft.com/office/2011/relationships/chartStyle"/><Relationship Id="rId2" Target="colors13.xml" Type="http://schemas.microsoft.com/office/2011/relationships/chartColorStyle"/></Relationships>
</file>

<file path=xl/charts/_rels/chart14.xml.rels><?xml version="1.0" encoding="UTF-8" standalone="yes"?><Relationships xmlns="http://schemas.openxmlformats.org/package/2006/relationships"><Relationship Id="rId1" Target="style14.xml" Type="http://schemas.microsoft.com/office/2011/relationships/chartStyle"/><Relationship Id="rId2" Target="colors14.xml" Type="http://schemas.microsoft.com/office/2011/relationships/chartColorStyle"/></Relationships>
</file>

<file path=xl/charts/_rels/chart15.xml.rels><?xml version="1.0" encoding="UTF-8" standalone="yes"?><Relationships xmlns="http://schemas.openxmlformats.org/package/2006/relationships"><Relationship Id="rId1" Target="style15.xml" Type="http://schemas.microsoft.com/office/2011/relationships/chartStyle"/><Relationship Id="rId2" Target="colors15.xml" Type="http://schemas.microsoft.com/office/2011/relationships/chartColorStyle"/></Relationships>
</file>

<file path=xl/charts/_rels/chart16.xml.rels><?xml version="1.0" encoding="UTF-8" standalone="yes"?><Relationships xmlns="http://schemas.openxmlformats.org/package/2006/relationships"><Relationship Id="rId1" Target="style16.xml" Type="http://schemas.microsoft.com/office/2011/relationships/chartStyle"/><Relationship Id="rId2" Target="colors16.xml" Type="http://schemas.microsoft.com/office/2011/relationships/chartColorStyle"/></Relationships>
</file>

<file path=xl/charts/_rels/chart17.xml.rels><?xml version="1.0" encoding="UTF-8" standalone="yes"?><Relationships xmlns="http://schemas.openxmlformats.org/package/2006/relationships"><Relationship Id="rId1" Target="style17.xml" Type="http://schemas.microsoft.com/office/2011/relationships/chartStyle"/><Relationship Id="rId2" Target="colors17.xml" Type="http://schemas.microsoft.com/office/2011/relationships/chartColorStyle"/></Relationships>
</file>

<file path=xl/charts/_rels/chart18.xml.rels><?xml version="1.0" encoding="UTF-8" standalone="yes"?><Relationships xmlns="http://schemas.openxmlformats.org/package/2006/relationships"><Relationship Id="rId1" Target="style18.xml" Type="http://schemas.microsoft.com/office/2011/relationships/chartStyle"/><Relationship Id="rId2" Target="colors18.xml" Type="http://schemas.microsoft.com/office/2011/relationships/chartColorStyle"/></Relationships>
</file>

<file path=xl/charts/_rels/chart19.xml.rels><?xml version="1.0" encoding="UTF-8" standalone="yes"?><Relationships xmlns="http://schemas.openxmlformats.org/package/2006/relationships"><Relationship Id="rId1" Target="style19.xml" Type="http://schemas.microsoft.com/office/2011/relationships/chartStyle"/><Relationship Id="rId2" Target="colors19.xml" Type="http://schemas.microsoft.com/office/2011/relationships/chartColorStyle"/></Relationships>
</file>

<file path=xl/charts/_rels/chart2.xml.rels><?xml version="1.0" encoding="UTF-8" standalone="yes"?><Relationships xmlns="http://schemas.openxmlformats.org/package/2006/relationships"><Relationship Id="rId1" Target="style2.xml" Type="http://schemas.microsoft.com/office/2011/relationships/chartStyle"/><Relationship Id="rId2" Target="colors2.xml" Type="http://schemas.microsoft.com/office/2011/relationships/chartColorStyle"/></Relationships>
</file>

<file path=xl/charts/_rels/chart20.xml.rels><?xml version="1.0" encoding="UTF-8" standalone="yes"?><Relationships xmlns="http://schemas.openxmlformats.org/package/2006/relationships"><Relationship Id="rId1" Target="style20.xml" Type="http://schemas.microsoft.com/office/2011/relationships/chartStyle"/><Relationship Id="rId2" Target="colors20.xml" Type="http://schemas.microsoft.com/office/2011/relationships/chartColorStyle"/></Relationships>
</file>

<file path=xl/charts/_rels/chart21.xml.rels><?xml version="1.0" encoding="UTF-8" standalone="yes"?><Relationships xmlns="http://schemas.openxmlformats.org/package/2006/relationships"><Relationship Id="rId1" Target="style21.xml" Type="http://schemas.microsoft.com/office/2011/relationships/chartStyle"/><Relationship Id="rId2" Target="colors21.xml" Type="http://schemas.microsoft.com/office/2011/relationships/chartColorStyle"/></Relationships>
</file>

<file path=xl/charts/_rels/chart22.xml.rels><?xml version="1.0" encoding="UTF-8" standalone="yes"?><Relationships xmlns="http://schemas.openxmlformats.org/package/2006/relationships"><Relationship Id="rId1" Target="style22.xml" Type="http://schemas.microsoft.com/office/2011/relationships/chartStyle"/><Relationship Id="rId2" Target="colors22.xml" Type="http://schemas.microsoft.com/office/2011/relationships/chartColorStyle"/></Relationships>
</file>

<file path=xl/charts/_rels/chart23.xml.rels><?xml version="1.0" encoding="UTF-8" standalone="yes"?><Relationships xmlns="http://schemas.openxmlformats.org/package/2006/relationships"><Relationship Id="rId1" Target="style23.xml" Type="http://schemas.microsoft.com/office/2011/relationships/chartStyle"/><Relationship Id="rId2" Target="colors23.xml" Type="http://schemas.microsoft.com/office/2011/relationships/chartColorStyle"/></Relationships>
</file>

<file path=xl/charts/_rels/chart24.xml.rels><?xml version="1.0" encoding="UTF-8" standalone="yes"?><Relationships xmlns="http://schemas.openxmlformats.org/package/2006/relationships"><Relationship Id="rId1" Target="style24.xml" Type="http://schemas.microsoft.com/office/2011/relationships/chartStyle"/><Relationship Id="rId2" Target="colors24.xml" Type="http://schemas.microsoft.com/office/2011/relationships/chartColorStyle"/></Relationships>
</file>

<file path=xl/charts/_rels/chart25.xml.rels><?xml version="1.0" encoding="UTF-8" standalone="yes"?><Relationships xmlns="http://schemas.openxmlformats.org/package/2006/relationships"><Relationship Id="rId1" Target="style25.xml" Type="http://schemas.microsoft.com/office/2011/relationships/chartStyle"/><Relationship Id="rId2" Target="colors25.xml" Type="http://schemas.microsoft.com/office/2011/relationships/chartColorStyle"/></Relationships>
</file>

<file path=xl/charts/_rels/chart26.xml.rels><?xml version="1.0" encoding="UTF-8" standalone="yes"?><Relationships xmlns="http://schemas.openxmlformats.org/package/2006/relationships"><Relationship Id="rId1" Target="style26.xml" Type="http://schemas.microsoft.com/office/2011/relationships/chartStyle"/><Relationship Id="rId2" Target="colors26.xml" Type="http://schemas.microsoft.com/office/2011/relationships/chartColorStyle"/></Relationships>
</file>

<file path=xl/charts/_rels/chart27.xml.rels><?xml version="1.0" encoding="UTF-8" standalone="yes"?><Relationships xmlns="http://schemas.openxmlformats.org/package/2006/relationships"><Relationship Id="rId1" Target="style27.xml" Type="http://schemas.microsoft.com/office/2011/relationships/chartStyle"/><Relationship Id="rId2" Target="colors27.xml" Type="http://schemas.microsoft.com/office/2011/relationships/chartColorStyle"/></Relationships>
</file>

<file path=xl/charts/_rels/chart28.xml.rels><?xml version="1.0" encoding="UTF-8" standalone="yes"?><Relationships xmlns="http://schemas.openxmlformats.org/package/2006/relationships"><Relationship Id="rId1" Target="style28.xml" Type="http://schemas.microsoft.com/office/2011/relationships/chartStyle"/><Relationship Id="rId2" Target="colors28.xml" Type="http://schemas.microsoft.com/office/2011/relationships/chartColorStyle"/></Relationships>
</file>

<file path=xl/charts/_rels/chart29.xml.rels><?xml version="1.0" encoding="UTF-8" standalone="yes"?><Relationships xmlns="http://schemas.openxmlformats.org/package/2006/relationships"><Relationship Id="rId1" Target="style29.xml" Type="http://schemas.microsoft.com/office/2011/relationships/chartStyle"/><Relationship Id="rId2" Target="colors29.xml" Type="http://schemas.microsoft.com/office/2011/relationships/chartColorStyle"/></Relationships>
</file>

<file path=xl/charts/_rels/chart3.xml.rels><?xml version="1.0" encoding="UTF-8" standalone="yes"?><Relationships xmlns="http://schemas.openxmlformats.org/package/2006/relationships"><Relationship Id="rId1" Target="style3.xml" Type="http://schemas.microsoft.com/office/2011/relationships/chartStyle"/><Relationship Id="rId2" Target="colors3.xml" Type="http://schemas.microsoft.com/office/2011/relationships/chartColorStyle"/></Relationships>
</file>

<file path=xl/charts/_rels/chart30.xml.rels><?xml version="1.0" encoding="UTF-8" standalone="yes"?><Relationships xmlns="http://schemas.openxmlformats.org/package/2006/relationships"><Relationship Id="rId1" Target="style30.xml" Type="http://schemas.microsoft.com/office/2011/relationships/chartStyle"/><Relationship Id="rId2" Target="colors30.xml" Type="http://schemas.microsoft.com/office/2011/relationships/chartColorStyle"/></Relationships>
</file>

<file path=xl/charts/_rels/chart31.xml.rels><?xml version="1.0" encoding="UTF-8" standalone="yes"?><Relationships xmlns="http://schemas.openxmlformats.org/package/2006/relationships"><Relationship Id="rId1" Target="style31.xml" Type="http://schemas.microsoft.com/office/2011/relationships/chartStyle"/><Relationship Id="rId2" Target="colors31.xml" Type="http://schemas.microsoft.com/office/2011/relationships/chartColorStyle"/></Relationships>
</file>

<file path=xl/charts/_rels/chart32.xml.rels><?xml version="1.0" encoding="UTF-8" standalone="yes"?><Relationships xmlns="http://schemas.openxmlformats.org/package/2006/relationships"><Relationship Id="rId1" Target="style32.xml" Type="http://schemas.microsoft.com/office/2011/relationships/chartStyle"/><Relationship Id="rId2" Target="colors32.xml" Type="http://schemas.microsoft.com/office/2011/relationships/chartColorStyle"/></Relationships>
</file>

<file path=xl/charts/_rels/chart33.xml.rels><?xml version="1.0" encoding="UTF-8" standalone="yes"?><Relationships xmlns="http://schemas.openxmlformats.org/package/2006/relationships"><Relationship Id="rId1" Target="style33.xml" Type="http://schemas.microsoft.com/office/2011/relationships/chartStyle"/><Relationship Id="rId2" Target="colors33.xml" Type="http://schemas.microsoft.com/office/2011/relationships/chartColorStyle"/></Relationships>
</file>

<file path=xl/charts/_rels/chart34.xml.rels><?xml version="1.0" encoding="UTF-8" standalone="yes"?><Relationships xmlns="http://schemas.openxmlformats.org/package/2006/relationships"><Relationship Id="rId1" Target="style34.xml" Type="http://schemas.microsoft.com/office/2011/relationships/chartStyle"/><Relationship Id="rId2" Target="colors34.xml" Type="http://schemas.microsoft.com/office/2011/relationships/chartColorStyle"/></Relationships>
</file>

<file path=xl/charts/_rels/chart35.xml.rels><?xml version="1.0" encoding="UTF-8" standalone="yes"?><Relationships xmlns="http://schemas.openxmlformats.org/package/2006/relationships"><Relationship Id="rId1" Target="style35.xml" Type="http://schemas.microsoft.com/office/2011/relationships/chartStyle"/><Relationship Id="rId2" Target="colors35.xml" Type="http://schemas.microsoft.com/office/2011/relationships/chartColorStyle"/></Relationships>
</file>

<file path=xl/charts/_rels/chart36.xml.rels><?xml version="1.0" encoding="UTF-8" standalone="yes"?><Relationships xmlns="http://schemas.openxmlformats.org/package/2006/relationships"><Relationship Id="rId1" Target="style36.xml" Type="http://schemas.microsoft.com/office/2011/relationships/chartStyle"/><Relationship Id="rId2" Target="colors36.xml" Type="http://schemas.microsoft.com/office/2011/relationships/chartColorStyle"/></Relationships>
</file>

<file path=xl/charts/_rels/chart4.xml.rels><?xml version="1.0" encoding="UTF-8" standalone="yes"?><Relationships xmlns="http://schemas.openxmlformats.org/package/2006/relationships"><Relationship Id="rId1" Target="style4.xml" Type="http://schemas.microsoft.com/office/2011/relationships/chartStyle"/><Relationship Id="rId2" Target="colors4.xml" Type="http://schemas.microsoft.com/office/2011/relationships/chartColorStyle"/></Relationships>
</file>

<file path=xl/charts/_rels/chart5.xml.rels><?xml version="1.0" encoding="UTF-8" standalone="yes"?><Relationships xmlns="http://schemas.openxmlformats.org/package/2006/relationships"><Relationship Id="rId1" Target="style5.xml" Type="http://schemas.microsoft.com/office/2011/relationships/chartStyle"/><Relationship Id="rId2" Target="colors5.xml" Type="http://schemas.microsoft.com/office/2011/relationships/chartColorStyle"/></Relationships>
</file>

<file path=xl/charts/_rels/chart6.xml.rels><?xml version="1.0" encoding="UTF-8" standalone="yes"?><Relationships xmlns="http://schemas.openxmlformats.org/package/2006/relationships"><Relationship Id="rId1" Target="style6.xml" Type="http://schemas.microsoft.com/office/2011/relationships/chartStyle"/><Relationship Id="rId2" Target="colors6.xml" Type="http://schemas.microsoft.com/office/2011/relationships/chartColorStyle"/></Relationships>
</file>

<file path=xl/charts/_rels/chart7.xml.rels><?xml version="1.0" encoding="UTF-8" standalone="yes"?><Relationships xmlns="http://schemas.openxmlformats.org/package/2006/relationships"><Relationship Id="rId1" Target="style7.xml" Type="http://schemas.microsoft.com/office/2011/relationships/chartStyle"/><Relationship Id="rId2" Target="colors7.xml" Type="http://schemas.microsoft.com/office/2011/relationships/chartColorStyle"/></Relationships>
</file>

<file path=xl/charts/_rels/chart8.xml.rels><?xml version="1.0" encoding="UTF-8" standalone="yes"?><Relationships xmlns="http://schemas.openxmlformats.org/package/2006/relationships"><Relationship Id="rId1" Target="style8.xml" Type="http://schemas.microsoft.com/office/2011/relationships/chartStyle"/><Relationship Id="rId2" Target="colors8.xml" Type="http://schemas.microsoft.com/office/2011/relationships/chartColorStyle"/></Relationships>
</file>

<file path=xl/charts/_rels/chart9.xml.rels><?xml version="1.0" encoding="UTF-8" standalone="yes"?><Relationships xmlns="http://schemas.openxmlformats.org/package/2006/relationships"><Relationship Id="rId1" Target="style9.xml" Type="http://schemas.microsoft.com/office/2011/relationships/chartStyle"/><Relationship Id="rId2" Target="colors9.xml" Type="http://schemas.microsoft.com/office/2011/relationships/chartColorStyl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万人あたり通院外来患者数</a:t>
            </a:r>
            <a:endParaRPr lang="ja-JP" sz="1050" b="1" baseline="30000">
              <a:solidFill>
                <a:schemeClr val="tx1"/>
              </a:solidFill>
            </a:endParaRPr>
          </a:p>
        </c:rich>
      </c:tx>
      <c:layout>
        <c:manualLayout>
          <c:xMode val="edge"/>
          <c:yMode val="edge"/>
          <c:x val="0.40042502751672171"/>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9.4462894759122853E-2"/>
          <c:y val="0.26722222222222225"/>
          <c:w val="0.86285443654220639"/>
          <c:h val="0.4224387576552931"/>
        </c:manualLayout>
      </c:layout>
      <c:barChart>
        <c:barDir val="col"/>
        <c:grouping val="stacked"/>
        <c:varyColors val="0"/>
        <c:ser>
          <c:idx val="1"/>
          <c:order val="0"/>
          <c:tx>
            <c:strRef>
              <c:f>'グラフ２（二次医療圏）（非表示）'!$D$8</c:f>
              <c:strCache>
                <c:ptCount val="1"/>
                <c:pt idx="0">
                  <c:v>人口10万人あたり通院外来患者延数（診療所）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'グラフ２（二次医療圏）（非表示）'!$D$9:$D$31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E09B-4F02-B1D2-79043081BE74}"/>
            </c:ext>
          </c:extLst>
        </c:ser>
        <c:ser>
          <c:idx val="0"/>
          <c:order val="1"/>
          <c:tx>
            <c:strRef>
              <c:f>'グラフ２（二次医療圏）（非表示）'!$C$8</c:f>
              <c:strCache>
                <c:ptCount val="1"/>
                <c:pt idx="0">
                  <c:v>人口10万人あたり通院外来患者延数（病院）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'グラフ２（二次医療圏）（非表示）'!$C$9:$C$31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E09B-4F02-B1D2-79043081BE74}"/>
            </c:ext>
          </c:extLst>
        </c:ser>
        <c:dLbls>
          <c:showLegendKey val="0"/>
          <c:showVal val="0"/>
          <c:showCatName val="0"/>
          <c:showSerName val="0"/>
          <c:showPercent val="0"/>
          <c:showBubbleSize val="0"/>
        </c:dLbls>
        <c:gapWidth val="150"/>
        <c:overlap val="100"/>
        <c:axId val="241501952"/>
        <c:axId val="332400704"/>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'グラフ２（二次医療圏）（非表示）'!$E$9:$E$31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E09B-4F02-B1D2-79043081BE74}"/>
            </c:ext>
          </c:extLst>
        </c:ser>
        <c:dLbls>
          <c:showLegendKey val="0"/>
          <c:showVal val="0"/>
          <c:showCatName val="0"/>
          <c:showSerName val="0"/>
          <c:showPercent val="0"/>
          <c:showBubbleSize val="0"/>
        </c:dLbls>
        <c:marker val="1"/>
        <c:smooth val="0"/>
        <c:axId val="241501952"/>
        <c:axId val="332400704"/>
      </c:lineChart>
      <c:catAx>
        <c:axId val="241501952"/>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2400704"/>
        <c:crosses val="autoZero"/>
        <c:auto val="1"/>
        <c:lblAlgn val="ctr"/>
        <c:lblOffset val="100"/>
        <c:noMultiLvlLbl val="0"/>
      </c:catAx>
      <c:valAx>
        <c:axId val="3324007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241501952"/>
        <c:crosses val="autoZero"/>
        <c:crossBetween val="between"/>
      </c:valAx>
      <c:spPr>
        <a:noFill/>
        <a:ln>
          <a:noFill/>
        </a:ln>
        <a:effectLst/>
      </c:spPr>
    </c:plotArea>
    <c:legend>
      <c:legendPos val="b"/>
      <c:legendEntry>
        <c:idx val="2"/>
        <c:delete val="1"/>
      </c:legendEntry>
      <c:layout>
        <c:manualLayout>
          <c:xMode val="edge"/>
          <c:yMode val="edge"/>
          <c:x val="0.1151434044534756"/>
          <c:y val="0.1162962962962963"/>
          <c:w val="0.83879931843197031"/>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万人あたり往診患者数</a:t>
            </a:r>
            <a:endParaRPr lang="ja-JP" sz="1050" b="1" baseline="30000">
              <a:solidFill>
                <a:schemeClr val="tx1"/>
              </a:solidFill>
            </a:endParaRPr>
          </a:p>
        </c:rich>
      </c:tx>
      <c:layout>
        <c:manualLayout>
          <c:xMode val="edge"/>
          <c:yMode val="edge"/>
          <c:x val="0.35741427482854965"/>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8.1022034544069088E-2"/>
          <c:y val="0.26722222222222225"/>
          <c:w val="0.87629529675726014"/>
          <c:h val="0.4224387576552931"/>
        </c:manualLayout>
      </c:layout>
      <c:barChart>
        <c:barDir val="col"/>
        <c:grouping val="stacked"/>
        <c:varyColors val="0"/>
        <c:ser>
          <c:idx val="1"/>
          <c:order val="0"/>
          <c:tx>
            <c:strRef>
              <c:f>'グラフ２（二次医療圏）（非表示）'!$AP$8</c:f>
              <c:strCache>
                <c:ptCount val="1"/>
                <c:pt idx="0">
                  <c:v>人口10万人あたり往診患者延数（診療所）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'グラフ２（二次医療圏）（非表示）'!$AP$9:$AP$31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55D6-4018-8819-07B4F73B9E35}"/>
            </c:ext>
          </c:extLst>
        </c:ser>
        <c:ser>
          <c:idx val="0"/>
          <c:order val="1"/>
          <c:tx>
            <c:strRef>
              <c:f>'グラフ２（二次医療圏）（非表示）'!$AO$8</c:f>
              <c:strCache>
                <c:ptCount val="1"/>
                <c:pt idx="0">
                  <c:v>人口10万人あたり往診患者延数（病院）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'グラフ２（二次医療圏）（非表示）'!$AO$9:$AO$31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55D6-4018-8819-07B4F73B9E35}"/>
            </c:ext>
          </c:extLst>
        </c:ser>
        <c:dLbls>
          <c:showLegendKey val="0"/>
          <c:showVal val="0"/>
          <c:showCatName val="0"/>
          <c:showSerName val="0"/>
          <c:showPercent val="0"/>
          <c:showBubbleSize val="0"/>
        </c:dLbls>
        <c:gapWidth val="150"/>
        <c:overlap val="100"/>
        <c:axId val="333873168"/>
        <c:axId val="333873728"/>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'グラフ２（二次医療圏）（非表示）'!$AQ$9:$AQ$31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55D6-4018-8819-07B4F73B9E35}"/>
            </c:ext>
          </c:extLst>
        </c:ser>
        <c:dLbls>
          <c:showLegendKey val="0"/>
          <c:showVal val="0"/>
          <c:showCatName val="0"/>
          <c:showSerName val="0"/>
          <c:showPercent val="0"/>
          <c:showBubbleSize val="0"/>
        </c:dLbls>
        <c:marker val="1"/>
        <c:smooth val="0"/>
        <c:axId val="333873168"/>
        <c:axId val="333873728"/>
      </c:lineChart>
      <c:catAx>
        <c:axId val="333873168"/>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873728"/>
        <c:crosses val="autoZero"/>
        <c:auto val="1"/>
        <c:lblAlgn val="ctr"/>
        <c:lblOffset val="100"/>
        <c:noMultiLvlLbl val="0"/>
      </c:catAx>
      <c:valAx>
        <c:axId val="3338737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873168"/>
        <c:crosses val="autoZero"/>
        <c:crossBetween val="between"/>
      </c:valAx>
      <c:spPr>
        <a:noFill/>
        <a:ln>
          <a:noFill/>
        </a:ln>
        <a:effectLst/>
      </c:spPr>
    </c:plotArea>
    <c:legend>
      <c:legendPos val="b"/>
      <c:legendEntry>
        <c:idx val="2"/>
        <c:delete val="1"/>
      </c:legendEntry>
      <c:layout>
        <c:manualLayout>
          <c:xMode val="edge"/>
          <c:yMode val="edge"/>
          <c:x val="9.0143404453475573E-2"/>
          <c:y val="0.1162962962962963"/>
          <c:w val="0.87213265176530352"/>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往診患者の対応割合</a:t>
            </a:r>
            <a:endParaRPr lang="ja-JP" sz="1050" b="1">
              <a:solidFill>
                <a:schemeClr val="tx1"/>
              </a:solidFill>
            </a:endParaRPr>
          </a:p>
        </c:rich>
      </c:tx>
      <c:layout>
        <c:manualLayout>
          <c:xMode val="edge"/>
          <c:yMode val="edge"/>
          <c:x val="0.40114194395055452"/>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8.1022034544069088E-2"/>
          <c:y val="0.26722222222222225"/>
          <c:w val="0.87629529675726014"/>
          <c:h val="0.4224387576552931"/>
        </c:manualLayout>
      </c:layout>
      <c:barChart>
        <c:barDir val="col"/>
        <c:grouping val="stacked"/>
        <c:varyColors val="0"/>
        <c:ser>
          <c:idx val="1"/>
          <c:order val="0"/>
          <c:tx>
            <c:strRef>
              <c:f>'グラフ２（二次医療圏）（非表示）'!$AU$8</c:f>
              <c:strCache>
                <c:ptCount val="1"/>
                <c:pt idx="0">
                  <c:v>人口10万人あたり往診患者延数（診療所）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'グラフ２（二次医療圏）（非表示）'!$AU$9:$AU$31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E6BE-4C8A-A2FC-F355A7C836F7}"/>
            </c:ext>
          </c:extLst>
        </c:ser>
        <c:ser>
          <c:idx val="0"/>
          <c:order val="1"/>
          <c:tx>
            <c:strRef>
              <c:f>'グラフ２（二次医療圏）（非表示）'!$AT$8</c:f>
              <c:strCache>
                <c:ptCount val="1"/>
                <c:pt idx="0">
                  <c:v>人口10万人あたり往診患者延数（病院）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'グラフ２（二次医療圏）（非表示）'!$AT$9:$AT$31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E6BE-4C8A-A2FC-F355A7C836F7}"/>
            </c:ext>
          </c:extLst>
        </c:ser>
        <c:dLbls>
          <c:showLegendKey val="0"/>
          <c:showVal val="0"/>
          <c:showCatName val="0"/>
          <c:showSerName val="0"/>
          <c:showPercent val="0"/>
          <c:showBubbleSize val="0"/>
        </c:dLbls>
        <c:gapWidth val="150"/>
        <c:overlap val="100"/>
        <c:axId val="333877648"/>
        <c:axId val="333878208"/>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'グラフ２（二次医療圏）（非表示）'!$AV$9:$AV$31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E6BE-4C8A-A2FC-F355A7C836F7}"/>
            </c:ext>
          </c:extLst>
        </c:ser>
        <c:dLbls>
          <c:showLegendKey val="0"/>
          <c:showVal val="0"/>
          <c:showCatName val="0"/>
          <c:showSerName val="0"/>
          <c:showPercent val="0"/>
          <c:showBubbleSize val="0"/>
        </c:dLbls>
        <c:marker val="1"/>
        <c:smooth val="0"/>
        <c:axId val="333877648"/>
        <c:axId val="333878208"/>
      </c:lineChart>
      <c:catAx>
        <c:axId val="333877648"/>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878208"/>
        <c:crosses val="autoZero"/>
        <c:auto val="1"/>
        <c:lblAlgn val="ctr"/>
        <c:lblOffset val="100"/>
        <c:noMultiLvlLbl val="0"/>
      </c:catAx>
      <c:valAx>
        <c:axId val="333878208"/>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877648"/>
        <c:crosses val="autoZero"/>
        <c:crossBetween val="between"/>
        <c:majorUnit val="0.1"/>
      </c:valAx>
      <c:spPr>
        <a:noFill/>
        <a:ln>
          <a:noFill/>
        </a:ln>
        <a:effectLst/>
      </c:spPr>
    </c:plotArea>
    <c:legend>
      <c:legendPos val="b"/>
      <c:legendEntry>
        <c:idx val="2"/>
        <c:delete val="1"/>
      </c:legendEntry>
      <c:layout>
        <c:manualLayout>
          <c:xMode val="edge"/>
          <c:yMode val="edge"/>
          <c:x val="8.082433748200829E-2"/>
          <c:y val="0.1162962962962963"/>
          <c:w val="0.8720430107526882"/>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万人あたり往診医療施設数</a:t>
            </a:r>
            <a:endParaRPr lang="ja-JP" sz="1050" b="1" baseline="30000">
              <a:solidFill>
                <a:schemeClr val="tx1"/>
              </a:solidFill>
            </a:endParaRPr>
          </a:p>
        </c:rich>
      </c:tx>
      <c:layout>
        <c:manualLayout>
          <c:xMode val="edge"/>
          <c:yMode val="edge"/>
          <c:x val="0.35875836085005502"/>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2244517822368987E-2"/>
          <c:y val="0.26722222222222225"/>
          <c:w val="0.8760791846583692"/>
          <c:h val="0.4224387576552931"/>
        </c:manualLayout>
      </c:layout>
      <c:barChart>
        <c:barDir val="col"/>
        <c:grouping val="stacked"/>
        <c:varyColors val="0"/>
        <c:ser>
          <c:idx val="1"/>
          <c:order val="0"/>
          <c:tx>
            <c:strRef>
              <c:f>'グラフ２（二次医療圏）（非表示）'!$AX$8</c:f>
              <c:strCache>
                <c:ptCount val="1"/>
                <c:pt idx="0">
                  <c:v>人口10万人あたり往診実施施設数（診療所）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'グラフ２（二次医療圏）（非表示）'!$AX$9:$AX$31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844A-4F44-868E-2C924B10F8C3}"/>
            </c:ext>
          </c:extLst>
        </c:ser>
        <c:ser>
          <c:idx val="0"/>
          <c:order val="1"/>
          <c:tx>
            <c:strRef>
              <c:f>'グラフ２（二次医療圏）（非表示）'!$AW$8</c:f>
              <c:strCache>
                <c:ptCount val="1"/>
                <c:pt idx="0">
                  <c:v>人口10万人あたり往診実施施設数（病院）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'グラフ２（二次医療圏）（非表示）'!$AW$9:$AW$31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844A-4F44-868E-2C924B10F8C3}"/>
            </c:ext>
          </c:extLst>
        </c:ser>
        <c:dLbls>
          <c:showLegendKey val="0"/>
          <c:showVal val="0"/>
          <c:showCatName val="0"/>
          <c:showSerName val="0"/>
          <c:showPercent val="0"/>
          <c:showBubbleSize val="0"/>
        </c:dLbls>
        <c:gapWidth val="150"/>
        <c:overlap val="100"/>
        <c:axId val="334339504"/>
        <c:axId val="334340064"/>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'グラフ２（二次医療圏）（非表示）'!$AY$9:$AY$31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844A-4F44-868E-2C924B10F8C3}"/>
            </c:ext>
          </c:extLst>
        </c:ser>
        <c:dLbls>
          <c:showLegendKey val="0"/>
          <c:showVal val="0"/>
          <c:showCatName val="0"/>
          <c:showSerName val="0"/>
          <c:showPercent val="0"/>
          <c:showBubbleSize val="0"/>
        </c:dLbls>
        <c:marker val="1"/>
        <c:smooth val="0"/>
        <c:axId val="334339504"/>
        <c:axId val="334340064"/>
      </c:lineChart>
      <c:catAx>
        <c:axId val="33433950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340064"/>
        <c:crosses val="autoZero"/>
        <c:auto val="1"/>
        <c:lblAlgn val="ctr"/>
        <c:lblOffset val="100"/>
        <c:noMultiLvlLbl val="0"/>
      </c:catAx>
      <c:valAx>
        <c:axId val="334340064"/>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医療施設数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339504"/>
        <c:crosses val="autoZero"/>
        <c:crossBetween val="between"/>
      </c:valAx>
      <c:spPr>
        <a:noFill/>
        <a:ln>
          <a:noFill/>
        </a:ln>
        <a:effectLst/>
      </c:spPr>
    </c:plotArea>
    <c:legend>
      <c:legendPos val="b"/>
      <c:legendEntry>
        <c:idx val="2"/>
        <c:delete val="1"/>
      </c:legendEntry>
      <c:layout>
        <c:manualLayout>
          <c:xMode val="edge"/>
          <c:yMode val="edge"/>
          <c:x val="8.4946236559139784E-2"/>
          <c:y val="0.1162962962962963"/>
          <c:w val="0.86496412242824472"/>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万人あたり時間外等外来医療施設数</a:t>
            </a:r>
            <a:endParaRPr lang="ja-JP" sz="1050" b="1" baseline="30000">
              <a:solidFill>
                <a:schemeClr val="tx1"/>
              </a:solidFill>
            </a:endParaRPr>
          </a:p>
        </c:rich>
      </c:tx>
      <c:layout>
        <c:manualLayout>
          <c:xMode val="edge"/>
          <c:yMode val="edge"/>
          <c:x val="0.31359707052747438"/>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6868173736347486E-2"/>
          <c:y val="0.26722222222222225"/>
          <c:w val="0.88548778680890694"/>
          <c:h val="0.4224387576552931"/>
        </c:manualLayout>
      </c:layout>
      <c:barChart>
        <c:barDir val="col"/>
        <c:grouping val="stacked"/>
        <c:varyColors val="0"/>
        <c:ser>
          <c:idx val="1"/>
          <c:order val="0"/>
          <c:tx>
            <c:strRef>
              <c:f>'グラフ２（二次医療圏）（非表示）'!$AB$8</c:f>
              <c:strCache>
                <c:ptCount val="1"/>
                <c:pt idx="0">
                  <c:v>人口10万人あたり時間外等外来施設数（診療所）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'グラフ２（二次医療圏）（非表示）'!$AB$9:$AB$31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8CE5-458E-9232-C80A7DC1305A}"/>
            </c:ext>
          </c:extLst>
        </c:ser>
        <c:ser>
          <c:idx val="0"/>
          <c:order val="1"/>
          <c:tx>
            <c:strRef>
              <c:f>'グラフ２（二次医療圏）（非表示）'!$AA$8</c:f>
              <c:strCache>
                <c:ptCount val="1"/>
                <c:pt idx="0">
                  <c:v>人口10万人あたり時間外等外来施設数（病院）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'グラフ２（二次医療圏）（非表示）'!$AA$9:$AA$31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8CE5-458E-9232-C80A7DC1305A}"/>
            </c:ext>
          </c:extLst>
        </c:ser>
        <c:dLbls>
          <c:showLegendKey val="0"/>
          <c:showVal val="0"/>
          <c:showCatName val="0"/>
          <c:showSerName val="0"/>
          <c:showPercent val="0"/>
          <c:showBubbleSize val="0"/>
        </c:dLbls>
        <c:gapWidth val="150"/>
        <c:overlap val="100"/>
        <c:axId val="334343984"/>
        <c:axId val="334344544"/>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'グラフ２（二次医療圏）（非表示）'!$AC$9:$AC$31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8CE5-458E-9232-C80A7DC1305A}"/>
            </c:ext>
          </c:extLst>
        </c:ser>
        <c:dLbls>
          <c:showLegendKey val="0"/>
          <c:showVal val="0"/>
          <c:showCatName val="0"/>
          <c:showSerName val="0"/>
          <c:showPercent val="0"/>
          <c:showBubbleSize val="0"/>
        </c:dLbls>
        <c:marker val="1"/>
        <c:smooth val="0"/>
        <c:axId val="334343984"/>
        <c:axId val="334344544"/>
      </c:lineChart>
      <c:catAx>
        <c:axId val="33434398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344544"/>
        <c:crosses val="autoZero"/>
        <c:auto val="1"/>
        <c:lblAlgn val="ctr"/>
        <c:lblOffset val="100"/>
        <c:noMultiLvlLbl val="0"/>
      </c:catAx>
      <c:valAx>
        <c:axId val="334344544"/>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医療施設数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343984"/>
        <c:crosses val="autoZero"/>
        <c:crossBetween val="between"/>
      </c:valAx>
      <c:spPr>
        <a:noFill/>
        <a:ln>
          <a:noFill/>
        </a:ln>
        <a:effectLst/>
      </c:spPr>
    </c:plotArea>
    <c:legend>
      <c:legendPos val="b"/>
      <c:legendEntry>
        <c:idx val="2"/>
        <c:delete val="1"/>
      </c:legendEntry>
      <c:layout>
        <c:manualLayout>
          <c:xMode val="edge"/>
          <c:yMode val="edge"/>
          <c:x val="9.0860215053763432E-2"/>
          <c:y val="0.1162962962962963"/>
          <c:w val="0.83082433748200835"/>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全診療所数でみた通院外来患者数</a:t>
            </a:r>
            <a:endParaRPr lang="ja-JP" sz="1050" b="1" baseline="30000">
              <a:solidFill>
                <a:schemeClr val="tx1"/>
              </a:solidFill>
            </a:endParaRPr>
          </a:p>
        </c:rich>
      </c:tx>
      <c:layout>
        <c:manualLayout>
          <c:xMode val="edge"/>
          <c:yMode val="edge"/>
          <c:x val="0.40848954364575402"/>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7581174329015323E-2"/>
          <c:y val="0.26722222222222225"/>
          <c:w val="0.8897361569723139"/>
          <c:h val="0.4224387576552931"/>
        </c:manualLayout>
      </c:layout>
      <c:barChart>
        <c:barDir val="col"/>
        <c:grouping val="stacked"/>
        <c:varyColors val="0"/>
        <c:ser>
          <c:idx val="1"/>
          <c:order val="0"/>
          <c:tx>
            <c:strRef>
              <c:f>'グラフ２（二次医療圏）（非表示）'!$F$8</c:f>
              <c:strCache>
                <c:ptCount val="1"/>
                <c:pt idx="0">
                  <c:v>全診療所数あたり通院外来患者延数</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592C-44F3-9243-F1DD38891E28}"/>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3-592C-44F3-9243-F1DD38891E28}"/>
              </c:ext>
            </c:extLst>
          </c:dPt>
          <c:cat>
            <c:strRef>
              <c:f>'グラフ２（二次医療圏）（非表示）'!$B$9:$B$31</c:f>
              <c:strCache>
                <c:ptCount val="1"/>
                <c:pt idx="0">
                  <c:v>全国（加重平均）</c:v>
                </c:pt>
              </c:strCache>
            </c:strRef>
          </c:cat>
          <c:val>
            <c:numRef>
              <c:f>'グラフ２（二次医療圏）（非表示）'!$F$9:$F$31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4-592C-44F3-9243-F1DD38891E28}"/>
            </c:ext>
          </c:extLst>
        </c:ser>
        <c:dLbls>
          <c:showLegendKey val="0"/>
          <c:showVal val="0"/>
          <c:showCatName val="0"/>
          <c:showSerName val="0"/>
          <c:showPercent val="0"/>
          <c:showBubbleSize val="0"/>
        </c:dLbls>
        <c:gapWidth val="150"/>
        <c:overlap val="100"/>
        <c:axId val="334347344"/>
        <c:axId val="334347904"/>
      </c:barChart>
      <c:lineChart>
        <c:grouping val="standard"/>
        <c:varyColors val="0"/>
        <c:ser>
          <c:idx val="2"/>
          <c:order val="1"/>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'グラフ２（二次医療圏）（非表示）'!$G$9:$G$31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5-592C-44F3-9243-F1DD38891E28}"/>
            </c:ext>
          </c:extLst>
        </c:ser>
        <c:dLbls>
          <c:showLegendKey val="0"/>
          <c:showVal val="0"/>
          <c:showCatName val="0"/>
          <c:showSerName val="0"/>
          <c:showPercent val="0"/>
          <c:showBubbleSize val="0"/>
        </c:dLbls>
        <c:marker val="1"/>
        <c:smooth val="0"/>
        <c:axId val="334347344"/>
        <c:axId val="334347904"/>
      </c:lineChart>
      <c:catAx>
        <c:axId val="33434734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347904"/>
        <c:crosses val="autoZero"/>
        <c:auto val="1"/>
        <c:lblAlgn val="ctr"/>
        <c:lblOffset val="100"/>
        <c:noMultiLvlLbl val="0"/>
      </c:catAx>
      <c:valAx>
        <c:axId val="3343479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a:t>
                </a:r>
                <a:r>
                  <a:rPr lang="ja-JP" altLang="en-US" sz="700">
                    <a:solidFill>
                      <a:schemeClr val="tx1"/>
                    </a:solidFill>
                  </a:rPr>
                  <a:t>施設</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347344"/>
        <c:crosses val="autoZero"/>
        <c:crossBetween val="between"/>
      </c:valAx>
      <c:spPr>
        <a:noFill/>
        <a:ln>
          <a:noFill/>
        </a:ln>
        <a:effectLst/>
      </c:spPr>
    </c:plotArea>
    <c:legend>
      <c:legendPos val="b"/>
      <c:legendEntry>
        <c:idx val="1"/>
        <c:delete val="1"/>
      </c:legendEntry>
      <c:layout>
        <c:manualLayout>
          <c:xMode val="edge"/>
          <c:yMode val="edge"/>
          <c:x val="0"/>
          <c:y val="0.1162962962962963"/>
          <c:w val="0.98888888888888893"/>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全診療所医師数でみた通院外来患者数</a:t>
            </a:r>
            <a:endParaRPr lang="ja-JP" sz="1050" b="1" baseline="30000">
              <a:solidFill>
                <a:schemeClr val="tx1"/>
              </a:solidFill>
            </a:endParaRPr>
          </a:p>
        </c:rich>
      </c:tx>
      <c:layout>
        <c:manualLayout>
          <c:xMode val="edge"/>
          <c:yMode val="edge"/>
          <c:x val="0.38564008128016258"/>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3548916264499197E-2"/>
          <c:y val="0.26722222222222225"/>
          <c:w val="0.89376841503683002"/>
          <c:h val="0.4224387576552931"/>
        </c:manualLayout>
      </c:layout>
      <c:barChart>
        <c:barDir val="col"/>
        <c:grouping val="stacked"/>
        <c:varyColors val="0"/>
        <c:ser>
          <c:idx val="1"/>
          <c:order val="0"/>
          <c:tx>
            <c:strRef>
              <c:f>'グラフ２（二次医療圏）（非表示）'!$H$8</c:f>
              <c:strCache>
                <c:ptCount val="1"/>
                <c:pt idx="0">
                  <c:v>全診療所医師数あたり通院外来患者延数</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F7F1-453D-B9AD-082B760FCCEB}"/>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3-F7F1-453D-B9AD-082B760FCCEB}"/>
              </c:ext>
            </c:extLst>
          </c:dPt>
          <c:cat>
            <c:strRef>
              <c:f>'グラフ２（二次医療圏）（非表示）'!$B$9:$B$31</c:f>
              <c:strCache>
                <c:ptCount val="1"/>
                <c:pt idx="0">
                  <c:v>全国（加重平均）</c:v>
                </c:pt>
              </c:strCache>
            </c:strRef>
          </c:cat>
          <c:val>
            <c:numRef>
              <c:f>'グラフ２（二次医療圏）（非表示）'!$H$9:$H$31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4-F7F1-453D-B9AD-082B760FCCEB}"/>
            </c:ext>
          </c:extLst>
        </c:ser>
        <c:dLbls>
          <c:showLegendKey val="0"/>
          <c:showVal val="0"/>
          <c:showCatName val="0"/>
          <c:showSerName val="0"/>
          <c:showPercent val="0"/>
          <c:showBubbleSize val="0"/>
        </c:dLbls>
        <c:gapWidth val="150"/>
        <c:overlap val="100"/>
        <c:axId val="334351264"/>
        <c:axId val="334351824"/>
      </c:barChart>
      <c:lineChart>
        <c:grouping val="standard"/>
        <c:varyColors val="0"/>
        <c:ser>
          <c:idx val="2"/>
          <c:order val="1"/>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'グラフ２（二次医療圏）（非表示）'!$I$9:$I$31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5-F7F1-453D-B9AD-082B760FCCEB}"/>
            </c:ext>
          </c:extLst>
        </c:ser>
        <c:dLbls>
          <c:showLegendKey val="0"/>
          <c:showVal val="0"/>
          <c:showCatName val="0"/>
          <c:showSerName val="0"/>
          <c:showPercent val="0"/>
          <c:showBubbleSize val="0"/>
        </c:dLbls>
        <c:marker val="1"/>
        <c:smooth val="0"/>
        <c:axId val="334351264"/>
        <c:axId val="334351824"/>
      </c:lineChart>
      <c:catAx>
        <c:axId val="33435126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351824"/>
        <c:crosses val="autoZero"/>
        <c:auto val="1"/>
        <c:lblAlgn val="ctr"/>
        <c:lblOffset val="100"/>
        <c:noMultiLvlLbl val="0"/>
      </c:catAx>
      <c:valAx>
        <c:axId val="334351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a:t>
                </a:r>
                <a:r>
                  <a:rPr lang="ja-JP" altLang="en-US" sz="700">
                    <a:solidFill>
                      <a:schemeClr val="tx1"/>
                    </a:solidFill>
                  </a:rPr>
                  <a:t>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351264"/>
        <c:crosses val="autoZero"/>
        <c:crossBetween val="between"/>
      </c:valAx>
      <c:spPr>
        <a:noFill/>
        <a:ln>
          <a:noFill/>
        </a:ln>
        <a:effectLst/>
      </c:spPr>
    </c:plotArea>
    <c:legend>
      <c:legendPos val="b"/>
      <c:legendEntry>
        <c:idx val="1"/>
        <c:delete val="1"/>
      </c:legendEntry>
      <c:layout>
        <c:manualLayout>
          <c:xMode val="edge"/>
          <c:yMode val="edge"/>
          <c:x val="0"/>
          <c:y val="0.1162962962962963"/>
          <c:w val="0.98888888888888893"/>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実施診療所数でみた時間外等外来患者数</a:t>
            </a:r>
            <a:endParaRPr lang="ja-JP" sz="1050" b="1" strike="noStrike" baseline="30000">
              <a:solidFill>
                <a:schemeClr val="tx1"/>
              </a:solidFill>
            </a:endParaRPr>
          </a:p>
        </c:rich>
      </c:tx>
      <c:layout>
        <c:manualLayout>
          <c:xMode val="edge"/>
          <c:yMode val="edge"/>
          <c:x val="0.37623147912962496"/>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5.6828486156972315E-2"/>
          <c:y val="0.26722222222222225"/>
          <c:w val="0.90048884514435701"/>
          <c:h val="0.4224387576552931"/>
        </c:manualLayout>
      </c:layout>
      <c:barChart>
        <c:barDir val="col"/>
        <c:grouping val="stacked"/>
        <c:varyColors val="0"/>
        <c:ser>
          <c:idx val="1"/>
          <c:order val="0"/>
          <c:tx>
            <c:strRef>
              <c:f>'グラフ２（二次医療圏）（非表示）'!$V$8</c:f>
              <c:strCache>
                <c:ptCount val="1"/>
                <c:pt idx="0">
                  <c:v>実施診療所数あたり時間外等外来患者延数</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5BB3-4C52-ACBD-CC270F5F852B}"/>
              </c:ext>
            </c:extLst>
          </c:dPt>
          <c:cat>
            <c:strRef>
              <c:f>'グラフ２（二次医療圏）（非表示）'!$B$9:$B$31</c:f>
              <c:strCache>
                <c:ptCount val="1"/>
                <c:pt idx="0">
                  <c:v>全国（加重平均）</c:v>
                </c:pt>
              </c:strCache>
            </c:strRef>
          </c:cat>
          <c:val>
            <c:numRef>
              <c:f>'グラフ２（二次医療圏）（非表示）'!$V$9:$V$31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5BB3-4C52-ACBD-CC270F5F852B}"/>
            </c:ext>
          </c:extLst>
        </c:ser>
        <c:dLbls>
          <c:showLegendKey val="0"/>
          <c:showVal val="0"/>
          <c:showCatName val="0"/>
          <c:showSerName val="0"/>
          <c:showPercent val="0"/>
          <c:showBubbleSize val="0"/>
        </c:dLbls>
        <c:gapWidth val="150"/>
        <c:overlap val="100"/>
        <c:axId val="334355184"/>
        <c:axId val="334773712"/>
      </c:barChart>
      <c:lineChart>
        <c:grouping val="standard"/>
        <c:varyColors val="0"/>
        <c:ser>
          <c:idx val="2"/>
          <c:order val="1"/>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'グラフ２（二次医療圏）（非表示）'!$W$9:$W$31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3-5BB3-4C52-ACBD-CC270F5F852B}"/>
            </c:ext>
          </c:extLst>
        </c:ser>
        <c:dLbls>
          <c:showLegendKey val="0"/>
          <c:showVal val="0"/>
          <c:showCatName val="0"/>
          <c:showSerName val="0"/>
          <c:showPercent val="0"/>
          <c:showBubbleSize val="0"/>
        </c:dLbls>
        <c:marker val="1"/>
        <c:smooth val="0"/>
        <c:axId val="334355184"/>
        <c:axId val="334773712"/>
      </c:lineChart>
      <c:catAx>
        <c:axId val="33435518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773712"/>
        <c:crosses val="autoZero"/>
        <c:auto val="1"/>
        <c:lblAlgn val="ctr"/>
        <c:lblOffset val="100"/>
        <c:noMultiLvlLbl val="0"/>
      </c:catAx>
      <c:valAx>
        <c:axId val="334773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a:t>
                </a:r>
                <a:r>
                  <a:rPr lang="ja-JP" altLang="en-US" sz="700">
                    <a:solidFill>
                      <a:schemeClr val="tx1"/>
                    </a:solidFill>
                  </a:rPr>
                  <a:t>施設</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355184"/>
        <c:crosses val="autoZero"/>
        <c:crossBetween val="between"/>
      </c:valAx>
      <c:spPr>
        <a:noFill/>
        <a:ln>
          <a:noFill/>
        </a:ln>
        <a:effectLst/>
      </c:spPr>
    </c:plotArea>
    <c:legend>
      <c:legendPos val="b"/>
      <c:legendEntry>
        <c:idx val="1"/>
        <c:delete val="1"/>
      </c:legendEntry>
      <c:layout>
        <c:manualLayout>
          <c:xMode val="edge"/>
          <c:yMode val="edge"/>
          <c:x val="9.2515248221263585E-2"/>
          <c:y val="0.11629614480008181"/>
          <c:w val="0.79120162932790228"/>
          <c:h val="7.740259740259740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実施診療所数でみた訪問診療患者数</a:t>
            </a:r>
            <a:endParaRPr lang="ja-JP" sz="1050" b="1" baseline="30000">
              <a:solidFill>
                <a:schemeClr val="tx1"/>
              </a:solidFill>
            </a:endParaRPr>
          </a:p>
        </c:rich>
      </c:tx>
      <c:layout>
        <c:manualLayout>
          <c:xMode val="edge"/>
          <c:yMode val="edge"/>
          <c:x val="0.36951104902209803"/>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3548916264499197E-2"/>
          <c:y val="0.26722222222222225"/>
          <c:w val="0.89376841503683002"/>
          <c:h val="0.4224387576552931"/>
        </c:manualLayout>
      </c:layout>
      <c:barChart>
        <c:barDir val="col"/>
        <c:grouping val="stacked"/>
        <c:varyColors val="0"/>
        <c:ser>
          <c:idx val="1"/>
          <c:order val="0"/>
          <c:tx>
            <c:strRef>
              <c:f>'グラフ２（二次医療圏）（非表示）'!$AG$8</c:f>
              <c:strCache>
                <c:ptCount val="1"/>
                <c:pt idx="0">
                  <c:v>実施診療所数あたり訪問診療患者延数</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A20B-49DD-A233-2C139D15F22B}"/>
              </c:ext>
            </c:extLst>
          </c:dPt>
          <c:cat>
            <c:strRef>
              <c:f>'グラフ２（二次医療圏）（非表示）'!$B$9:$B$31</c:f>
              <c:strCache>
                <c:ptCount val="1"/>
                <c:pt idx="0">
                  <c:v>全国（加重平均）</c:v>
                </c:pt>
              </c:strCache>
            </c:strRef>
          </c:cat>
          <c:val>
            <c:numRef>
              <c:f>'グラフ２（二次医療圏）（非表示）'!$AG$9:$AG$31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A20B-49DD-A233-2C139D15F22B}"/>
            </c:ext>
          </c:extLst>
        </c:ser>
        <c:dLbls>
          <c:showLegendKey val="0"/>
          <c:showVal val="0"/>
          <c:showCatName val="0"/>
          <c:showSerName val="0"/>
          <c:showPercent val="0"/>
          <c:showBubbleSize val="0"/>
        </c:dLbls>
        <c:gapWidth val="150"/>
        <c:overlap val="100"/>
        <c:axId val="334777072"/>
        <c:axId val="334777632"/>
      </c:barChart>
      <c:lineChart>
        <c:grouping val="standard"/>
        <c:varyColors val="0"/>
        <c:ser>
          <c:idx val="2"/>
          <c:order val="1"/>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'グラフ２（二次医療圏）（非表示）'!$AH$9:$AH$31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3-A20B-49DD-A233-2C139D15F22B}"/>
            </c:ext>
          </c:extLst>
        </c:ser>
        <c:dLbls>
          <c:showLegendKey val="0"/>
          <c:showVal val="0"/>
          <c:showCatName val="0"/>
          <c:showSerName val="0"/>
          <c:showPercent val="0"/>
          <c:showBubbleSize val="0"/>
        </c:dLbls>
        <c:marker val="1"/>
        <c:smooth val="0"/>
        <c:axId val="334777072"/>
        <c:axId val="334777632"/>
      </c:lineChart>
      <c:catAx>
        <c:axId val="334777072"/>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777632"/>
        <c:crosses val="autoZero"/>
        <c:auto val="1"/>
        <c:lblAlgn val="ctr"/>
        <c:lblOffset val="100"/>
        <c:noMultiLvlLbl val="0"/>
      </c:catAx>
      <c:valAx>
        <c:axId val="3347776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a:t>
                </a:r>
                <a:r>
                  <a:rPr lang="ja-JP" altLang="en-US" sz="700">
                    <a:solidFill>
                      <a:schemeClr val="tx1"/>
                    </a:solidFill>
                  </a:rPr>
                  <a:t>施設</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777072"/>
        <c:crosses val="autoZero"/>
        <c:crossBetween val="between"/>
      </c:valAx>
      <c:spPr>
        <a:noFill/>
        <a:ln>
          <a:noFill/>
        </a:ln>
        <a:effectLst/>
      </c:spPr>
    </c:plotArea>
    <c:legend>
      <c:legendPos val="b"/>
      <c:legendEntry>
        <c:idx val="1"/>
        <c:delete val="1"/>
      </c:legendEntry>
      <c:layout>
        <c:manualLayout>
          <c:xMode val="edge"/>
          <c:yMode val="edge"/>
          <c:x val="2.7777777777777779E-3"/>
          <c:y val="0.1162962962962963"/>
          <c:w val="0.99444444444444446"/>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実施診療所数でみた往診患者数</a:t>
            </a:r>
            <a:endParaRPr lang="ja-JP" sz="1050" b="1" baseline="30000">
              <a:solidFill>
                <a:schemeClr val="tx1"/>
              </a:solidFill>
            </a:endParaRPr>
          </a:p>
        </c:rich>
      </c:tx>
      <c:layout>
        <c:manualLayout>
          <c:xMode val="edge"/>
          <c:yMode val="edge"/>
          <c:x val="0.37488739310811958"/>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5.817257217847769E-2"/>
          <c:y val="0.26722222222222225"/>
          <c:w val="0.89914475912285163"/>
          <c:h val="0.4224387576552931"/>
        </c:manualLayout>
      </c:layout>
      <c:barChart>
        <c:barDir val="col"/>
        <c:grouping val="stacked"/>
        <c:varyColors val="0"/>
        <c:ser>
          <c:idx val="1"/>
          <c:order val="0"/>
          <c:tx>
            <c:strRef>
              <c:f>'グラフ２（二次医療圏）（非表示）'!$AR$8</c:f>
              <c:strCache>
                <c:ptCount val="1"/>
                <c:pt idx="0">
                  <c:v>実施診療所数あたり往診患者延数</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59C0-4454-B1E4-975A25B02000}"/>
              </c:ext>
            </c:extLst>
          </c:dPt>
          <c:cat>
            <c:strRef>
              <c:f>'グラフ２（二次医療圏）（非表示）'!$B$9:$B$31</c:f>
              <c:strCache>
                <c:ptCount val="1"/>
                <c:pt idx="0">
                  <c:v>全国（加重平均）</c:v>
                </c:pt>
              </c:strCache>
            </c:strRef>
          </c:cat>
          <c:val>
            <c:numRef>
              <c:f>'グラフ２（二次医療圏）（非表示）'!$AR$9:$AR$31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59C0-4454-B1E4-975A25B02000}"/>
            </c:ext>
          </c:extLst>
        </c:ser>
        <c:dLbls>
          <c:showLegendKey val="0"/>
          <c:showVal val="0"/>
          <c:showCatName val="0"/>
          <c:showSerName val="0"/>
          <c:showPercent val="0"/>
          <c:showBubbleSize val="0"/>
        </c:dLbls>
        <c:gapWidth val="150"/>
        <c:overlap val="100"/>
        <c:axId val="334780992"/>
        <c:axId val="334781552"/>
      </c:barChart>
      <c:lineChart>
        <c:grouping val="standard"/>
        <c:varyColors val="0"/>
        <c:ser>
          <c:idx val="2"/>
          <c:order val="1"/>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'グラフ２（二次医療圏）（非表示）'!$AS$9:$AS$31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3-59C0-4454-B1E4-975A25B02000}"/>
            </c:ext>
          </c:extLst>
        </c:ser>
        <c:dLbls>
          <c:showLegendKey val="0"/>
          <c:showVal val="0"/>
          <c:showCatName val="0"/>
          <c:showSerName val="0"/>
          <c:showPercent val="0"/>
          <c:showBubbleSize val="0"/>
        </c:dLbls>
        <c:marker val="1"/>
        <c:smooth val="0"/>
        <c:axId val="334780992"/>
        <c:axId val="334781552"/>
      </c:lineChart>
      <c:catAx>
        <c:axId val="334780992"/>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781552"/>
        <c:crosses val="autoZero"/>
        <c:auto val="1"/>
        <c:lblAlgn val="ctr"/>
        <c:lblOffset val="100"/>
        <c:noMultiLvlLbl val="0"/>
      </c:catAx>
      <c:valAx>
        <c:axId val="3347815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a:t>
                </a:r>
                <a:r>
                  <a:rPr lang="ja-JP" altLang="en-US" sz="700">
                    <a:solidFill>
                      <a:schemeClr val="tx1"/>
                    </a:solidFill>
                  </a:rPr>
                  <a:t>施設</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780992"/>
        <c:crosses val="autoZero"/>
        <c:crossBetween val="between"/>
      </c:valAx>
      <c:spPr>
        <a:noFill/>
        <a:ln>
          <a:noFill/>
        </a:ln>
        <a:effectLst/>
      </c:spPr>
    </c:plotArea>
    <c:legend>
      <c:legendPos val="b"/>
      <c:legendEntry>
        <c:idx val="1"/>
        <c:delete val="1"/>
      </c:legendEntry>
      <c:layout>
        <c:manualLayout>
          <c:xMode val="edge"/>
          <c:yMode val="edge"/>
          <c:x val="2.7777777777777779E-3"/>
          <c:y val="0.1162962962962963"/>
          <c:w val="0.99444444444444446"/>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万人あたり通院外来患者数</a:t>
            </a:r>
            <a:endParaRPr lang="ja-JP" sz="1050" b="1" baseline="30000">
              <a:solidFill>
                <a:schemeClr val="tx1"/>
              </a:solidFill>
            </a:endParaRPr>
          </a:p>
        </c:rich>
      </c:tx>
      <c:layout>
        <c:manualLayout>
          <c:xMode val="edge"/>
          <c:yMode val="edge"/>
          <c:x val="0.40042502751672171"/>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9.4462894759122853E-2"/>
          <c:y val="0.26722222222222225"/>
          <c:w val="0.86285443654220639"/>
          <c:h val="0.4224387576552931"/>
        </c:manualLayout>
      </c:layout>
      <c:barChart>
        <c:barDir val="col"/>
        <c:grouping val="stacked"/>
        <c:varyColors val="0"/>
        <c:ser>
          <c:idx val="1"/>
          <c:order val="0"/>
          <c:tx>
            <c:strRef>
              <c:f>グラフ描画用シート!$D$8</c:f>
              <c:strCache>
                <c:ptCount val="1"/>
                <c:pt idx="0">
                  <c:v>人口10万人あたり通院外来患者延数（診療所）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グラフ描画用シート!$D$9:$D$31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E09B-4F02-B1D2-79043081BE74}"/>
            </c:ext>
          </c:extLst>
        </c:ser>
        <c:ser>
          <c:idx val="0"/>
          <c:order val="1"/>
          <c:tx>
            <c:strRef>
              <c:f>グラフ描画用シート!$C$8</c:f>
              <c:strCache>
                <c:ptCount val="1"/>
                <c:pt idx="0">
                  <c:v>人口10万人あたり通院外来患者延数（病院）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グラフ描画用シート!$C$9:$C$31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E09B-4F02-B1D2-79043081BE74}"/>
            </c:ext>
          </c:extLst>
        </c:ser>
        <c:dLbls>
          <c:showLegendKey val="0"/>
          <c:showVal val="0"/>
          <c:showCatName val="0"/>
          <c:showSerName val="0"/>
          <c:showPercent val="0"/>
          <c:showBubbleSize val="0"/>
        </c:dLbls>
        <c:gapWidth val="150"/>
        <c:overlap val="100"/>
        <c:axId val="334786032"/>
        <c:axId val="334786592"/>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グラフ描画用シート!$E$9:$E$31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E09B-4F02-B1D2-79043081BE74}"/>
            </c:ext>
          </c:extLst>
        </c:ser>
        <c:dLbls>
          <c:showLegendKey val="0"/>
          <c:showVal val="0"/>
          <c:showCatName val="0"/>
          <c:showSerName val="0"/>
          <c:showPercent val="0"/>
          <c:showBubbleSize val="0"/>
        </c:dLbls>
        <c:marker val="1"/>
        <c:smooth val="0"/>
        <c:axId val="334786032"/>
        <c:axId val="334786592"/>
      </c:lineChart>
      <c:catAx>
        <c:axId val="334786032"/>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786592"/>
        <c:crosses val="autoZero"/>
        <c:auto val="1"/>
        <c:lblAlgn val="ctr"/>
        <c:lblOffset val="100"/>
        <c:noMultiLvlLbl val="0"/>
      </c:catAx>
      <c:valAx>
        <c:axId val="3347865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4786032"/>
        <c:crosses val="autoZero"/>
        <c:crossBetween val="between"/>
      </c:valAx>
      <c:spPr>
        <a:noFill/>
        <a:ln>
          <a:noFill/>
        </a:ln>
        <a:effectLst/>
      </c:spPr>
    </c:plotArea>
    <c:legend>
      <c:legendPos val="b"/>
      <c:legendEntry>
        <c:idx val="2"/>
        <c:delete val="1"/>
      </c:legendEntry>
      <c:layout>
        <c:manualLayout>
          <c:xMode val="edge"/>
          <c:yMode val="edge"/>
          <c:x val="0.1151434044534756"/>
          <c:y val="0.1162962962962963"/>
          <c:w val="0.83879931843197031"/>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通院外来患者の対応割合</a:t>
            </a:r>
            <a:endParaRPr lang="ja-JP" sz="1050" b="1">
              <a:solidFill>
                <a:schemeClr val="tx1"/>
              </a:solidFill>
            </a:endParaRPr>
          </a:p>
        </c:rich>
      </c:tx>
      <c:layout>
        <c:manualLayout>
          <c:xMode val="edge"/>
          <c:yMode val="edge"/>
          <c:x val="0.43877635255270508"/>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9677948522563713E-2"/>
          <c:y val="0.26722222222222225"/>
          <c:w val="0.87763938277876552"/>
          <c:h val="0.4224387576552931"/>
        </c:manualLayout>
      </c:layout>
      <c:barChart>
        <c:barDir val="col"/>
        <c:grouping val="stacked"/>
        <c:varyColors val="0"/>
        <c:ser>
          <c:idx val="1"/>
          <c:order val="0"/>
          <c:tx>
            <c:strRef>
              <c:f>'グラフ２（二次医療圏）（非表示）'!$K$8</c:f>
              <c:strCache>
                <c:ptCount val="1"/>
                <c:pt idx="0">
                  <c:v>人口10万人あたり通院外来患者延数（診療所）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'グラフ２（二次医療圏）（非表示）'!$K$9:$K$31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0806-499C-9A63-4D342D1DD313}"/>
            </c:ext>
          </c:extLst>
        </c:ser>
        <c:ser>
          <c:idx val="0"/>
          <c:order val="1"/>
          <c:tx>
            <c:strRef>
              <c:f>'グラフ２（二次医療圏）（非表示）'!$J$8</c:f>
              <c:strCache>
                <c:ptCount val="1"/>
                <c:pt idx="0">
                  <c:v>人口10万人あたり通院外来患者延数（病院）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'グラフ２（二次医療圏）（非表示）'!$J$9:$J$31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0806-499C-9A63-4D342D1DD313}"/>
            </c:ext>
          </c:extLst>
        </c:ser>
        <c:dLbls>
          <c:showLegendKey val="0"/>
          <c:showVal val="0"/>
          <c:showCatName val="0"/>
          <c:showSerName val="0"/>
          <c:showPercent val="0"/>
          <c:showBubbleSize val="0"/>
        </c:dLbls>
        <c:gapWidth val="150"/>
        <c:overlap val="100"/>
        <c:axId val="332404624"/>
        <c:axId val="332405184"/>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'グラフ２（二次医療圏）（非表示）'!$L$9:$L$31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0806-499C-9A63-4D342D1DD313}"/>
            </c:ext>
          </c:extLst>
        </c:ser>
        <c:dLbls>
          <c:showLegendKey val="0"/>
          <c:showVal val="0"/>
          <c:showCatName val="0"/>
          <c:showSerName val="0"/>
          <c:showPercent val="0"/>
          <c:showBubbleSize val="0"/>
        </c:dLbls>
        <c:marker val="1"/>
        <c:smooth val="0"/>
        <c:axId val="332404624"/>
        <c:axId val="332405184"/>
      </c:lineChart>
      <c:catAx>
        <c:axId val="33240462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2405184"/>
        <c:crosses val="autoZero"/>
        <c:auto val="1"/>
        <c:lblAlgn val="ctr"/>
        <c:lblOffset val="100"/>
        <c:noMultiLvlLbl val="0"/>
      </c:catAx>
      <c:valAx>
        <c:axId val="332405184"/>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2404624"/>
        <c:crosses val="autoZero"/>
        <c:crossBetween val="between"/>
        <c:majorUnit val="0.1"/>
      </c:valAx>
      <c:spPr>
        <a:noFill/>
        <a:ln>
          <a:noFill/>
        </a:ln>
        <a:effectLst/>
      </c:spPr>
    </c:plotArea>
    <c:legend>
      <c:legendPos val="b"/>
      <c:legendEntry>
        <c:idx val="2"/>
        <c:delete val="1"/>
      </c:legendEntry>
      <c:layout>
        <c:manualLayout>
          <c:xMode val="edge"/>
          <c:yMode val="edge"/>
          <c:x val="0.1112006815680298"/>
          <c:y val="0.1162962962962963"/>
          <c:w val="0.84408602150537626"/>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通院外来患者の対応割合</a:t>
            </a:r>
            <a:endParaRPr lang="ja-JP" sz="1050" b="1">
              <a:solidFill>
                <a:schemeClr val="tx1"/>
              </a:solidFill>
            </a:endParaRPr>
          </a:p>
        </c:rich>
      </c:tx>
      <c:layout>
        <c:manualLayout>
          <c:xMode val="edge"/>
          <c:yMode val="edge"/>
          <c:x val="0.43877635255270508"/>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9677948522563713E-2"/>
          <c:y val="0.26722222222222225"/>
          <c:w val="0.87763938277876552"/>
          <c:h val="0.4224387576552931"/>
        </c:manualLayout>
      </c:layout>
      <c:barChart>
        <c:barDir val="col"/>
        <c:grouping val="stacked"/>
        <c:varyColors val="0"/>
        <c:ser>
          <c:idx val="1"/>
          <c:order val="0"/>
          <c:tx>
            <c:strRef>
              <c:f>グラフ描画用シート!$K$8</c:f>
              <c:strCache>
                <c:ptCount val="1"/>
                <c:pt idx="0">
                  <c:v>人口10万人あたり通院外来患者延数（診療所）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グラフ描画用シート!$K$9:$K$31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0806-499C-9A63-4D342D1DD313}"/>
            </c:ext>
          </c:extLst>
        </c:ser>
        <c:ser>
          <c:idx val="0"/>
          <c:order val="1"/>
          <c:tx>
            <c:strRef>
              <c:f>グラフ描画用シート!$J$8</c:f>
              <c:strCache>
                <c:ptCount val="1"/>
                <c:pt idx="0">
                  <c:v>人口10万人あたり通院外来患者延数（病院）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グラフ描画用シート!$J$9:$J$31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0806-499C-9A63-4D342D1DD313}"/>
            </c:ext>
          </c:extLst>
        </c:ser>
        <c:dLbls>
          <c:showLegendKey val="0"/>
          <c:showVal val="0"/>
          <c:showCatName val="0"/>
          <c:showSerName val="0"/>
          <c:showPercent val="0"/>
          <c:showBubbleSize val="0"/>
        </c:dLbls>
        <c:gapWidth val="150"/>
        <c:overlap val="100"/>
        <c:axId val="335768464"/>
        <c:axId val="335769024"/>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グラフ描画用シート!$L$9:$L$31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0806-499C-9A63-4D342D1DD313}"/>
            </c:ext>
          </c:extLst>
        </c:ser>
        <c:dLbls>
          <c:showLegendKey val="0"/>
          <c:showVal val="0"/>
          <c:showCatName val="0"/>
          <c:showSerName val="0"/>
          <c:showPercent val="0"/>
          <c:showBubbleSize val="0"/>
        </c:dLbls>
        <c:marker val="1"/>
        <c:smooth val="0"/>
        <c:axId val="335768464"/>
        <c:axId val="335769024"/>
      </c:lineChart>
      <c:catAx>
        <c:axId val="33576846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5769024"/>
        <c:crosses val="autoZero"/>
        <c:auto val="1"/>
        <c:lblAlgn val="ctr"/>
        <c:lblOffset val="100"/>
        <c:noMultiLvlLbl val="0"/>
      </c:catAx>
      <c:valAx>
        <c:axId val="335769024"/>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5768464"/>
        <c:crosses val="autoZero"/>
        <c:crossBetween val="between"/>
        <c:majorUnit val="0.1"/>
      </c:valAx>
      <c:spPr>
        <a:noFill/>
        <a:ln>
          <a:noFill/>
        </a:ln>
        <a:effectLst/>
      </c:spPr>
    </c:plotArea>
    <c:legend>
      <c:legendPos val="b"/>
      <c:legendEntry>
        <c:idx val="2"/>
        <c:delete val="1"/>
      </c:legendEntry>
      <c:layout>
        <c:manualLayout>
          <c:xMode val="edge"/>
          <c:yMode val="edge"/>
          <c:x val="0.1112006815680298"/>
          <c:y val="0.1162962962962963"/>
          <c:w val="0.84408602150537626"/>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万人あたり医療施設数</a:t>
            </a:r>
            <a:endParaRPr lang="ja-JP" sz="1050" b="1" baseline="30000">
              <a:solidFill>
                <a:schemeClr val="tx1"/>
              </a:solidFill>
            </a:endParaRPr>
          </a:p>
        </c:rich>
      </c:tx>
      <c:layout>
        <c:manualLayout>
          <c:xMode val="edge"/>
          <c:yMode val="edge"/>
          <c:x val="0.37891965117263565"/>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9556345779358236E-2"/>
          <c:y val="0.26722222222222225"/>
          <c:w val="0.88414370078740145"/>
          <c:h val="0.4224387576552931"/>
        </c:manualLayout>
      </c:layout>
      <c:barChart>
        <c:barDir val="col"/>
        <c:grouping val="stacked"/>
        <c:varyColors val="0"/>
        <c:ser>
          <c:idx val="1"/>
          <c:order val="0"/>
          <c:tx>
            <c:strRef>
              <c:f>グラフ描画用シート!$N$8</c:f>
              <c:strCache>
                <c:ptCount val="1"/>
                <c:pt idx="0">
                  <c:v>人口10万人あたり医療施設数（診療所）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グラフ描画用シート!$N$9:$N$31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9D3D-4C9C-8472-0DE6352E957F}"/>
            </c:ext>
          </c:extLst>
        </c:ser>
        <c:ser>
          <c:idx val="0"/>
          <c:order val="1"/>
          <c:tx>
            <c:strRef>
              <c:f>グラフ描画用シート!$M$8</c:f>
              <c:strCache>
                <c:ptCount val="1"/>
                <c:pt idx="0">
                  <c:v>人口10万人あたり医療施設数（病院）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グラフ描画用シート!$M$9:$M$31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9D3D-4C9C-8472-0DE6352E957F}"/>
            </c:ext>
          </c:extLst>
        </c:ser>
        <c:dLbls>
          <c:showLegendKey val="0"/>
          <c:showVal val="0"/>
          <c:showCatName val="0"/>
          <c:showSerName val="0"/>
          <c:showPercent val="0"/>
          <c:showBubbleSize val="0"/>
        </c:dLbls>
        <c:gapWidth val="150"/>
        <c:overlap val="100"/>
        <c:axId val="335772944"/>
        <c:axId val="335773504"/>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グラフ描画用シート!$O$9:$O$31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9D3D-4C9C-8472-0DE6352E957F}"/>
            </c:ext>
          </c:extLst>
        </c:ser>
        <c:dLbls>
          <c:showLegendKey val="0"/>
          <c:showVal val="0"/>
          <c:showCatName val="0"/>
          <c:showSerName val="0"/>
          <c:showPercent val="0"/>
          <c:showBubbleSize val="0"/>
        </c:dLbls>
        <c:marker val="1"/>
        <c:smooth val="0"/>
        <c:axId val="335772944"/>
        <c:axId val="335773504"/>
      </c:lineChart>
      <c:catAx>
        <c:axId val="33577294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5773504"/>
        <c:crosses val="autoZero"/>
        <c:auto val="1"/>
        <c:lblAlgn val="ctr"/>
        <c:lblOffset val="100"/>
        <c:noMultiLvlLbl val="0"/>
      </c:catAx>
      <c:valAx>
        <c:axId val="335773504"/>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医療施設数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5772944"/>
        <c:crosses val="autoZero"/>
        <c:crossBetween val="between"/>
      </c:valAx>
      <c:spPr>
        <a:noFill/>
        <a:ln>
          <a:noFill/>
        </a:ln>
        <a:effectLst/>
      </c:spPr>
    </c:plotArea>
    <c:legend>
      <c:legendPos val="b"/>
      <c:legendEntry>
        <c:idx val="2"/>
        <c:delete val="1"/>
      </c:legendEntry>
      <c:layout>
        <c:manualLayout>
          <c:xMode val="edge"/>
          <c:yMode val="edge"/>
          <c:x val="8.924731182795699E-2"/>
          <c:y val="0.1162962962962963"/>
          <c:w val="0.82706089662179316"/>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万人あたり医師数</a:t>
            </a:r>
            <a:endParaRPr lang="ja-JP" sz="1050" b="1" baseline="30000">
              <a:solidFill>
                <a:schemeClr val="tx1"/>
              </a:solidFill>
            </a:endParaRPr>
          </a:p>
        </c:rich>
      </c:tx>
      <c:layout>
        <c:manualLayout>
          <c:xMode val="edge"/>
          <c:yMode val="edge"/>
          <c:x val="0.38295190923715183"/>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9556345779358236E-2"/>
          <c:y val="0.26722222222222225"/>
          <c:w val="0.88414370078740145"/>
          <c:h val="0.4224387576552931"/>
        </c:manualLayout>
      </c:layout>
      <c:barChart>
        <c:barDir val="col"/>
        <c:grouping val="stacked"/>
        <c:varyColors val="0"/>
        <c:ser>
          <c:idx val="1"/>
          <c:order val="0"/>
          <c:tx>
            <c:strRef>
              <c:f>グラフ描画用シート!$Q$8</c:f>
              <c:strCache>
                <c:ptCount val="1"/>
                <c:pt idx="0">
                  <c:v>人口10万人あたり医師数（診療所）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グラフ描画用シート!$Q$9:$Q$31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1915-43C4-9A4B-A65E77189539}"/>
            </c:ext>
          </c:extLst>
        </c:ser>
        <c:ser>
          <c:idx val="0"/>
          <c:order val="1"/>
          <c:tx>
            <c:strRef>
              <c:f>グラフ描画用シート!$P$8</c:f>
              <c:strCache>
                <c:ptCount val="1"/>
                <c:pt idx="0">
                  <c:v>人口10万人あたり医師数（病院）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グラフ描画用シート!$P$9:$P$31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1915-43C4-9A4B-A65E77189539}"/>
            </c:ext>
          </c:extLst>
        </c:ser>
        <c:dLbls>
          <c:showLegendKey val="0"/>
          <c:showVal val="0"/>
          <c:showCatName val="0"/>
          <c:showSerName val="0"/>
          <c:showPercent val="0"/>
          <c:showBubbleSize val="0"/>
        </c:dLbls>
        <c:gapWidth val="150"/>
        <c:overlap val="100"/>
        <c:axId val="335777424"/>
        <c:axId val="335777984"/>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グラフ描画用シート!$R$9:$R$31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1915-43C4-9A4B-A65E77189539}"/>
            </c:ext>
          </c:extLst>
        </c:ser>
        <c:dLbls>
          <c:showLegendKey val="0"/>
          <c:showVal val="0"/>
          <c:showCatName val="0"/>
          <c:showSerName val="0"/>
          <c:showPercent val="0"/>
          <c:showBubbleSize val="0"/>
        </c:dLbls>
        <c:marker val="1"/>
        <c:smooth val="0"/>
        <c:axId val="335777424"/>
        <c:axId val="335777984"/>
      </c:lineChart>
      <c:catAx>
        <c:axId val="33577742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5777984"/>
        <c:crosses val="autoZero"/>
        <c:auto val="1"/>
        <c:lblAlgn val="ctr"/>
        <c:lblOffset val="100"/>
        <c:noMultiLvlLbl val="0"/>
      </c:catAx>
      <c:valAx>
        <c:axId val="335777984"/>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医師数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5777424"/>
        <c:crosses val="autoZero"/>
        <c:crossBetween val="between"/>
      </c:valAx>
      <c:spPr>
        <a:noFill/>
        <a:ln>
          <a:noFill/>
        </a:ln>
        <a:effectLst/>
      </c:spPr>
    </c:plotArea>
    <c:legend>
      <c:legendPos val="b"/>
      <c:legendEntry>
        <c:idx val="2"/>
        <c:delete val="1"/>
      </c:legendEntry>
      <c:layout>
        <c:manualLayout>
          <c:xMode val="edge"/>
          <c:yMode val="edge"/>
          <c:x val="9.229394208788419E-2"/>
          <c:y val="0.1162962962962963"/>
          <c:w val="0.81863802810938968"/>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時間外等外来患者の対応割合</a:t>
            </a:r>
            <a:endParaRPr lang="ja-JP" sz="1050" b="1">
              <a:solidFill>
                <a:schemeClr val="tx1"/>
              </a:solidFill>
            </a:endParaRPr>
          </a:p>
        </c:rich>
      </c:tx>
      <c:layout>
        <c:manualLayout>
          <c:xMode val="edge"/>
          <c:yMode val="edge"/>
          <c:x val="0.40248602997205996"/>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5645690458047588E-2"/>
          <c:y val="0.26722222222222225"/>
          <c:w val="0.88167164084328165"/>
          <c:h val="0.4224387576552931"/>
        </c:manualLayout>
      </c:layout>
      <c:barChart>
        <c:barDir val="col"/>
        <c:grouping val="stacked"/>
        <c:varyColors val="0"/>
        <c:ser>
          <c:idx val="1"/>
          <c:order val="0"/>
          <c:tx>
            <c:strRef>
              <c:f>グラフ描画用シート!$Y$8</c:f>
              <c:strCache>
                <c:ptCount val="1"/>
                <c:pt idx="0">
                  <c:v>人口10万人あたり時間外等外来患者延数（診療所）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グラフ描画用シート!$Y$9:$Y$31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9F05-49C7-BF3A-B8F954DCA741}"/>
            </c:ext>
          </c:extLst>
        </c:ser>
        <c:ser>
          <c:idx val="0"/>
          <c:order val="1"/>
          <c:tx>
            <c:strRef>
              <c:f>グラフ描画用シート!$X$8</c:f>
              <c:strCache>
                <c:ptCount val="1"/>
                <c:pt idx="0">
                  <c:v>人口10万人あたり時間外等外来患者延数（病院）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グラフ描画用シート!$X$9:$X$31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9F05-49C7-BF3A-B8F954DCA741}"/>
            </c:ext>
          </c:extLst>
        </c:ser>
        <c:dLbls>
          <c:showLegendKey val="0"/>
          <c:showVal val="0"/>
          <c:showCatName val="0"/>
          <c:showSerName val="0"/>
          <c:showPercent val="0"/>
          <c:showBubbleSize val="0"/>
        </c:dLbls>
        <c:gapWidth val="150"/>
        <c:overlap val="100"/>
        <c:axId val="335781904"/>
        <c:axId val="335782464"/>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グラフ描画用シート!$Z$9:$Z$31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9F05-49C7-BF3A-B8F954DCA741}"/>
            </c:ext>
          </c:extLst>
        </c:ser>
        <c:dLbls>
          <c:showLegendKey val="0"/>
          <c:showVal val="0"/>
          <c:showCatName val="0"/>
          <c:showSerName val="0"/>
          <c:showPercent val="0"/>
          <c:showBubbleSize val="0"/>
        </c:dLbls>
        <c:marker val="1"/>
        <c:smooth val="0"/>
        <c:axId val="335781904"/>
        <c:axId val="335782464"/>
      </c:lineChart>
      <c:catAx>
        <c:axId val="33578190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5782464"/>
        <c:crosses val="autoZero"/>
        <c:auto val="1"/>
        <c:lblAlgn val="ctr"/>
        <c:lblOffset val="100"/>
        <c:noMultiLvlLbl val="0"/>
      </c:catAx>
      <c:valAx>
        <c:axId val="335782464"/>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5781904"/>
        <c:crosses val="autoZero"/>
        <c:crossBetween val="between"/>
        <c:majorUnit val="0.1"/>
      </c:valAx>
      <c:spPr>
        <a:noFill/>
        <a:ln>
          <a:noFill/>
        </a:ln>
        <a:effectLst/>
      </c:spPr>
    </c:plotArea>
    <c:legend>
      <c:legendPos val="b"/>
      <c:legendEntry>
        <c:idx val="2"/>
        <c:delete val="1"/>
      </c:legendEntry>
      <c:layout>
        <c:manualLayout>
          <c:xMode val="edge"/>
          <c:yMode val="edge"/>
          <c:x val="0.10905014393362118"/>
          <c:y val="0.1162962962962963"/>
          <c:w val="0.83575268817204296"/>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万人あたり訪問診療患者数</a:t>
            </a:r>
            <a:endParaRPr lang="ja-JP" sz="1050" b="1" strike="noStrike" baseline="30000">
              <a:solidFill>
                <a:schemeClr val="tx1"/>
              </a:solidFill>
            </a:endParaRPr>
          </a:p>
        </c:rich>
      </c:tx>
      <c:layout>
        <c:manualLayout>
          <c:xMode val="edge"/>
          <c:yMode val="edge"/>
          <c:x val="0.29693044619422571"/>
          <c:y val="1.388888888888888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8.1022034544069088E-2"/>
          <c:y val="0.26722222222222225"/>
          <c:w val="0.87629529675726014"/>
          <c:h val="0.4224387576552931"/>
        </c:manualLayout>
      </c:layout>
      <c:barChart>
        <c:barDir val="col"/>
        <c:grouping val="stacked"/>
        <c:varyColors val="0"/>
        <c:ser>
          <c:idx val="1"/>
          <c:order val="0"/>
          <c:tx>
            <c:strRef>
              <c:f>グラフ描画用シート!$AE$8</c:f>
              <c:strCache>
                <c:ptCount val="1"/>
                <c:pt idx="0">
                  <c:v>人口10万人あたり訪問診療患者延数（診療所）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グラフ描画用シート!$AE$9:$AE$31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0800-45EC-A3EE-6B2FA14F2BDD}"/>
            </c:ext>
          </c:extLst>
        </c:ser>
        <c:ser>
          <c:idx val="0"/>
          <c:order val="1"/>
          <c:tx>
            <c:strRef>
              <c:f>グラフ描画用シート!$AD$8</c:f>
              <c:strCache>
                <c:ptCount val="1"/>
                <c:pt idx="0">
                  <c:v>人口10万人あたり訪問診療患者延数（病院）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グラフ描画用シート!$AD$9:$AD$31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0800-45EC-A3EE-6B2FA14F2BDD}"/>
            </c:ext>
          </c:extLst>
        </c:ser>
        <c:dLbls>
          <c:showLegendKey val="0"/>
          <c:showVal val="0"/>
          <c:showCatName val="0"/>
          <c:showSerName val="0"/>
          <c:showPercent val="0"/>
          <c:showBubbleSize val="0"/>
        </c:dLbls>
        <c:gapWidth val="150"/>
        <c:overlap val="100"/>
        <c:axId val="336496224"/>
        <c:axId val="336496784"/>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グラフ描画用シート!$AF$9:$AF$31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0800-45EC-A3EE-6B2FA14F2BDD}"/>
            </c:ext>
          </c:extLst>
        </c:ser>
        <c:dLbls>
          <c:showLegendKey val="0"/>
          <c:showVal val="0"/>
          <c:showCatName val="0"/>
          <c:showSerName val="0"/>
          <c:showPercent val="0"/>
          <c:showBubbleSize val="0"/>
        </c:dLbls>
        <c:marker val="1"/>
        <c:smooth val="0"/>
        <c:axId val="336496224"/>
        <c:axId val="336496784"/>
      </c:lineChart>
      <c:catAx>
        <c:axId val="33649622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496784"/>
        <c:crosses val="autoZero"/>
        <c:auto val="1"/>
        <c:lblAlgn val="ctr"/>
        <c:lblOffset val="100"/>
        <c:noMultiLvlLbl val="0"/>
      </c:catAx>
      <c:valAx>
        <c:axId val="336496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496224"/>
        <c:crosses val="autoZero"/>
        <c:crossBetween val="between"/>
      </c:valAx>
      <c:spPr>
        <a:noFill/>
        <a:ln>
          <a:noFill/>
        </a:ln>
        <a:effectLst/>
      </c:spPr>
    </c:plotArea>
    <c:legend>
      <c:legendPos val="b"/>
      <c:legendEntry>
        <c:idx val="2"/>
        <c:delete val="1"/>
      </c:legendEntry>
      <c:layout>
        <c:manualLayout>
          <c:xMode val="edge"/>
          <c:yMode val="edge"/>
          <c:x val="0.10761652273304546"/>
          <c:y val="0.1162962962962963"/>
          <c:w val="0.85062727542121741"/>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訪問診療患者の対応割合</a:t>
            </a:r>
            <a:endParaRPr lang="ja-JP" sz="1050" b="1">
              <a:solidFill>
                <a:schemeClr val="tx1"/>
              </a:solidFill>
            </a:endParaRPr>
          </a:p>
        </c:rich>
      </c:tx>
      <c:layout>
        <c:manualLayout>
          <c:xMode val="edge"/>
          <c:yMode val="edge"/>
          <c:x val="0.36081933508311459"/>
          <c:y val="1.388888888888888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2957518415036823E-2"/>
          <c:y val="0.26722222222222225"/>
          <c:w val="0.8843598128862924"/>
          <c:h val="0.4224387576552931"/>
        </c:manualLayout>
      </c:layout>
      <c:barChart>
        <c:barDir val="col"/>
        <c:grouping val="stacked"/>
        <c:varyColors val="0"/>
        <c:ser>
          <c:idx val="1"/>
          <c:order val="0"/>
          <c:tx>
            <c:strRef>
              <c:f>グラフ描画用シート!$AJ$8</c:f>
              <c:strCache>
                <c:ptCount val="1"/>
                <c:pt idx="0">
                  <c:v>人口10万人あたり訪問診療患者延数（診療所）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グラフ描画用シート!$AJ$9:$AJ$31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84FD-4C7A-A682-00C32C7813CB}"/>
            </c:ext>
          </c:extLst>
        </c:ser>
        <c:ser>
          <c:idx val="0"/>
          <c:order val="1"/>
          <c:tx>
            <c:strRef>
              <c:f>グラフ描画用シート!$AI$8</c:f>
              <c:strCache>
                <c:ptCount val="1"/>
                <c:pt idx="0">
                  <c:v>人口10万人あたり訪問診療患者延数（病院）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グラフ描画用シート!$AI$9:$AI$31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84FD-4C7A-A682-00C32C7813CB}"/>
            </c:ext>
          </c:extLst>
        </c:ser>
        <c:dLbls>
          <c:showLegendKey val="0"/>
          <c:showVal val="0"/>
          <c:showCatName val="0"/>
          <c:showSerName val="0"/>
          <c:showPercent val="0"/>
          <c:showBubbleSize val="0"/>
        </c:dLbls>
        <c:gapWidth val="150"/>
        <c:overlap val="100"/>
        <c:axId val="336501824"/>
        <c:axId val="336502384"/>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グラフ描画用シート!$AK$9:$AK$31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84FD-4C7A-A682-00C32C7813CB}"/>
            </c:ext>
          </c:extLst>
        </c:ser>
        <c:dLbls>
          <c:showLegendKey val="0"/>
          <c:showVal val="0"/>
          <c:showCatName val="0"/>
          <c:showSerName val="0"/>
          <c:showPercent val="0"/>
          <c:showBubbleSize val="0"/>
        </c:dLbls>
        <c:marker val="1"/>
        <c:smooth val="0"/>
        <c:axId val="336501824"/>
        <c:axId val="336502384"/>
      </c:lineChart>
      <c:catAx>
        <c:axId val="33650182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502384"/>
        <c:crosses val="autoZero"/>
        <c:auto val="1"/>
        <c:lblAlgn val="ctr"/>
        <c:lblOffset val="100"/>
        <c:noMultiLvlLbl val="0"/>
      </c:catAx>
      <c:valAx>
        <c:axId val="336502384"/>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501824"/>
        <c:crosses val="autoZero"/>
        <c:crossBetween val="between"/>
        <c:majorUnit val="0.1"/>
      </c:valAx>
      <c:spPr>
        <a:noFill/>
        <a:ln>
          <a:noFill/>
        </a:ln>
        <a:effectLst/>
      </c:spPr>
    </c:plotArea>
    <c:legend>
      <c:legendPos val="b"/>
      <c:legendEntry>
        <c:idx val="2"/>
        <c:delete val="1"/>
      </c:legendEntry>
      <c:layout>
        <c:manualLayout>
          <c:xMode val="edge"/>
          <c:yMode val="edge"/>
          <c:x val="0.10367379984759968"/>
          <c:y val="0.1162962962962963"/>
          <c:w val="0.84784946236559144"/>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万人あたり時間外等外来患者数</a:t>
            </a:r>
            <a:endParaRPr lang="ja-JP" sz="1050" b="1" baseline="30000">
              <a:solidFill>
                <a:schemeClr val="tx1"/>
              </a:solidFill>
            </a:endParaRPr>
          </a:p>
        </c:rich>
      </c:tx>
      <c:layout>
        <c:manualLayout>
          <c:xMode val="edge"/>
          <c:yMode val="edge"/>
          <c:x val="0.37488739310811958"/>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9677948522563713E-2"/>
          <c:y val="0.26722222222222225"/>
          <c:w val="0.87763938277876552"/>
          <c:h val="0.4224387576552931"/>
        </c:manualLayout>
      </c:layout>
      <c:barChart>
        <c:barDir val="col"/>
        <c:grouping val="stacked"/>
        <c:varyColors val="0"/>
        <c:ser>
          <c:idx val="1"/>
          <c:order val="0"/>
          <c:tx>
            <c:strRef>
              <c:f>グラフ描画用シート!$T$8</c:f>
              <c:strCache>
                <c:ptCount val="1"/>
                <c:pt idx="0">
                  <c:v>人口10万人あたり時間外等外来患者延数（診療所）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グラフ描画用シート!$T$9:$T$31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1232-45B1-888E-EAA1D852FFA0}"/>
            </c:ext>
          </c:extLst>
        </c:ser>
        <c:ser>
          <c:idx val="0"/>
          <c:order val="1"/>
          <c:tx>
            <c:strRef>
              <c:f>グラフ描画用シート!$S$8</c:f>
              <c:strCache>
                <c:ptCount val="1"/>
                <c:pt idx="0">
                  <c:v>人口10万人あたり時間外等外来患者延数（病院）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グラフ描画用シート!$S$9:$S$31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1232-45B1-888E-EAA1D852FFA0}"/>
            </c:ext>
          </c:extLst>
        </c:ser>
        <c:dLbls>
          <c:showLegendKey val="0"/>
          <c:showVal val="0"/>
          <c:showCatName val="0"/>
          <c:showSerName val="0"/>
          <c:showPercent val="0"/>
          <c:showBubbleSize val="0"/>
        </c:dLbls>
        <c:gapWidth val="150"/>
        <c:overlap val="100"/>
        <c:axId val="336506304"/>
        <c:axId val="336506864"/>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グラフ描画用シート!$U$9:$U$31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1232-45B1-888E-EAA1D852FFA0}"/>
            </c:ext>
          </c:extLst>
        </c:ser>
        <c:dLbls>
          <c:showLegendKey val="0"/>
          <c:showVal val="0"/>
          <c:showCatName val="0"/>
          <c:showSerName val="0"/>
          <c:showPercent val="0"/>
          <c:showBubbleSize val="0"/>
        </c:dLbls>
        <c:marker val="1"/>
        <c:smooth val="0"/>
        <c:axId val="336506304"/>
        <c:axId val="336506864"/>
      </c:lineChart>
      <c:catAx>
        <c:axId val="33650630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506864"/>
        <c:crosses val="autoZero"/>
        <c:auto val="1"/>
        <c:lblAlgn val="ctr"/>
        <c:lblOffset val="100"/>
        <c:noMultiLvlLbl val="0"/>
      </c:catAx>
      <c:valAx>
        <c:axId val="3365068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506304"/>
        <c:crosses val="autoZero"/>
        <c:crossBetween val="between"/>
      </c:valAx>
      <c:spPr>
        <a:noFill/>
        <a:ln>
          <a:noFill/>
        </a:ln>
        <a:effectLst/>
      </c:spPr>
    </c:plotArea>
    <c:legend>
      <c:legendPos val="b"/>
      <c:legendEntry>
        <c:idx val="2"/>
        <c:delete val="1"/>
      </c:legendEntry>
      <c:layout>
        <c:manualLayout>
          <c:xMode val="edge"/>
          <c:yMode val="edge"/>
          <c:x val="0.10376344086021505"/>
          <c:y val="0.1162962962962963"/>
          <c:w val="0.8555555202777072"/>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万あたり訪問診療医療施設数</a:t>
            </a:r>
            <a:endParaRPr lang="ja-JP" sz="1050" b="1" baseline="30000">
              <a:solidFill>
                <a:schemeClr val="tx1"/>
              </a:solidFill>
            </a:endParaRPr>
          </a:p>
        </c:rich>
      </c:tx>
      <c:layout>
        <c:manualLayout>
          <c:xMode val="edge"/>
          <c:yMode val="edge"/>
          <c:x val="0.38160782321564646"/>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2244517822368987E-2"/>
          <c:y val="0.26722222222222225"/>
          <c:w val="0.88145552874439081"/>
          <c:h val="0.4224387576552931"/>
        </c:manualLayout>
      </c:layout>
      <c:barChart>
        <c:barDir val="col"/>
        <c:grouping val="stacked"/>
        <c:varyColors val="0"/>
        <c:ser>
          <c:idx val="1"/>
          <c:order val="0"/>
          <c:tx>
            <c:strRef>
              <c:f>グラフ描画用シート!$AM$8</c:f>
              <c:strCache>
                <c:ptCount val="1"/>
                <c:pt idx="0">
                  <c:v>人口10万人あたり訪問診療実施施設数（診療所）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グラフ描画用シート!$AM$9:$AM$31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C484-404A-8FC4-345151BF5DB0}"/>
            </c:ext>
          </c:extLst>
        </c:ser>
        <c:ser>
          <c:idx val="0"/>
          <c:order val="1"/>
          <c:tx>
            <c:strRef>
              <c:f>グラフ描画用シート!$AL$8</c:f>
              <c:strCache>
                <c:ptCount val="1"/>
                <c:pt idx="0">
                  <c:v>人口10万人あたり訪問診療実施施設数（病院）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グラフ描画用シート!$AL$9:$AL$31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C484-404A-8FC4-345151BF5DB0}"/>
            </c:ext>
          </c:extLst>
        </c:ser>
        <c:dLbls>
          <c:showLegendKey val="0"/>
          <c:showVal val="0"/>
          <c:showCatName val="0"/>
          <c:showSerName val="0"/>
          <c:showPercent val="0"/>
          <c:showBubbleSize val="0"/>
        </c:dLbls>
        <c:gapWidth val="150"/>
        <c:overlap val="100"/>
        <c:axId val="335783024"/>
        <c:axId val="336584096"/>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グラフ描画用シート!$AN$9:$AN$31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C484-404A-8FC4-345151BF5DB0}"/>
            </c:ext>
          </c:extLst>
        </c:ser>
        <c:dLbls>
          <c:showLegendKey val="0"/>
          <c:showVal val="0"/>
          <c:showCatName val="0"/>
          <c:showSerName val="0"/>
          <c:showPercent val="0"/>
          <c:showBubbleSize val="0"/>
        </c:dLbls>
        <c:marker val="1"/>
        <c:smooth val="0"/>
        <c:axId val="335783024"/>
        <c:axId val="336584096"/>
      </c:lineChart>
      <c:catAx>
        <c:axId val="33578302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584096"/>
        <c:crosses val="autoZero"/>
        <c:auto val="1"/>
        <c:lblAlgn val="ctr"/>
        <c:lblOffset val="100"/>
        <c:noMultiLvlLbl val="0"/>
      </c:catAx>
      <c:valAx>
        <c:axId val="336584096"/>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医療施設数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5783024"/>
        <c:crosses val="autoZero"/>
        <c:crossBetween val="between"/>
      </c:valAx>
      <c:spPr>
        <a:noFill/>
        <a:ln>
          <a:noFill/>
        </a:ln>
        <a:effectLst/>
      </c:spPr>
    </c:plotArea>
    <c:legend>
      <c:legendPos val="b"/>
      <c:legendEntry>
        <c:idx val="2"/>
        <c:delete val="1"/>
      </c:legendEntry>
      <c:layout>
        <c:manualLayout>
          <c:xMode val="edge"/>
          <c:yMode val="edge"/>
          <c:x val="8.1003619507239014E-2"/>
          <c:y val="0.1162962962962963"/>
          <c:w val="0.84336921090508843"/>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万人あたり往診患者数</a:t>
            </a:r>
            <a:endParaRPr lang="ja-JP" sz="1050" b="1" baseline="30000">
              <a:solidFill>
                <a:schemeClr val="tx1"/>
              </a:solidFill>
            </a:endParaRPr>
          </a:p>
        </c:rich>
      </c:tx>
      <c:layout>
        <c:manualLayout>
          <c:xMode val="edge"/>
          <c:yMode val="edge"/>
          <c:x val="0.35741427482854965"/>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8.1022034544069088E-2"/>
          <c:y val="0.26722222222222225"/>
          <c:w val="0.87629529675726014"/>
          <c:h val="0.4224387576552931"/>
        </c:manualLayout>
      </c:layout>
      <c:barChart>
        <c:barDir val="col"/>
        <c:grouping val="stacked"/>
        <c:varyColors val="0"/>
        <c:ser>
          <c:idx val="1"/>
          <c:order val="0"/>
          <c:tx>
            <c:strRef>
              <c:f>グラフ描画用シート!$AP$8</c:f>
              <c:strCache>
                <c:ptCount val="1"/>
                <c:pt idx="0">
                  <c:v>人口10万人あたり往診患者延数（診療所）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グラフ描画用シート!$AP$9:$AP$31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55D6-4018-8819-07B4F73B9E35}"/>
            </c:ext>
          </c:extLst>
        </c:ser>
        <c:ser>
          <c:idx val="0"/>
          <c:order val="1"/>
          <c:tx>
            <c:strRef>
              <c:f>グラフ描画用シート!$AO$8</c:f>
              <c:strCache>
                <c:ptCount val="1"/>
                <c:pt idx="0">
                  <c:v>人口10万人あたり往診患者延数（病院）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グラフ描画用シート!$AO$9:$AO$31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55D6-4018-8819-07B4F73B9E35}"/>
            </c:ext>
          </c:extLst>
        </c:ser>
        <c:dLbls>
          <c:showLegendKey val="0"/>
          <c:showVal val="0"/>
          <c:showCatName val="0"/>
          <c:showSerName val="0"/>
          <c:showPercent val="0"/>
          <c:showBubbleSize val="0"/>
        </c:dLbls>
        <c:gapWidth val="150"/>
        <c:overlap val="100"/>
        <c:axId val="336588016"/>
        <c:axId val="336588576"/>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グラフ描画用シート!$AQ$9:$AQ$31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55D6-4018-8819-07B4F73B9E35}"/>
            </c:ext>
          </c:extLst>
        </c:ser>
        <c:dLbls>
          <c:showLegendKey val="0"/>
          <c:showVal val="0"/>
          <c:showCatName val="0"/>
          <c:showSerName val="0"/>
          <c:showPercent val="0"/>
          <c:showBubbleSize val="0"/>
        </c:dLbls>
        <c:marker val="1"/>
        <c:smooth val="0"/>
        <c:axId val="336588016"/>
        <c:axId val="336588576"/>
      </c:lineChart>
      <c:catAx>
        <c:axId val="336588016"/>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588576"/>
        <c:crosses val="autoZero"/>
        <c:auto val="1"/>
        <c:lblAlgn val="ctr"/>
        <c:lblOffset val="100"/>
        <c:noMultiLvlLbl val="0"/>
      </c:catAx>
      <c:valAx>
        <c:axId val="3365885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588016"/>
        <c:crosses val="autoZero"/>
        <c:crossBetween val="between"/>
      </c:valAx>
      <c:spPr>
        <a:noFill/>
        <a:ln>
          <a:noFill/>
        </a:ln>
        <a:effectLst/>
      </c:spPr>
    </c:plotArea>
    <c:legend>
      <c:legendPos val="b"/>
      <c:legendEntry>
        <c:idx val="2"/>
        <c:delete val="1"/>
      </c:legendEntry>
      <c:layout>
        <c:manualLayout>
          <c:xMode val="edge"/>
          <c:yMode val="edge"/>
          <c:x val="9.0143404453475573E-2"/>
          <c:y val="0.1162962962962963"/>
          <c:w val="0.87213265176530352"/>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往診患者の対応割合</a:t>
            </a:r>
            <a:endParaRPr lang="ja-JP" sz="1050" b="1">
              <a:solidFill>
                <a:schemeClr val="tx1"/>
              </a:solidFill>
            </a:endParaRPr>
          </a:p>
        </c:rich>
      </c:tx>
      <c:layout>
        <c:manualLayout>
          <c:xMode val="edge"/>
          <c:yMode val="edge"/>
          <c:x val="0.40114194395055452"/>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8.1022034544069088E-2"/>
          <c:y val="0.26722222222222225"/>
          <c:w val="0.87629529675726014"/>
          <c:h val="0.4224387576552931"/>
        </c:manualLayout>
      </c:layout>
      <c:barChart>
        <c:barDir val="col"/>
        <c:grouping val="stacked"/>
        <c:varyColors val="0"/>
        <c:ser>
          <c:idx val="1"/>
          <c:order val="0"/>
          <c:tx>
            <c:strRef>
              <c:f>グラフ描画用シート!$AU$8</c:f>
              <c:strCache>
                <c:ptCount val="1"/>
                <c:pt idx="0">
                  <c:v>人口10万人あたり往診患者延数（診療所）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グラフ描画用シート!$AU$9:$AU$31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E6BE-4C8A-A2FC-F355A7C836F7}"/>
            </c:ext>
          </c:extLst>
        </c:ser>
        <c:ser>
          <c:idx val="0"/>
          <c:order val="1"/>
          <c:tx>
            <c:strRef>
              <c:f>グラフ描画用シート!$AT$8</c:f>
              <c:strCache>
                <c:ptCount val="1"/>
                <c:pt idx="0">
                  <c:v>人口10万人あたり往診患者延数（病院）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グラフ描画用シート!$AT$9:$AT$31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E6BE-4C8A-A2FC-F355A7C836F7}"/>
            </c:ext>
          </c:extLst>
        </c:ser>
        <c:dLbls>
          <c:showLegendKey val="0"/>
          <c:showVal val="0"/>
          <c:showCatName val="0"/>
          <c:showSerName val="0"/>
          <c:showPercent val="0"/>
          <c:showBubbleSize val="0"/>
        </c:dLbls>
        <c:gapWidth val="150"/>
        <c:overlap val="100"/>
        <c:axId val="336592496"/>
        <c:axId val="336593056"/>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グラフ描画用シート!$AV$9:$AV$31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E6BE-4C8A-A2FC-F355A7C836F7}"/>
            </c:ext>
          </c:extLst>
        </c:ser>
        <c:dLbls>
          <c:showLegendKey val="0"/>
          <c:showVal val="0"/>
          <c:showCatName val="0"/>
          <c:showSerName val="0"/>
          <c:showPercent val="0"/>
          <c:showBubbleSize val="0"/>
        </c:dLbls>
        <c:marker val="1"/>
        <c:smooth val="0"/>
        <c:axId val="336592496"/>
        <c:axId val="336593056"/>
      </c:lineChart>
      <c:catAx>
        <c:axId val="336592496"/>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593056"/>
        <c:crosses val="autoZero"/>
        <c:auto val="1"/>
        <c:lblAlgn val="ctr"/>
        <c:lblOffset val="100"/>
        <c:noMultiLvlLbl val="0"/>
      </c:catAx>
      <c:valAx>
        <c:axId val="336593056"/>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592496"/>
        <c:crosses val="autoZero"/>
        <c:crossBetween val="between"/>
        <c:majorUnit val="0.1"/>
      </c:valAx>
      <c:spPr>
        <a:noFill/>
        <a:ln>
          <a:noFill/>
        </a:ln>
        <a:effectLst/>
      </c:spPr>
    </c:plotArea>
    <c:legend>
      <c:legendPos val="b"/>
      <c:legendEntry>
        <c:idx val="2"/>
        <c:delete val="1"/>
      </c:legendEntry>
      <c:layout>
        <c:manualLayout>
          <c:xMode val="edge"/>
          <c:yMode val="edge"/>
          <c:x val="8.082433748200829E-2"/>
          <c:y val="0.1162962962962963"/>
          <c:w val="0.8720430107526882"/>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万人あたり医療施設数</a:t>
            </a:r>
            <a:endParaRPr lang="ja-JP" sz="1050" b="1" baseline="30000">
              <a:solidFill>
                <a:schemeClr val="tx1"/>
              </a:solidFill>
            </a:endParaRPr>
          </a:p>
        </c:rich>
      </c:tx>
      <c:layout>
        <c:manualLayout>
          <c:xMode val="edge"/>
          <c:yMode val="edge"/>
          <c:x val="0.37891965117263565"/>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9556345779358236E-2"/>
          <c:y val="0.26722222222222225"/>
          <c:w val="0.88414370078740145"/>
          <c:h val="0.4224387576552931"/>
        </c:manualLayout>
      </c:layout>
      <c:barChart>
        <c:barDir val="col"/>
        <c:grouping val="stacked"/>
        <c:varyColors val="0"/>
        <c:ser>
          <c:idx val="1"/>
          <c:order val="0"/>
          <c:tx>
            <c:strRef>
              <c:f>'グラフ２（二次医療圏）（非表示）'!$N$8</c:f>
              <c:strCache>
                <c:ptCount val="1"/>
                <c:pt idx="0">
                  <c:v>人口10万人あたり医療施設数（診療所）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'グラフ２（二次医療圏）（非表示）'!$N$9:$N$31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9D3D-4C9C-8472-0DE6352E957F}"/>
            </c:ext>
          </c:extLst>
        </c:ser>
        <c:ser>
          <c:idx val="0"/>
          <c:order val="1"/>
          <c:tx>
            <c:strRef>
              <c:f>'グラフ２（二次医療圏）（非表示）'!$M$8</c:f>
              <c:strCache>
                <c:ptCount val="1"/>
                <c:pt idx="0">
                  <c:v>人口10万人あたり医療施設数（病院）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'グラフ２（二次医療圏）（非表示）'!$M$9:$M$31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9D3D-4C9C-8472-0DE6352E957F}"/>
            </c:ext>
          </c:extLst>
        </c:ser>
        <c:dLbls>
          <c:showLegendKey val="0"/>
          <c:showVal val="0"/>
          <c:showCatName val="0"/>
          <c:showSerName val="0"/>
          <c:showPercent val="0"/>
          <c:showBubbleSize val="0"/>
        </c:dLbls>
        <c:gapWidth val="150"/>
        <c:overlap val="100"/>
        <c:axId val="332409104"/>
        <c:axId val="332409664"/>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'グラフ２（二次医療圏）（非表示）'!$O$9:$O$31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9D3D-4C9C-8472-0DE6352E957F}"/>
            </c:ext>
          </c:extLst>
        </c:ser>
        <c:dLbls>
          <c:showLegendKey val="0"/>
          <c:showVal val="0"/>
          <c:showCatName val="0"/>
          <c:showSerName val="0"/>
          <c:showPercent val="0"/>
          <c:showBubbleSize val="0"/>
        </c:dLbls>
        <c:marker val="1"/>
        <c:smooth val="0"/>
        <c:axId val="332409104"/>
        <c:axId val="332409664"/>
      </c:lineChart>
      <c:catAx>
        <c:axId val="33240910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2409664"/>
        <c:crosses val="autoZero"/>
        <c:auto val="1"/>
        <c:lblAlgn val="ctr"/>
        <c:lblOffset val="100"/>
        <c:noMultiLvlLbl val="0"/>
      </c:catAx>
      <c:valAx>
        <c:axId val="332409664"/>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医療施設数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2409104"/>
        <c:crosses val="autoZero"/>
        <c:crossBetween val="between"/>
      </c:valAx>
      <c:spPr>
        <a:noFill/>
        <a:ln>
          <a:noFill/>
        </a:ln>
        <a:effectLst/>
      </c:spPr>
    </c:plotArea>
    <c:legend>
      <c:legendPos val="b"/>
      <c:legendEntry>
        <c:idx val="2"/>
        <c:delete val="1"/>
      </c:legendEntry>
      <c:layout>
        <c:manualLayout>
          <c:xMode val="edge"/>
          <c:yMode val="edge"/>
          <c:x val="8.924731182795699E-2"/>
          <c:y val="0.1162962962962963"/>
          <c:w val="0.82706089662179316"/>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万人あたり往診医療施設数</a:t>
            </a:r>
            <a:endParaRPr lang="ja-JP" sz="1050" b="1" baseline="30000">
              <a:solidFill>
                <a:schemeClr val="tx1"/>
              </a:solidFill>
            </a:endParaRPr>
          </a:p>
        </c:rich>
      </c:tx>
      <c:layout>
        <c:manualLayout>
          <c:xMode val="edge"/>
          <c:yMode val="edge"/>
          <c:x val="0.35875836085005502"/>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2244517822368987E-2"/>
          <c:y val="0.26722222222222225"/>
          <c:w val="0.8760791846583692"/>
          <c:h val="0.4224387576552931"/>
        </c:manualLayout>
      </c:layout>
      <c:barChart>
        <c:barDir val="col"/>
        <c:grouping val="stacked"/>
        <c:varyColors val="0"/>
        <c:ser>
          <c:idx val="1"/>
          <c:order val="0"/>
          <c:tx>
            <c:strRef>
              <c:f>グラフ描画用シート!$AX$8</c:f>
              <c:strCache>
                <c:ptCount val="1"/>
                <c:pt idx="0">
                  <c:v>人口10万人あたり往診実施施設数（診療所）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グラフ描画用シート!$AX$9:$AX$31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844A-4F44-868E-2C924B10F8C3}"/>
            </c:ext>
          </c:extLst>
        </c:ser>
        <c:ser>
          <c:idx val="0"/>
          <c:order val="1"/>
          <c:tx>
            <c:strRef>
              <c:f>グラフ描画用シート!$AW$8</c:f>
              <c:strCache>
                <c:ptCount val="1"/>
                <c:pt idx="0">
                  <c:v>人口10万人あたり往診実施施設数（病院）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グラフ描画用シート!$AW$9:$AW$31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844A-4F44-868E-2C924B10F8C3}"/>
            </c:ext>
          </c:extLst>
        </c:ser>
        <c:dLbls>
          <c:showLegendKey val="0"/>
          <c:showVal val="0"/>
          <c:showCatName val="0"/>
          <c:showSerName val="0"/>
          <c:showPercent val="0"/>
          <c:showBubbleSize val="0"/>
        </c:dLbls>
        <c:gapWidth val="150"/>
        <c:overlap val="100"/>
        <c:axId val="336596976"/>
        <c:axId val="336597536"/>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グラフ描画用シート!$AY$9:$AY$31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844A-4F44-868E-2C924B10F8C3}"/>
            </c:ext>
          </c:extLst>
        </c:ser>
        <c:dLbls>
          <c:showLegendKey val="0"/>
          <c:showVal val="0"/>
          <c:showCatName val="0"/>
          <c:showSerName val="0"/>
          <c:showPercent val="0"/>
          <c:showBubbleSize val="0"/>
        </c:dLbls>
        <c:marker val="1"/>
        <c:smooth val="0"/>
        <c:axId val="336596976"/>
        <c:axId val="336597536"/>
      </c:lineChart>
      <c:catAx>
        <c:axId val="336596976"/>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597536"/>
        <c:crosses val="autoZero"/>
        <c:auto val="1"/>
        <c:lblAlgn val="ctr"/>
        <c:lblOffset val="100"/>
        <c:noMultiLvlLbl val="0"/>
      </c:catAx>
      <c:valAx>
        <c:axId val="336597536"/>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医療施設数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6596976"/>
        <c:crosses val="autoZero"/>
        <c:crossBetween val="between"/>
      </c:valAx>
      <c:spPr>
        <a:noFill/>
        <a:ln>
          <a:noFill/>
        </a:ln>
        <a:effectLst/>
      </c:spPr>
    </c:plotArea>
    <c:legend>
      <c:legendPos val="b"/>
      <c:legendEntry>
        <c:idx val="2"/>
        <c:delete val="1"/>
      </c:legendEntry>
      <c:layout>
        <c:manualLayout>
          <c:xMode val="edge"/>
          <c:yMode val="edge"/>
          <c:x val="8.4946236559139784E-2"/>
          <c:y val="0.1162962962962963"/>
          <c:w val="0.86496412242824472"/>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万人あたり時間外等外来医療施設数</a:t>
            </a:r>
            <a:endParaRPr lang="ja-JP" sz="1050" b="1" baseline="30000">
              <a:solidFill>
                <a:schemeClr val="tx1"/>
              </a:solidFill>
            </a:endParaRPr>
          </a:p>
        </c:rich>
      </c:tx>
      <c:layout>
        <c:manualLayout>
          <c:xMode val="edge"/>
          <c:yMode val="edge"/>
          <c:x val="0.31359707052747438"/>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6868173736347486E-2"/>
          <c:y val="0.26722222222222225"/>
          <c:w val="0.88548778680890694"/>
          <c:h val="0.4224387576552931"/>
        </c:manualLayout>
      </c:layout>
      <c:barChart>
        <c:barDir val="col"/>
        <c:grouping val="stacked"/>
        <c:varyColors val="0"/>
        <c:ser>
          <c:idx val="1"/>
          <c:order val="0"/>
          <c:tx>
            <c:strRef>
              <c:f>グラフ描画用シート!$AB$8</c:f>
              <c:strCache>
                <c:ptCount val="1"/>
                <c:pt idx="0">
                  <c:v>人口10万人あたり時間外等外来施設数（診療所）</c:v>
                </c:pt>
              </c:strCache>
            </c:strRef>
          </c:tx>
          <c:spPr>
            <a:solidFill>
              <a:schemeClr val="accent1"/>
            </a:solidFill>
            <a:ln>
              <a:noFill/>
            </a:ln>
            <a:effectLst/>
          </c:spPr>
          <c:invertIfNegative val="0"/>
          <c:cat>
            <c:strRef>
              <c:f>グラフ描画用シート!$B$9:$B$31</c:f>
              <c:strCache>
                <c:ptCount val="1"/>
                <c:pt idx="0">
                  <c:v>全国（加重平均）</c:v>
                </c:pt>
              </c:strCache>
            </c:strRef>
          </c:cat>
          <c:val>
            <c:numRef>
              <c:f>グラフ描画用シート!$AB$9:$AB$31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8CE5-458E-9232-C80A7DC1305A}"/>
            </c:ext>
          </c:extLst>
        </c:ser>
        <c:ser>
          <c:idx val="0"/>
          <c:order val="1"/>
          <c:tx>
            <c:strRef>
              <c:f>グラフ描画用シート!$AA$8</c:f>
              <c:strCache>
                <c:ptCount val="1"/>
                <c:pt idx="0">
                  <c:v>人口10万人あたり時間外等外来施設数（病院）</c:v>
                </c:pt>
              </c:strCache>
            </c:strRef>
          </c:tx>
          <c:spPr>
            <a:solidFill>
              <a:schemeClr val="accent2"/>
            </a:solidFill>
            <a:ln>
              <a:noFill/>
            </a:ln>
            <a:effectLst/>
          </c:spPr>
          <c:invertIfNegative val="0"/>
          <c:cat>
            <c:strRef>
              <c:f>グラフ描画用シート!$B$9:$B$31</c:f>
              <c:strCache>
                <c:ptCount val="1"/>
                <c:pt idx="0">
                  <c:v>全国（加重平均）</c:v>
                </c:pt>
              </c:strCache>
            </c:strRef>
          </c:cat>
          <c:val>
            <c:numRef>
              <c:f>グラフ描画用シート!$AA$9:$AA$31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8CE5-458E-9232-C80A7DC1305A}"/>
            </c:ext>
          </c:extLst>
        </c:ser>
        <c:dLbls>
          <c:showLegendKey val="0"/>
          <c:showVal val="0"/>
          <c:showCatName val="0"/>
          <c:showSerName val="0"/>
          <c:showPercent val="0"/>
          <c:showBubbleSize val="0"/>
        </c:dLbls>
        <c:gapWidth val="150"/>
        <c:overlap val="100"/>
        <c:axId val="337337888"/>
        <c:axId val="337338448"/>
      </c:barChart>
      <c:lineChart>
        <c:grouping val="standard"/>
        <c:varyColors val="0"/>
        <c:ser>
          <c:idx val="2"/>
          <c:order val="2"/>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グラフ描画用シート!$AC$9:$AC$31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8CE5-458E-9232-C80A7DC1305A}"/>
            </c:ext>
          </c:extLst>
        </c:ser>
        <c:dLbls>
          <c:showLegendKey val="0"/>
          <c:showVal val="0"/>
          <c:showCatName val="0"/>
          <c:showSerName val="0"/>
          <c:showPercent val="0"/>
          <c:showBubbleSize val="0"/>
        </c:dLbls>
        <c:marker val="1"/>
        <c:smooth val="0"/>
        <c:axId val="337337888"/>
        <c:axId val="337338448"/>
      </c:lineChart>
      <c:catAx>
        <c:axId val="337337888"/>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338448"/>
        <c:crosses val="autoZero"/>
        <c:auto val="1"/>
        <c:lblAlgn val="ctr"/>
        <c:lblOffset val="100"/>
        <c:noMultiLvlLbl val="0"/>
      </c:catAx>
      <c:valAx>
        <c:axId val="337338448"/>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医療施設数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337888"/>
        <c:crosses val="autoZero"/>
        <c:crossBetween val="between"/>
      </c:valAx>
      <c:spPr>
        <a:noFill/>
        <a:ln>
          <a:noFill/>
        </a:ln>
        <a:effectLst/>
      </c:spPr>
    </c:plotArea>
    <c:legend>
      <c:legendPos val="b"/>
      <c:legendEntry>
        <c:idx val="2"/>
        <c:delete val="1"/>
      </c:legendEntry>
      <c:layout>
        <c:manualLayout>
          <c:xMode val="edge"/>
          <c:yMode val="edge"/>
          <c:x val="9.0860215053763432E-2"/>
          <c:y val="0.1162962962962963"/>
          <c:w val="0.83082433748200835"/>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全診療所数でみた通院外来患者数</a:t>
            </a:r>
            <a:endParaRPr lang="ja-JP" sz="1050" b="1" baseline="30000">
              <a:solidFill>
                <a:schemeClr val="tx1"/>
              </a:solidFill>
            </a:endParaRPr>
          </a:p>
        </c:rich>
      </c:tx>
      <c:layout>
        <c:manualLayout>
          <c:xMode val="edge"/>
          <c:yMode val="edge"/>
          <c:x val="0.40848954364575402"/>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7581174329015323E-2"/>
          <c:y val="0.26722222222222225"/>
          <c:w val="0.8897361569723139"/>
          <c:h val="0.4224387576552931"/>
        </c:manualLayout>
      </c:layout>
      <c:barChart>
        <c:barDir val="col"/>
        <c:grouping val="stacked"/>
        <c:varyColors val="0"/>
        <c:ser>
          <c:idx val="1"/>
          <c:order val="0"/>
          <c:tx>
            <c:strRef>
              <c:f>グラフ描画用シート!$F$8</c:f>
              <c:strCache>
                <c:ptCount val="1"/>
                <c:pt idx="0">
                  <c:v>全診療所数あたり通院外来患者延数</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592C-44F3-9243-F1DD38891E28}"/>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3-592C-44F3-9243-F1DD38891E28}"/>
              </c:ext>
            </c:extLst>
          </c:dPt>
          <c:cat>
            <c:strRef>
              <c:f>グラフ描画用シート!$B$9:$B$31</c:f>
              <c:strCache>
                <c:ptCount val="1"/>
                <c:pt idx="0">
                  <c:v>全国（加重平均）</c:v>
                </c:pt>
              </c:strCache>
            </c:strRef>
          </c:cat>
          <c:val>
            <c:numRef>
              <c:f>グラフ描画用シート!$F$9:$F$31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4-592C-44F3-9243-F1DD38891E28}"/>
            </c:ext>
          </c:extLst>
        </c:ser>
        <c:dLbls>
          <c:showLegendKey val="0"/>
          <c:showVal val="0"/>
          <c:showCatName val="0"/>
          <c:showSerName val="0"/>
          <c:showPercent val="0"/>
          <c:showBubbleSize val="0"/>
        </c:dLbls>
        <c:gapWidth val="150"/>
        <c:overlap val="100"/>
        <c:axId val="337341248"/>
        <c:axId val="337341808"/>
      </c:barChart>
      <c:lineChart>
        <c:grouping val="standard"/>
        <c:varyColors val="0"/>
        <c:ser>
          <c:idx val="2"/>
          <c:order val="1"/>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グラフ描画用シート!$G$9:$G$31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5-592C-44F3-9243-F1DD38891E28}"/>
            </c:ext>
          </c:extLst>
        </c:ser>
        <c:dLbls>
          <c:showLegendKey val="0"/>
          <c:showVal val="0"/>
          <c:showCatName val="0"/>
          <c:showSerName val="0"/>
          <c:showPercent val="0"/>
          <c:showBubbleSize val="0"/>
        </c:dLbls>
        <c:marker val="1"/>
        <c:smooth val="0"/>
        <c:axId val="337341248"/>
        <c:axId val="337341808"/>
      </c:lineChart>
      <c:catAx>
        <c:axId val="337341248"/>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341808"/>
        <c:crosses val="autoZero"/>
        <c:auto val="1"/>
        <c:lblAlgn val="ctr"/>
        <c:lblOffset val="100"/>
        <c:noMultiLvlLbl val="0"/>
      </c:catAx>
      <c:valAx>
        <c:axId val="3373418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a:t>
                </a:r>
                <a:r>
                  <a:rPr lang="ja-JP" altLang="en-US" sz="700">
                    <a:solidFill>
                      <a:schemeClr val="tx1"/>
                    </a:solidFill>
                  </a:rPr>
                  <a:t>施設</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341248"/>
        <c:crosses val="autoZero"/>
        <c:crossBetween val="between"/>
      </c:valAx>
      <c:spPr>
        <a:noFill/>
        <a:ln>
          <a:noFill/>
        </a:ln>
        <a:effectLst/>
      </c:spPr>
    </c:plotArea>
    <c:legend>
      <c:legendPos val="b"/>
      <c:legendEntry>
        <c:idx val="1"/>
        <c:delete val="1"/>
      </c:legendEntry>
      <c:layout>
        <c:manualLayout>
          <c:xMode val="edge"/>
          <c:yMode val="edge"/>
          <c:x val="0"/>
          <c:y val="0.1162962962962963"/>
          <c:w val="0.98888888888888893"/>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全診療所医師数でみた通院外来患者数</a:t>
            </a:r>
            <a:endParaRPr lang="ja-JP" sz="1050" b="1" baseline="30000">
              <a:solidFill>
                <a:schemeClr val="tx1"/>
              </a:solidFill>
            </a:endParaRPr>
          </a:p>
        </c:rich>
      </c:tx>
      <c:layout>
        <c:manualLayout>
          <c:xMode val="edge"/>
          <c:yMode val="edge"/>
          <c:x val="0.38564008128016258"/>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3548916264499197E-2"/>
          <c:y val="0.26722222222222225"/>
          <c:w val="0.89376841503683002"/>
          <c:h val="0.4224387576552931"/>
        </c:manualLayout>
      </c:layout>
      <c:barChart>
        <c:barDir val="col"/>
        <c:grouping val="stacked"/>
        <c:varyColors val="0"/>
        <c:ser>
          <c:idx val="1"/>
          <c:order val="0"/>
          <c:tx>
            <c:strRef>
              <c:f>グラフ描画用シート!$H$8</c:f>
              <c:strCache>
                <c:ptCount val="1"/>
                <c:pt idx="0">
                  <c:v>全診療所医師数あたり通院外来患者延数</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F7F1-453D-B9AD-082B760FCCEB}"/>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3-F7F1-453D-B9AD-082B760FCCEB}"/>
              </c:ext>
            </c:extLst>
          </c:dPt>
          <c:cat>
            <c:strRef>
              <c:f>グラフ描画用シート!$B$9:$B$31</c:f>
              <c:strCache>
                <c:ptCount val="1"/>
                <c:pt idx="0">
                  <c:v>全国（加重平均）</c:v>
                </c:pt>
              </c:strCache>
            </c:strRef>
          </c:cat>
          <c:val>
            <c:numRef>
              <c:f>グラフ描画用シート!$H$9:$H$31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4-F7F1-453D-B9AD-082B760FCCEB}"/>
            </c:ext>
          </c:extLst>
        </c:ser>
        <c:dLbls>
          <c:showLegendKey val="0"/>
          <c:showVal val="0"/>
          <c:showCatName val="0"/>
          <c:showSerName val="0"/>
          <c:showPercent val="0"/>
          <c:showBubbleSize val="0"/>
        </c:dLbls>
        <c:gapWidth val="150"/>
        <c:overlap val="100"/>
        <c:axId val="337345168"/>
        <c:axId val="337345728"/>
      </c:barChart>
      <c:lineChart>
        <c:grouping val="standard"/>
        <c:varyColors val="0"/>
        <c:ser>
          <c:idx val="2"/>
          <c:order val="1"/>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グラフ描画用シート!$I$9:$I$31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5-F7F1-453D-B9AD-082B760FCCEB}"/>
            </c:ext>
          </c:extLst>
        </c:ser>
        <c:dLbls>
          <c:showLegendKey val="0"/>
          <c:showVal val="0"/>
          <c:showCatName val="0"/>
          <c:showSerName val="0"/>
          <c:showPercent val="0"/>
          <c:showBubbleSize val="0"/>
        </c:dLbls>
        <c:marker val="1"/>
        <c:smooth val="0"/>
        <c:axId val="337345168"/>
        <c:axId val="337345728"/>
      </c:lineChart>
      <c:catAx>
        <c:axId val="337345168"/>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345728"/>
        <c:crosses val="autoZero"/>
        <c:auto val="1"/>
        <c:lblAlgn val="ctr"/>
        <c:lblOffset val="100"/>
        <c:noMultiLvlLbl val="0"/>
      </c:catAx>
      <c:valAx>
        <c:axId val="3373457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a:t>
                </a:r>
                <a:r>
                  <a:rPr lang="ja-JP" altLang="en-US" sz="700">
                    <a:solidFill>
                      <a:schemeClr val="tx1"/>
                    </a:solidFill>
                  </a:rPr>
                  <a:t>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345168"/>
        <c:crosses val="autoZero"/>
        <c:crossBetween val="between"/>
      </c:valAx>
      <c:spPr>
        <a:noFill/>
        <a:ln>
          <a:noFill/>
        </a:ln>
        <a:effectLst/>
      </c:spPr>
    </c:plotArea>
    <c:legend>
      <c:legendPos val="b"/>
      <c:legendEntry>
        <c:idx val="1"/>
        <c:delete val="1"/>
      </c:legendEntry>
      <c:layout>
        <c:manualLayout>
          <c:xMode val="edge"/>
          <c:yMode val="edge"/>
          <c:x val="0"/>
          <c:y val="0.1162962962962963"/>
          <c:w val="0.98888888888888893"/>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実施診療所数でみた時間外等外来患者数</a:t>
            </a:r>
            <a:endParaRPr lang="ja-JP" sz="1050" b="1" strike="noStrike" baseline="30000">
              <a:solidFill>
                <a:schemeClr val="tx1"/>
              </a:solidFill>
            </a:endParaRPr>
          </a:p>
        </c:rich>
      </c:tx>
      <c:layout>
        <c:manualLayout>
          <c:xMode val="edge"/>
          <c:yMode val="edge"/>
          <c:x val="0.37623147912962496"/>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5.6828486156972315E-2"/>
          <c:y val="0.26722222222222225"/>
          <c:w val="0.90048884514435701"/>
          <c:h val="0.4224387576552931"/>
        </c:manualLayout>
      </c:layout>
      <c:barChart>
        <c:barDir val="col"/>
        <c:grouping val="stacked"/>
        <c:varyColors val="0"/>
        <c:ser>
          <c:idx val="1"/>
          <c:order val="0"/>
          <c:tx>
            <c:strRef>
              <c:f>グラフ描画用シート!$V$8</c:f>
              <c:strCache>
                <c:ptCount val="1"/>
                <c:pt idx="0">
                  <c:v>実施診療所数あたり時間外等外来患者延数</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5BB3-4C52-ACBD-CC270F5F852B}"/>
              </c:ext>
            </c:extLst>
          </c:dPt>
          <c:cat>
            <c:strRef>
              <c:f>グラフ描画用シート!$B$9:$B$31</c:f>
              <c:strCache>
                <c:ptCount val="1"/>
                <c:pt idx="0">
                  <c:v>全国（加重平均）</c:v>
                </c:pt>
              </c:strCache>
            </c:strRef>
          </c:cat>
          <c:val>
            <c:numRef>
              <c:f>グラフ描画用シート!$V$9:$V$31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5BB3-4C52-ACBD-CC270F5F852B}"/>
            </c:ext>
          </c:extLst>
        </c:ser>
        <c:dLbls>
          <c:showLegendKey val="0"/>
          <c:showVal val="0"/>
          <c:showCatName val="0"/>
          <c:showSerName val="0"/>
          <c:showPercent val="0"/>
          <c:showBubbleSize val="0"/>
        </c:dLbls>
        <c:gapWidth val="150"/>
        <c:overlap val="100"/>
        <c:axId val="337349088"/>
        <c:axId val="337349648"/>
      </c:barChart>
      <c:lineChart>
        <c:grouping val="standard"/>
        <c:varyColors val="0"/>
        <c:ser>
          <c:idx val="2"/>
          <c:order val="1"/>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グラフ描画用シート!$W$9:$W$31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3-5BB3-4C52-ACBD-CC270F5F852B}"/>
            </c:ext>
          </c:extLst>
        </c:ser>
        <c:dLbls>
          <c:showLegendKey val="0"/>
          <c:showVal val="0"/>
          <c:showCatName val="0"/>
          <c:showSerName val="0"/>
          <c:showPercent val="0"/>
          <c:showBubbleSize val="0"/>
        </c:dLbls>
        <c:marker val="1"/>
        <c:smooth val="0"/>
        <c:axId val="337349088"/>
        <c:axId val="337349648"/>
      </c:lineChart>
      <c:catAx>
        <c:axId val="337349088"/>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349648"/>
        <c:crosses val="autoZero"/>
        <c:auto val="1"/>
        <c:lblAlgn val="ctr"/>
        <c:lblOffset val="100"/>
        <c:noMultiLvlLbl val="0"/>
      </c:catAx>
      <c:valAx>
        <c:axId val="3373496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a:t>
                </a:r>
                <a:r>
                  <a:rPr lang="ja-JP" altLang="en-US" sz="700">
                    <a:solidFill>
                      <a:schemeClr val="tx1"/>
                    </a:solidFill>
                  </a:rPr>
                  <a:t>施設</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349088"/>
        <c:crosses val="autoZero"/>
        <c:crossBetween val="between"/>
      </c:valAx>
      <c:spPr>
        <a:noFill/>
        <a:ln>
          <a:noFill/>
        </a:ln>
        <a:effectLst/>
      </c:spPr>
    </c:plotArea>
    <c:legend>
      <c:legendPos val="b"/>
      <c:legendEntry>
        <c:idx val="1"/>
        <c:delete val="1"/>
      </c:legendEntry>
      <c:layout>
        <c:manualLayout>
          <c:xMode val="edge"/>
          <c:yMode val="edge"/>
          <c:x val="9.2515248221263585E-2"/>
          <c:y val="0.11629614480008181"/>
          <c:w val="0.79120162932790228"/>
          <c:h val="7.740259740259740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実施診療所数でみた訪問診療患者数</a:t>
            </a:r>
            <a:endParaRPr lang="ja-JP" sz="1050" b="1" baseline="30000">
              <a:solidFill>
                <a:schemeClr val="tx1"/>
              </a:solidFill>
            </a:endParaRPr>
          </a:p>
        </c:rich>
      </c:tx>
      <c:layout>
        <c:manualLayout>
          <c:xMode val="edge"/>
          <c:yMode val="edge"/>
          <c:x val="0.36951104902209803"/>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3548916264499197E-2"/>
          <c:y val="0.26722222222222225"/>
          <c:w val="0.89376841503683002"/>
          <c:h val="0.4224387576552931"/>
        </c:manualLayout>
      </c:layout>
      <c:barChart>
        <c:barDir val="col"/>
        <c:grouping val="stacked"/>
        <c:varyColors val="0"/>
        <c:ser>
          <c:idx val="1"/>
          <c:order val="0"/>
          <c:tx>
            <c:strRef>
              <c:f>グラフ描画用シート!$AG$8</c:f>
              <c:strCache>
                <c:ptCount val="1"/>
                <c:pt idx="0">
                  <c:v>実施診療所数あたり訪問診療患者延数</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A20B-49DD-A233-2C139D15F22B}"/>
              </c:ext>
            </c:extLst>
          </c:dPt>
          <c:cat>
            <c:strRef>
              <c:f>グラフ描画用シート!$B$9:$B$31</c:f>
              <c:strCache>
                <c:ptCount val="1"/>
                <c:pt idx="0">
                  <c:v>全国（加重平均）</c:v>
                </c:pt>
              </c:strCache>
            </c:strRef>
          </c:cat>
          <c:val>
            <c:numRef>
              <c:f>グラフ描画用シート!$AG$9:$AG$31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A20B-49DD-A233-2C139D15F22B}"/>
            </c:ext>
          </c:extLst>
        </c:ser>
        <c:dLbls>
          <c:showLegendKey val="0"/>
          <c:showVal val="0"/>
          <c:showCatName val="0"/>
          <c:showSerName val="0"/>
          <c:showPercent val="0"/>
          <c:showBubbleSize val="0"/>
        </c:dLbls>
        <c:gapWidth val="150"/>
        <c:overlap val="100"/>
        <c:axId val="337528800"/>
        <c:axId val="337529360"/>
      </c:barChart>
      <c:lineChart>
        <c:grouping val="standard"/>
        <c:varyColors val="0"/>
        <c:ser>
          <c:idx val="2"/>
          <c:order val="1"/>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グラフ描画用シート!$AH$9:$AH$31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3-A20B-49DD-A233-2C139D15F22B}"/>
            </c:ext>
          </c:extLst>
        </c:ser>
        <c:dLbls>
          <c:showLegendKey val="0"/>
          <c:showVal val="0"/>
          <c:showCatName val="0"/>
          <c:showSerName val="0"/>
          <c:showPercent val="0"/>
          <c:showBubbleSize val="0"/>
        </c:dLbls>
        <c:marker val="1"/>
        <c:smooth val="0"/>
        <c:axId val="337528800"/>
        <c:axId val="337529360"/>
      </c:lineChart>
      <c:catAx>
        <c:axId val="337528800"/>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529360"/>
        <c:crosses val="autoZero"/>
        <c:auto val="1"/>
        <c:lblAlgn val="ctr"/>
        <c:lblOffset val="100"/>
        <c:noMultiLvlLbl val="0"/>
      </c:catAx>
      <c:valAx>
        <c:axId val="3375293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a:t>
                </a:r>
                <a:r>
                  <a:rPr lang="ja-JP" altLang="en-US" sz="700">
                    <a:solidFill>
                      <a:schemeClr val="tx1"/>
                    </a:solidFill>
                  </a:rPr>
                  <a:t>施設</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528800"/>
        <c:crosses val="autoZero"/>
        <c:crossBetween val="between"/>
      </c:valAx>
      <c:spPr>
        <a:noFill/>
        <a:ln>
          <a:noFill/>
        </a:ln>
        <a:effectLst/>
      </c:spPr>
    </c:plotArea>
    <c:legend>
      <c:legendPos val="b"/>
      <c:legendEntry>
        <c:idx val="1"/>
        <c:delete val="1"/>
      </c:legendEntry>
      <c:layout>
        <c:manualLayout>
          <c:xMode val="edge"/>
          <c:yMode val="edge"/>
          <c:x val="2.7777777777777779E-3"/>
          <c:y val="0.1162962962962963"/>
          <c:w val="0.99444444444444446"/>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実施診療所数でみた往診患者数</a:t>
            </a:r>
            <a:endParaRPr lang="ja-JP" sz="1050" b="1" baseline="30000">
              <a:solidFill>
                <a:schemeClr val="tx1"/>
              </a:solidFill>
            </a:endParaRPr>
          </a:p>
        </c:rich>
      </c:tx>
      <c:layout>
        <c:manualLayout>
          <c:xMode val="edge"/>
          <c:yMode val="edge"/>
          <c:x val="0.37488739310811958"/>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5.817257217847769E-2"/>
          <c:y val="0.26722222222222225"/>
          <c:w val="0.89914475912285163"/>
          <c:h val="0.4224387576552931"/>
        </c:manualLayout>
      </c:layout>
      <c:barChart>
        <c:barDir val="col"/>
        <c:grouping val="stacked"/>
        <c:varyColors val="0"/>
        <c:ser>
          <c:idx val="1"/>
          <c:order val="0"/>
          <c:tx>
            <c:strRef>
              <c:f>グラフ描画用シート!$AR$8</c:f>
              <c:strCache>
                <c:ptCount val="1"/>
                <c:pt idx="0">
                  <c:v>実施診療所数あたり往診患者延数</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59C0-4454-B1E4-975A25B02000}"/>
              </c:ext>
            </c:extLst>
          </c:dPt>
          <c:cat>
            <c:strRef>
              <c:f>グラフ描画用シート!$B$9:$B$31</c:f>
              <c:strCache>
                <c:ptCount val="1"/>
                <c:pt idx="0">
                  <c:v>全国（加重平均）</c:v>
                </c:pt>
              </c:strCache>
            </c:strRef>
          </c:cat>
          <c:val>
            <c:numRef>
              <c:f>グラフ描画用シート!$AR$9:$AR$31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59C0-4454-B1E4-975A25B02000}"/>
            </c:ext>
          </c:extLst>
        </c:ser>
        <c:dLbls>
          <c:showLegendKey val="0"/>
          <c:showVal val="0"/>
          <c:showCatName val="0"/>
          <c:showSerName val="0"/>
          <c:showPercent val="0"/>
          <c:showBubbleSize val="0"/>
        </c:dLbls>
        <c:gapWidth val="150"/>
        <c:overlap val="100"/>
        <c:axId val="337532720"/>
        <c:axId val="337533280"/>
      </c:barChart>
      <c:lineChart>
        <c:grouping val="standard"/>
        <c:varyColors val="0"/>
        <c:ser>
          <c:idx val="2"/>
          <c:order val="1"/>
          <c:spPr>
            <a:ln w="12700" cap="rnd">
              <a:solidFill>
                <a:srgbClr val="FF0000"/>
              </a:solidFill>
              <a:prstDash val="sysDash"/>
              <a:round/>
            </a:ln>
            <a:effectLst/>
          </c:spPr>
          <c:marker>
            <c:symbol val="none"/>
          </c:marker>
          <c:cat>
            <c:strRef>
              <c:f>グラフ描画用シート!$B$9:$B$31</c:f>
              <c:strCache>
                <c:ptCount val="1"/>
                <c:pt idx="0">
                  <c:v>全国（加重平均）</c:v>
                </c:pt>
              </c:strCache>
            </c:strRef>
          </c:cat>
          <c:val>
            <c:numRef>
              <c:f>グラフ描画用シート!$AS$9:$AS$31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3-59C0-4454-B1E4-975A25B02000}"/>
            </c:ext>
          </c:extLst>
        </c:ser>
        <c:dLbls>
          <c:showLegendKey val="0"/>
          <c:showVal val="0"/>
          <c:showCatName val="0"/>
          <c:showSerName val="0"/>
          <c:showPercent val="0"/>
          <c:showBubbleSize val="0"/>
        </c:dLbls>
        <c:marker val="1"/>
        <c:smooth val="0"/>
        <c:axId val="337532720"/>
        <c:axId val="337533280"/>
      </c:lineChart>
      <c:catAx>
        <c:axId val="337532720"/>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533280"/>
        <c:crosses val="autoZero"/>
        <c:auto val="1"/>
        <c:lblAlgn val="ctr"/>
        <c:lblOffset val="100"/>
        <c:noMultiLvlLbl val="0"/>
      </c:catAx>
      <c:valAx>
        <c:axId val="3375332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a:t>
                </a:r>
                <a:r>
                  <a:rPr lang="ja-JP" altLang="en-US" sz="700">
                    <a:solidFill>
                      <a:schemeClr val="tx1"/>
                    </a:solidFill>
                  </a:rPr>
                  <a:t>施設</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7532720"/>
        <c:crosses val="autoZero"/>
        <c:crossBetween val="between"/>
      </c:valAx>
      <c:spPr>
        <a:noFill/>
        <a:ln>
          <a:noFill/>
        </a:ln>
        <a:effectLst/>
      </c:spPr>
    </c:plotArea>
    <c:legend>
      <c:legendPos val="b"/>
      <c:legendEntry>
        <c:idx val="1"/>
        <c:delete val="1"/>
      </c:legendEntry>
      <c:layout>
        <c:manualLayout>
          <c:xMode val="edge"/>
          <c:yMode val="edge"/>
          <c:x val="2.7777777777777779E-3"/>
          <c:y val="0.1162962962962963"/>
          <c:w val="0.99444444444444446"/>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万人あたり医師数</a:t>
            </a:r>
            <a:endParaRPr lang="ja-JP" sz="1050" b="1" baseline="30000">
              <a:solidFill>
                <a:schemeClr val="tx1"/>
              </a:solidFill>
            </a:endParaRPr>
          </a:p>
        </c:rich>
      </c:tx>
      <c:layout>
        <c:manualLayout>
          <c:xMode val="edge"/>
          <c:yMode val="edge"/>
          <c:x val="0.38295190923715183"/>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6.9556345779358236E-2"/>
          <c:y val="0.26722222222222225"/>
          <c:w val="0.88414370078740145"/>
          <c:h val="0.4224387576552931"/>
        </c:manualLayout>
      </c:layout>
      <c:barChart>
        <c:barDir val="col"/>
        <c:grouping val="stacked"/>
        <c:varyColors val="0"/>
        <c:ser>
          <c:idx val="1"/>
          <c:order val="0"/>
          <c:tx>
            <c:strRef>
              <c:f>'グラフ２（二次医療圏）（非表示）'!$Q$8</c:f>
              <c:strCache>
                <c:ptCount val="1"/>
                <c:pt idx="0">
                  <c:v>人口10万人あたり医師数（診療所）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'グラフ２（二次医療圏）（非表示）'!$Q$9:$Q$31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1915-43C4-9A4B-A65E77189539}"/>
            </c:ext>
          </c:extLst>
        </c:ser>
        <c:ser>
          <c:idx val="0"/>
          <c:order val="1"/>
          <c:tx>
            <c:strRef>
              <c:f>'グラフ２（二次医療圏）（非表示）'!$P$8</c:f>
              <c:strCache>
                <c:ptCount val="1"/>
                <c:pt idx="0">
                  <c:v>人口10万人あたり医師数（病院）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'グラフ２（二次医療圏）（非表示）'!$P$9:$P$31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1915-43C4-9A4B-A65E77189539}"/>
            </c:ext>
          </c:extLst>
        </c:ser>
        <c:dLbls>
          <c:showLegendKey val="0"/>
          <c:showVal val="0"/>
          <c:showCatName val="0"/>
          <c:showSerName val="0"/>
          <c:showPercent val="0"/>
          <c:showBubbleSize val="0"/>
        </c:dLbls>
        <c:gapWidth val="150"/>
        <c:overlap val="100"/>
        <c:axId val="332413584"/>
        <c:axId val="332414144"/>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'グラフ２（二次医療圏）（非表示）'!$R$9:$R$31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1915-43C4-9A4B-A65E77189539}"/>
            </c:ext>
          </c:extLst>
        </c:ser>
        <c:dLbls>
          <c:showLegendKey val="0"/>
          <c:showVal val="0"/>
          <c:showCatName val="0"/>
          <c:showSerName val="0"/>
          <c:showPercent val="0"/>
          <c:showBubbleSize val="0"/>
        </c:dLbls>
        <c:marker val="1"/>
        <c:smooth val="0"/>
        <c:axId val="332413584"/>
        <c:axId val="332414144"/>
      </c:lineChart>
      <c:catAx>
        <c:axId val="332413584"/>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2414144"/>
        <c:crosses val="autoZero"/>
        <c:auto val="1"/>
        <c:lblAlgn val="ctr"/>
        <c:lblOffset val="100"/>
        <c:noMultiLvlLbl val="0"/>
      </c:catAx>
      <c:valAx>
        <c:axId val="332414144"/>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医師数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2413584"/>
        <c:crosses val="autoZero"/>
        <c:crossBetween val="between"/>
      </c:valAx>
      <c:spPr>
        <a:noFill/>
        <a:ln>
          <a:noFill/>
        </a:ln>
        <a:effectLst/>
      </c:spPr>
    </c:plotArea>
    <c:legend>
      <c:legendPos val="b"/>
      <c:legendEntry>
        <c:idx val="2"/>
        <c:delete val="1"/>
      </c:legendEntry>
      <c:layout>
        <c:manualLayout>
          <c:xMode val="edge"/>
          <c:yMode val="edge"/>
          <c:x val="9.229394208788419E-2"/>
          <c:y val="0.1162962962962963"/>
          <c:w val="0.81863802810938968"/>
          <c:h val="8.277777777777778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時間外等外来患者の対応割合</a:t>
            </a:r>
            <a:endParaRPr lang="ja-JP" sz="1050" b="1">
              <a:solidFill>
                <a:schemeClr val="tx1"/>
              </a:solidFill>
            </a:endParaRPr>
          </a:p>
        </c:rich>
      </c:tx>
      <c:layout>
        <c:manualLayout>
          <c:xMode val="edge"/>
          <c:yMode val="edge"/>
          <c:x val="0.40248602997205996"/>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5645690458047588E-2"/>
          <c:y val="0.26722222222222225"/>
          <c:w val="0.88167164084328165"/>
          <c:h val="0.4224387576552931"/>
        </c:manualLayout>
      </c:layout>
      <c:barChart>
        <c:barDir val="col"/>
        <c:grouping val="stacked"/>
        <c:varyColors val="0"/>
        <c:ser>
          <c:idx val="1"/>
          <c:order val="0"/>
          <c:tx>
            <c:strRef>
              <c:f>'グラフ２（二次医療圏）（非表示）'!$Y$8</c:f>
              <c:strCache>
                <c:ptCount val="1"/>
                <c:pt idx="0">
                  <c:v>人口10万人あたり時間外等外来患者延数（診療所）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'グラフ２（二次医療圏）（非表示）'!$Y$9:$Y$31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9F05-49C7-BF3A-B8F954DCA741}"/>
            </c:ext>
          </c:extLst>
        </c:ser>
        <c:ser>
          <c:idx val="0"/>
          <c:order val="1"/>
          <c:tx>
            <c:strRef>
              <c:f>'グラフ２（二次医療圏）（非表示）'!$X$8</c:f>
              <c:strCache>
                <c:ptCount val="1"/>
                <c:pt idx="0">
                  <c:v>人口10万人あたり時間外等外来患者延数（病院）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'グラフ２（二次医療圏）（非表示）'!$X$9:$X$31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9F05-49C7-BF3A-B8F954DCA741}"/>
            </c:ext>
          </c:extLst>
        </c:ser>
        <c:dLbls>
          <c:showLegendKey val="0"/>
          <c:showVal val="0"/>
          <c:showCatName val="0"/>
          <c:showSerName val="0"/>
          <c:showPercent val="0"/>
          <c:showBubbleSize val="0"/>
        </c:dLbls>
        <c:gapWidth val="150"/>
        <c:overlap val="100"/>
        <c:axId val="333517232"/>
        <c:axId val="333517792"/>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'グラフ２（二次医療圏）（非表示）'!$Z$9:$Z$31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9F05-49C7-BF3A-B8F954DCA741}"/>
            </c:ext>
          </c:extLst>
        </c:ser>
        <c:dLbls>
          <c:showLegendKey val="0"/>
          <c:showVal val="0"/>
          <c:showCatName val="0"/>
          <c:showSerName val="0"/>
          <c:showPercent val="0"/>
          <c:showBubbleSize val="0"/>
        </c:dLbls>
        <c:marker val="1"/>
        <c:smooth val="0"/>
        <c:axId val="333517232"/>
        <c:axId val="333517792"/>
      </c:lineChart>
      <c:catAx>
        <c:axId val="333517232"/>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517792"/>
        <c:crosses val="autoZero"/>
        <c:auto val="1"/>
        <c:lblAlgn val="ctr"/>
        <c:lblOffset val="100"/>
        <c:noMultiLvlLbl val="0"/>
      </c:catAx>
      <c:valAx>
        <c:axId val="333517792"/>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517232"/>
        <c:crosses val="autoZero"/>
        <c:crossBetween val="between"/>
        <c:majorUnit val="0.1"/>
      </c:valAx>
      <c:spPr>
        <a:noFill/>
        <a:ln>
          <a:noFill/>
        </a:ln>
        <a:effectLst/>
      </c:spPr>
    </c:plotArea>
    <c:legend>
      <c:legendPos val="b"/>
      <c:legendEntry>
        <c:idx val="2"/>
        <c:delete val="1"/>
      </c:legendEntry>
      <c:layout>
        <c:manualLayout>
          <c:xMode val="edge"/>
          <c:yMode val="edge"/>
          <c:x val="0.10905014393362118"/>
          <c:y val="0.1162962962962963"/>
          <c:w val="0.83575268817204296"/>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万人あたり訪問診療患者数</a:t>
            </a:r>
            <a:endParaRPr lang="ja-JP" sz="1050" b="1" strike="noStrike" baseline="30000">
              <a:solidFill>
                <a:schemeClr val="tx1"/>
              </a:solidFill>
            </a:endParaRPr>
          </a:p>
        </c:rich>
      </c:tx>
      <c:layout>
        <c:manualLayout>
          <c:xMode val="edge"/>
          <c:yMode val="edge"/>
          <c:x val="0.29693044619422571"/>
          <c:y val="1.388888888888888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8.1022034544069088E-2"/>
          <c:y val="0.26722222222222225"/>
          <c:w val="0.87629529675726014"/>
          <c:h val="0.4224387576552931"/>
        </c:manualLayout>
      </c:layout>
      <c:barChart>
        <c:barDir val="col"/>
        <c:grouping val="stacked"/>
        <c:varyColors val="0"/>
        <c:ser>
          <c:idx val="1"/>
          <c:order val="0"/>
          <c:tx>
            <c:strRef>
              <c:f>'グラフ２（二次医療圏）（非表示）'!$AE$8</c:f>
              <c:strCache>
                <c:ptCount val="1"/>
                <c:pt idx="0">
                  <c:v>人口10万人あたり訪問診療患者延数（診療所）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'グラフ２（二次医療圏）（非表示）'!$AE$9:$AE$31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0800-45EC-A3EE-6B2FA14F2BDD}"/>
            </c:ext>
          </c:extLst>
        </c:ser>
        <c:ser>
          <c:idx val="0"/>
          <c:order val="1"/>
          <c:tx>
            <c:strRef>
              <c:f>'グラフ２（二次医療圏）（非表示）'!$AD$8</c:f>
              <c:strCache>
                <c:ptCount val="1"/>
                <c:pt idx="0">
                  <c:v>人口10万人あたり訪問診療患者延数（病院）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'グラフ２（二次医療圏）（非表示）'!$AD$9:$AD$31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0800-45EC-A3EE-6B2FA14F2BDD}"/>
            </c:ext>
          </c:extLst>
        </c:ser>
        <c:dLbls>
          <c:showLegendKey val="0"/>
          <c:showVal val="0"/>
          <c:showCatName val="0"/>
          <c:showSerName val="0"/>
          <c:showPercent val="0"/>
          <c:showBubbleSize val="0"/>
        </c:dLbls>
        <c:gapWidth val="150"/>
        <c:overlap val="100"/>
        <c:axId val="333521712"/>
        <c:axId val="333522272"/>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'グラフ２（二次医療圏）（非表示）'!$AF$9:$AF$31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0800-45EC-A3EE-6B2FA14F2BDD}"/>
            </c:ext>
          </c:extLst>
        </c:ser>
        <c:dLbls>
          <c:showLegendKey val="0"/>
          <c:showVal val="0"/>
          <c:showCatName val="0"/>
          <c:showSerName val="0"/>
          <c:showPercent val="0"/>
          <c:showBubbleSize val="0"/>
        </c:dLbls>
        <c:marker val="1"/>
        <c:smooth val="0"/>
        <c:axId val="333521712"/>
        <c:axId val="333522272"/>
      </c:lineChart>
      <c:catAx>
        <c:axId val="333521712"/>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522272"/>
        <c:crosses val="autoZero"/>
        <c:auto val="1"/>
        <c:lblAlgn val="ctr"/>
        <c:lblOffset val="100"/>
        <c:noMultiLvlLbl val="0"/>
      </c:catAx>
      <c:valAx>
        <c:axId val="3335222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521712"/>
        <c:crosses val="autoZero"/>
        <c:crossBetween val="between"/>
      </c:valAx>
      <c:spPr>
        <a:noFill/>
        <a:ln>
          <a:noFill/>
        </a:ln>
        <a:effectLst/>
      </c:spPr>
    </c:plotArea>
    <c:legend>
      <c:legendPos val="b"/>
      <c:legendEntry>
        <c:idx val="2"/>
        <c:delete val="1"/>
      </c:legendEntry>
      <c:layout>
        <c:manualLayout>
          <c:xMode val="edge"/>
          <c:yMode val="edge"/>
          <c:x val="0.10761652273304546"/>
          <c:y val="0.1162962962962963"/>
          <c:w val="0.85062727542121741"/>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訪問診療患者の対応割合</a:t>
            </a:r>
            <a:endParaRPr lang="ja-JP" sz="1050" b="1">
              <a:solidFill>
                <a:schemeClr val="tx1"/>
              </a:solidFill>
            </a:endParaRPr>
          </a:p>
        </c:rich>
      </c:tx>
      <c:layout>
        <c:manualLayout>
          <c:xMode val="edge"/>
          <c:yMode val="edge"/>
          <c:x val="0.36081933508311459"/>
          <c:y val="1.388888888888888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2957518415036823E-2"/>
          <c:y val="0.26722222222222225"/>
          <c:w val="0.8843598128862924"/>
          <c:h val="0.4224387576552931"/>
        </c:manualLayout>
      </c:layout>
      <c:barChart>
        <c:barDir val="col"/>
        <c:grouping val="stacked"/>
        <c:varyColors val="0"/>
        <c:ser>
          <c:idx val="1"/>
          <c:order val="0"/>
          <c:tx>
            <c:strRef>
              <c:f>'グラフ２（二次医療圏）（非表示）'!$AJ$8</c:f>
              <c:strCache>
                <c:ptCount val="1"/>
                <c:pt idx="0">
                  <c:v>人口10万人あたり訪問診療患者延数（診療所）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'グラフ２（二次医療圏）（非表示）'!$AJ$9:$AJ$31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84FD-4C7A-A682-00C32C7813CB}"/>
            </c:ext>
          </c:extLst>
        </c:ser>
        <c:ser>
          <c:idx val="0"/>
          <c:order val="1"/>
          <c:tx>
            <c:strRef>
              <c:f>'グラフ２（二次医療圏）（非表示）'!$AI$8</c:f>
              <c:strCache>
                <c:ptCount val="1"/>
                <c:pt idx="0">
                  <c:v>人口10万人あたり訪問診療患者延数（病院）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'グラフ２（二次医療圏）（非表示）'!$AI$9:$AI$31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84FD-4C7A-A682-00C32C7813CB}"/>
            </c:ext>
          </c:extLst>
        </c:ser>
        <c:dLbls>
          <c:showLegendKey val="0"/>
          <c:showVal val="0"/>
          <c:showCatName val="0"/>
          <c:showSerName val="0"/>
          <c:showPercent val="0"/>
          <c:showBubbleSize val="0"/>
        </c:dLbls>
        <c:gapWidth val="150"/>
        <c:overlap val="100"/>
        <c:axId val="333526192"/>
        <c:axId val="333526752"/>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'グラフ２（二次医療圏）（非表示）'!$AK$9:$AK$31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84FD-4C7A-A682-00C32C7813CB}"/>
            </c:ext>
          </c:extLst>
        </c:ser>
        <c:dLbls>
          <c:showLegendKey val="0"/>
          <c:showVal val="0"/>
          <c:showCatName val="0"/>
          <c:showSerName val="0"/>
          <c:showPercent val="0"/>
          <c:showBubbleSize val="0"/>
        </c:dLbls>
        <c:marker val="1"/>
        <c:smooth val="0"/>
        <c:axId val="333526192"/>
        <c:axId val="333526752"/>
      </c:lineChart>
      <c:catAx>
        <c:axId val="333526192"/>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526752"/>
        <c:crosses val="autoZero"/>
        <c:auto val="1"/>
        <c:lblAlgn val="ctr"/>
        <c:lblOffset val="100"/>
        <c:noMultiLvlLbl val="0"/>
      </c:catAx>
      <c:valAx>
        <c:axId val="333526752"/>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526192"/>
        <c:crosses val="autoZero"/>
        <c:crossBetween val="between"/>
        <c:majorUnit val="0.1"/>
      </c:valAx>
      <c:spPr>
        <a:noFill/>
        <a:ln>
          <a:noFill/>
        </a:ln>
        <a:effectLst/>
      </c:spPr>
    </c:plotArea>
    <c:legend>
      <c:legendPos val="b"/>
      <c:legendEntry>
        <c:idx val="2"/>
        <c:delete val="1"/>
      </c:legendEntry>
      <c:layout>
        <c:manualLayout>
          <c:xMode val="edge"/>
          <c:yMode val="edge"/>
          <c:x val="0.10367379984759968"/>
          <c:y val="0.1162962962962963"/>
          <c:w val="0.84784946236559144"/>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万人あたり時間外等外来患者数</a:t>
            </a:r>
            <a:endParaRPr lang="ja-JP" sz="1050" b="1" baseline="30000">
              <a:solidFill>
                <a:schemeClr val="tx1"/>
              </a:solidFill>
            </a:endParaRPr>
          </a:p>
        </c:rich>
      </c:tx>
      <c:layout>
        <c:manualLayout>
          <c:xMode val="edge"/>
          <c:yMode val="edge"/>
          <c:x val="0.37488739310811958"/>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9677948522563713E-2"/>
          <c:y val="0.26722222222222225"/>
          <c:w val="0.87763938277876552"/>
          <c:h val="0.4224387576552931"/>
        </c:manualLayout>
      </c:layout>
      <c:barChart>
        <c:barDir val="col"/>
        <c:grouping val="stacked"/>
        <c:varyColors val="0"/>
        <c:ser>
          <c:idx val="1"/>
          <c:order val="0"/>
          <c:tx>
            <c:strRef>
              <c:f>'グラフ２（二次医療圏）（非表示）'!$T$8</c:f>
              <c:strCache>
                <c:ptCount val="1"/>
                <c:pt idx="0">
                  <c:v>人口10万人あたり時間外等外来患者延数（診療所）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'グラフ２（二次医療圏）（非表示）'!$T$9:$T$31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1232-45B1-888E-EAA1D852FFA0}"/>
            </c:ext>
          </c:extLst>
        </c:ser>
        <c:ser>
          <c:idx val="0"/>
          <c:order val="1"/>
          <c:tx>
            <c:strRef>
              <c:f>'グラフ２（二次医療圏）（非表示）'!$S$8</c:f>
              <c:strCache>
                <c:ptCount val="1"/>
                <c:pt idx="0">
                  <c:v>人口10万人あたり時間外等外来患者延数（病院）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'グラフ２（二次医療圏）（非表示）'!$S$9:$S$31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1232-45B1-888E-EAA1D852FFA0}"/>
            </c:ext>
          </c:extLst>
        </c:ser>
        <c:dLbls>
          <c:showLegendKey val="0"/>
          <c:showVal val="0"/>
          <c:showCatName val="0"/>
          <c:showSerName val="0"/>
          <c:showPercent val="0"/>
          <c:showBubbleSize val="0"/>
        </c:dLbls>
        <c:gapWidth val="150"/>
        <c:overlap val="100"/>
        <c:axId val="333530672"/>
        <c:axId val="333531232"/>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'グラフ２（二次医療圏）（非表示）'!$U$9:$U$31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1232-45B1-888E-EAA1D852FFA0}"/>
            </c:ext>
          </c:extLst>
        </c:ser>
        <c:dLbls>
          <c:showLegendKey val="0"/>
          <c:showVal val="0"/>
          <c:showCatName val="0"/>
          <c:showSerName val="0"/>
          <c:showPercent val="0"/>
          <c:showBubbleSize val="0"/>
        </c:dLbls>
        <c:marker val="1"/>
        <c:smooth val="0"/>
        <c:axId val="333530672"/>
        <c:axId val="333531232"/>
      </c:lineChart>
      <c:catAx>
        <c:axId val="333530672"/>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531232"/>
        <c:crosses val="autoZero"/>
        <c:auto val="1"/>
        <c:lblAlgn val="ctr"/>
        <c:lblOffset val="100"/>
        <c:noMultiLvlLbl val="0"/>
      </c:catAx>
      <c:valAx>
        <c:axId val="3335312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算定回数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530672"/>
        <c:crosses val="autoZero"/>
        <c:crossBetween val="between"/>
      </c:valAx>
      <c:spPr>
        <a:noFill/>
        <a:ln>
          <a:noFill/>
        </a:ln>
        <a:effectLst/>
      </c:spPr>
    </c:plotArea>
    <c:legend>
      <c:legendPos val="b"/>
      <c:legendEntry>
        <c:idx val="2"/>
        <c:delete val="1"/>
      </c:legendEntry>
      <c:layout>
        <c:manualLayout>
          <c:xMode val="edge"/>
          <c:yMode val="edge"/>
          <c:x val="0.10376344086021505"/>
          <c:y val="0.1162962962962963"/>
          <c:w val="0.8555555202777072"/>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ja-JP" altLang="en-US" sz="1050" b="1">
                <a:solidFill>
                  <a:schemeClr val="tx1"/>
                </a:solidFill>
              </a:rPr>
              <a:t>人口</a:t>
            </a:r>
            <a:r>
              <a:rPr lang="en-US" altLang="ja-JP" sz="1050" b="1">
                <a:solidFill>
                  <a:schemeClr val="tx1"/>
                </a:solidFill>
              </a:rPr>
              <a:t>10</a:t>
            </a:r>
            <a:r>
              <a:rPr lang="ja-JP" altLang="en-US" sz="1050" b="1">
                <a:solidFill>
                  <a:schemeClr val="tx1"/>
                </a:solidFill>
              </a:rPr>
              <a:t>万あたり訪問診療医療施設数</a:t>
            </a:r>
            <a:endParaRPr lang="ja-JP" sz="1050" b="1" baseline="30000">
              <a:solidFill>
                <a:schemeClr val="tx1"/>
              </a:solidFill>
            </a:endParaRPr>
          </a:p>
        </c:rich>
      </c:tx>
      <c:layout>
        <c:manualLayout>
          <c:xMode val="edge"/>
          <c:yMode val="edge"/>
          <c:x val="0.38160782321564646"/>
          <c:y val="1.3888945699969322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autoTitleDeleted val="0"/>
    <c:plotArea>
      <c:layout>
        <c:manualLayout>
          <c:layoutTarget val="inner"/>
          <c:xMode val="edge"/>
          <c:yMode val="edge"/>
          <c:x val="7.2244517822368987E-2"/>
          <c:y val="0.26722222222222225"/>
          <c:w val="0.88145552874439081"/>
          <c:h val="0.4224387576552931"/>
        </c:manualLayout>
      </c:layout>
      <c:barChart>
        <c:barDir val="col"/>
        <c:grouping val="stacked"/>
        <c:varyColors val="0"/>
        <c:ser>
          <c:idx val="1"/>
          <c:order val="0"/>
          <c:tx>
            <c:strRef>
              <c:f>'グラフ２（二次医療圏）（非表示）'!$AM$8</c:f>
              <c:strCache>
                <c:ptCount val="1"/>
                <c:pt idx="0">
                  <c:v>人口10万人あたり訪問診療実施施設数（診療所）</c:v>
                </c:pt>
              </c:strCache>
            </c:strRef>
          </c:tx>
          <c:spPr>
            <a:solidFill>
              <a:schemeClr val="accent1"/>
            </a:solidFill>
            <a:ln>
              <a:noFill/>
            </a:ln>
            <a:effectLst/>
          </c:spPr>
          <c:invertIfNegative val="0"/>
          <c:cat>
            <c:strRef>
              <c:f>'グラフ２（二次医療圏）（非表示）'!$B$9:$B$31</c:f>
              <c:strCache>
                <c:ptCount val="1"/>
                <c:pt idx="0">
                  <c:v>全国（加重平均）</c:v>
                </c:pt>
              </c:strCache>
            </c:strRef>
          </c:cat>
          <c:val>
            <c:numRef>
              <c:f>'グラフ２（二次医療圏）（非表示）'!$AM$9:$AM$31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C484-404A-8FC4-345151BF5DB0}"/>
            </c:ext>
          </c:extLst>
        </c:ser>
        <c:ser>
          <c:idx val="0"/>
          <c:order val="1"/>
          <c:tx>
            <c:strRef>
              <c:f>'グラフ２（二次医療圏）（非表示）'!$AL$8</c:f>
              <c:strCache>
                <c:ptCount val="1"/>
                <c:pt idx="0">
                  <c:v>人口10万人あたり訪問診療実施施設数（病院）</c:v>
                </c:pt>
              </c:strCache>
            </c:strRef>
          </c:tx>
          <c:spPr>
            <a:solidFill>
              <a:schemeClr val="accent2"/>
            </a:solidFill>
            <a:ln>
              <a:noFill/>
            </a:ln>
            <a:effectLst/>
          </c:spPr>
          <c:invertIfNegative val="0"/>
          <c:cat>
            <c:strRef>
              <c:f>'グラフ２（二次医療圏）（非表示）'!$B$9:$B$31</c:f>
              <c:strCache>
                <c:ptCount val="1"/>
                <c:pt idx="0">
                  <c:v>全国（加重平均）</c:v>
                </c:pt>
              </c:strCache>
            </c:strRef>
          </c:cat>
          <c:val>
            <c:numRef>
              <c:f>'グラフ２（二次医療圏）（非表示）'!$AL$9:$AL$31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C484-404A-8FC4-345151BF5DB0}"/>
            </c:ext>
          </c:extLst>
        </c:ser>
        <c:dLbls>
          <c:showLegendKey val="0"/>
          <c:showVal val="0"/>
          <c:showCatName val="0"/>
          <c:showSerName val="0"/>
          <c:showPercent val="0"/>
          <c:showBubbleSize val="0"/>
        </c:dLbls>
        <c:gapWidth val="150"/>
        <c:overlap val="100"/>
        <c:axId val="333868128"/>
        <c:axId val="333868688"/>
      </c:barChart>
      <c:lineChart>
        <c:grouping val="standard"/>
        <c:varyColors val="0"/>
        <c:ser>
          <c:idx val="2"/>
          <c:order val="2"/>
          <c:spPr>
            <a:ln w="12700" cap="rnd">
              <a:solidFill>
                <a:srgbClr val="FF0000"/>
              </a:solidFill>
              <a:prstDash val="sysDash"/>
              <a:round/>
            </a:ln>
            <a:effectLst/>
          </c:spPr>
          <c:marker>
            <c:symbol val="none"/>
          </c:marker>
          <c:cat>
            <c:strRef>
              <c:f>'グラフ２（二次医療圏）（非表示）'!$B$9:$B$31</c:f>
              <c:strCache>
                <c:ptCount val="1"/>
                <c:pt idx="0">
                  <c:v>全国（加重平均）</c:v>
                </c:pt>
              </c:strCache>
            </c:strRef>
          </c:cat>
          <c:val>
            <c:numRef>
              <c:f>'グラフ２（二次医療圏）（非表示）'!$AN$9:$AN$31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2-C484-404A-8FC4-345151BF5DB0}"/>
            </c:ext>
          </c:extLst>
        </c:ser>
        <c:dLbls>
          <c:showLegendKey val="0"/>
          <c:showVal val="0"/>
          <c:showCatName val="0"/>
          <c:showSerName val="0"/>
          <c:showPercent val="0"/>
          <c:showBubbleSize val="0"/>
        </c:dLbls>
        <c:marker val="1"/>
        <c:smooth val="0"/>
        <c:axId val="333868128"/>
        <c:axId val="333868688"/>
      </c:lineChart>
      <c:catAx>
        <c:axId val="333868128"/>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868688"/>
        <c:crosses val="autoZero"/>
        <c:auto val="1"/>
        <c:lblAlgn val="ctr"/>
        <c:lblOffset val="100"/>
        <c:noMultiLvlLbl val="0"/>
      </c:catAx>
      <c:valAx>
        <c:axId val="333868688"/>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r>
                  <a:rPr lang="en-US" altLang="ja-JP" sz="700">
                    <a:solidFill>
                      <a:schemeClr val="tx1"/>
                    </a:solidFill>
                  </a:rPr>
                  <a:t>(</a:t>
                </a:r>
                <a:r>
                  <a:rPr lang="ja-JP" altLang="en-US" sz="700">
                    <a:solidFill>
                      <a:schemeClr val="tx1"/>
                    </a:solidFill>
                  </a:rPr>
                  <a:t>医療施設数</a:t>
                </a:r>
                <a:r>
                  <a:rPr lang="en-US" altLang="ja-JP" sz="700">
                    <a:solidFill>
                      <a:schemeClr val="tx1"/>
                    </a:solidFill>
                  </a:rPr>
                  <a:t>/10</a:t>
                </a:r>
                <a:r>
                  <a:rPr lang="ja-JP" altLang="en-US" sz="700">
                    <a:solidFill>
                      <a:schemeClr val="tx1"/>
                    </a:solidFill>
                  </a:rPr>
                  <a:t>万人</a:t>
                </a:r>
                <a:r>
                  <a:rPr lang="en-US" altLang="ja-JP" sz="700">
                    <a:solidFill>
                      <a:schemeClr val="tx1"/>
                    </a:solidFill>
                  </a:rPr>
                  <a:t>)</a:t>
                </a:r>
                <a:endParaRPr lang="ja-JP" altLang="en-US" sz="700">
                  <a:solidFill>
                    <a:schemeClr val="tx1"/>
                  </a:solidFill>
                </a:endParaRPr>
              </a:p>
            </c:rich>
          </c:tx>
          <c:layout>
            <c:manualLayout>
              <c:xMode val="edge"/>
              <c:yMode val="edge"/>
              <c:x val="2.7777777777777779E-3"/>
              <c:y val="0.1682564158646836"/>
            </c:manualLayout>
          </c:layout>
          <c:overlay val="0"/>
          <c:spPr>
            <a:noFill/>
            <a:ln>
              <a:noFill/>
            </a:ln>
            <a:effectLst/>
          </c:spPr>
          <c:txPr>
            <a:bodyPr rot="0" spcFirstLastPara="1" vertOverflow="ellipsis" wrap="square" anchor="ctr" anchorCtr="1"/>
            <a:lstStyle/>
            <a:p>
              <a:pPr>
                <a:defRPr sz="7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title>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crossAx val="333868128"/>
        <c:crosses val="autoZero"/>
        <c:crossBetween val="between"/>
      </c:valAx>
      <c:spPr>
        <a:noFill/>
        <a:ln>
          <a:noFill/>
        </a:ln>
        <a:effectLst/>
      </c:spPr>
    </c:plotArea>
    <c:legend>
      <c:legendPos val="b"/>
      <c:legendEntry>
        <c:idx val="2"/>
        <c:delete val="1"/>
      </c:legendEntry>
      <c:layout>
        <c:manualLayout>
          <c:xMode val="edge"/>
          <c:yMode val="edge"/>
          <c:x val="8.1003619507239014E-2"/>
          <c:y val="0.1162962962962963"/>
          <c:w val="0.84336921090508843"/>
          <c:h val="8.2777777777777783E-2"/>
        </c:manualLayout>
      </c:layout>
      <c:overlay val="0"/>
      <c:spPr>
        <a:noFill/>
        <a:ln>
          <a:noFill/>
        </a:ln>
        <a:effectLst/>
      </c:spPr>
      <c:txPr>
        <a:bodyPr rot="0" spcFirstLastPara="1" vertOverflow="ellipsis" vert="horz" wrap="square" anchor="ctr" anchorCtr="1"/>
        <a:lstStyle/>
        <a:p>
          <a:pPr>
            <a:defRPr sz="750" b="0" i="0" u="none" strike="noStrike" kern="1200" baseline="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pPr>
          <a:endParaRPr lang="ja-JP"/>
        </a:p>
      </c:txPr>
    </c:legend>
    <c:plotVisOnly val="1"/>
    <c:dispBlanksAs val="gap"/>
    <c:showDLblsOverMax val="0"/>
  </c:chart>
  <c:spPr>
    <a:solidFill>
      <a:schemeClr val="bg1"/>
    </a:solidFill>
    <a:ln w="9525" cap="flat" cmpd="sng" algn="ctr">
      <a:noFill/>
      <a:round/>
    </a:ln>
    <a:effectLst/>
  </c:spPr>
  <c:txPr>
    <a:bodyPr/>
    <a:lstStyle/>
    <a:p>
      <a:pPr>
        <a:defRPr sz="800">
          <a:latin typeface="メイリオ" panose="020B0604030504040204" pitchFamily="50" charset="-128"/>
          <a:ea typeface="メイリオ" panose="020B0604030504040204" pitchFamily="50" charset="-128"/>
          <a:cs typeface="メイリオ" panose="020B0604030504040204"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10" Target="../charts/chart10.xml" Type="http://schemas.openxmlformats.org/officeDocument/2006/relationships/chart"/><Relationship Id="rId11" Target="../charts/chart11.xml" Type="http://schemas.openxmlformats.org/officeDocument/2006/relationships/chart"/><Relationship Id="rId12" Target="../charts/chart12.xml" Type="http://schemas.openxmlformats.org/officeDocument/2006/relationships/chart"/><Relationship Id="rId13" Target="../charts/chart13.xml" Type="http://schemas.openxmlformats.org/officeDocument/2006/relationships/chart"/><Relationship Id="rId14" Target="../charts/chart14.xml" Type="http://schemas.openxmlformats.org/officeDocument/2006/relationships/chart"/><Relationship Id="rId15" Target="../charts/chart15.xml" Type="http://schemas.openxmlformats.org/officeDocument/2006/relationships/chart"/><Relationship Id="rId16" Target="../charts/chart16.xml" Type="http://schemas.openxmlformats.org/officeDocument/2006/relationships/chart"/><Relationship Id="rId17" Target="../charts/chart17.xml" Type="http://schemas.openxmlformats.org/officeDocument/2006/relationships/chart"/><Relationship Id="rId18" Target="../charts/chart18.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 Id="rId9" Target="../charts/chart9.xml" Type="http://schemas.openxmlformats.org/officeDocument/2006/relationships/chart"/></Relationships>
</file>

<file path=xl/drawings/_rels/drawing2.xml.rels><?xml version="1.0" encoding="UTF-8" standalone="yes"?><Relationships xmlns="http://schemas.openxmlformats.org/package/2006/relationships"><Relationship Id="rId1" Target="../charts/chart19.xml" Type="http://schemas.openxmlformats.org/officeDocument/2006/relationships/chart"/><Relationship Id="rId10" Target="../charts/chart28.xml" Type="http://schemas.openxmlformats.org/officeDocument/2006/relationships/chart"/><Relationship Id="rId11" Target="../charts/chart29.xml" Type="http://schemas.openxmlformats.org/officeDocument/2006/relationships/chart"/><Relationship Id="rId12" Target="../charts/chart30.xml" Type="http://schemas.openxmlformats.org/officeDocument/2006/relationships/chart"/><Relationship Id="rId13" Target="../charts/chart31.xml" Type="http://schemas.openxmlformats.org/officeDocument/2006/relationships/chart"/><Relationship Id="rId14" Target="../charts/chart32.xml" Type="http://schemas.openxmlformats.org/officeDocument/2006/relationships/chart"/><Relationship Id="rId15" Target="../charts/chart33.xml" Type="http://schemas.openxmlformats.org/officeDocument/2006/relationships/chart"/><Relationship Id="rId16" Target="../charts/chart34.xml" Type="http://schemas.openxmlformats.org/officeDocument/2006/relationships/chart"/><Relationship Id="rId17" Target="../charts/chart35.xml" Type="http://schemas.openxmlformats.org/officeDocument/2006/relationships/chart"/><Relationship Id="rId18" Target="../charts/chart36.xml" Type="http://schemas.openxmlformats.org/officeDocument/2006/relationships/chart"/><Relationship Id="rId2" Target="../charts/chart20.xml" Type="http://schemas.openxmlformats.org/officeDocument/2006/relationships/chart"/><Relationship Id="rId3" Target="../charts/chart21.xml" Type="http://schemas.openxmlformats.org/officeDocument/2006/relationships/chart"/><Relationship Id="rId4" Target="../charts/chart22.xml" Type="http://schemas.openxmlformats.org/officeDocument/2006/relationships/chart"/><Relationship Id="rId5" Target="../charts/chart23.xml" Type="http://schemas.openxmlformats.org/officeDocument/2006/relationships/chart"/><Relationship Id="rId6" Target="../charts/chart24.xml" Type="http://schemas.openxmlformats.org/officeDocument/2006/relationships/chart"/><Relationship Id="rId7" Target="../charts/chart25.xml" Type="http://schemas.openxmlformats.org/officeDocument/2006/relationships/chart"/><Relationship Id="rId8" Target="../charts/chart26.xml" Type="http://schemas.openxmlformats.org/officeDocument/2006/relationships/chart"/><Relationship Id="rId9" Target="../charts/chart27.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53</xdr:col>
      <xdr:colOff>161925</xdr:colOff>
      <xdr:row>8</xdr:row>
      <xdr:rowOff>0</xdr:rowOff>
    </xdr:from>
    <xdr:to>
      <xdr:col>68</xdr:col>
      <xdr:colOff>466725</xdr:colOff>
      <xdr:row>23</xdr:row>
      <xdr:rowOff>76200</xdr:rowOff>
    </xdr:to>
    <xdr:graphicFrame macro="">
      <xdr:nvGraphicFramePr>
        <xdr:cNvPr id="2" name="グラフ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53</xdr:col>
      <xdr:colOff>161925</xdr:colOff>
      <xdr:row>25</xdr:row>
      <xdr:rowOff>0</xdr:rowOff>
    </xdr:from>
    <xdr:to>
      <xdr:col>68</xdr:col>
      <xdr:colOff>466725</xdr:colOff>
      <xdr:row>40</xdr:row>
      <xdr:rowOff>76200</xdr:rowOff>
    </xdr:to>
    <xdr:graphicFrame macro="">
      <xdr:nvGraphicFramePr>
        <xdr:cNvPr id="3" name="グラフ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53</xdr:col>
      <xdr:colOff>161925</xdr:colOff>
      <xdr:row>42</xdr:row>
      <xdr:rowOff>0</xdr:rowOff>
    </xdr:from>
    <xdr:to>
      <xdr:col>68</xdr:col>
      <xdr:colOff>466725</xdr:colOff>
      <xdr:row>57</xdr:row>
      <xdr:rowOff>76200</xdr:rowOff>
    </xdr:to>
    <xdr:graphicFrame macro="">
      <xdr:nvGraphicFramePr>
        <xdr:cNvPr id="4" name="グラフ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53</xdr:col>
      <xdr:colOff>161925</xdr:colOff>
      <xdr:row>59</xdr:row>
      <xdr:rowOff>0</xdr:rowOff>
    </xdr:from>
    <xdr:to>
      <xdr:col>68</xdr:col>
      <xdr:colOff>466725</xdr:colOff>
      <xdr:row>74</xdr:row>
      <xdr:rowOff>76200</xdr:rowOff>
    </xdr:to>
    <xdr:graphicFrame macro="">
      <xdr:nvGraphicFramePr>
        <xdr:cNvPr id="5" name="グラフ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69</xdr:col>
      <xdr:colOff>133350</xdr:colOff>
      <xdr:row>25</xdr:row>
      <xdr:rowOff>0</xdr:rowOff>
    </xdr:from>
    <xdr:to>
      <xdr:col>84</xdr:col>
      <xdr:colOff>438150</xdr:colOff>
      <xdr:row>40</xdr:row>
      <xdr:rowOff>76200</xdr:rowOff>
    </xdr:to>
    <xdr:graphicFrame macro="">
      <xdr:nvGraphicFramePr>
        <xdr:cNvPr id="6" name="グラフ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53</xdr:col>
      <xdr:colOff>161925</xdr:colOff>
      <xdr:row>87</xdr:row>
      <xdr:rowOff>0</xdr:rowOff>
    </xdr:from>
    <xdr:to>
      <xdr:col>68</xdr:col>
      <xdr:colOff>466725</xdr:colOff>
      <xdr:row>102</xdr:row>
      <xdr:rowOff>76200</xdr:rowOff>
    </xdr:to>
    <xdr:graphicFrame macro="">
      <xdr:nvGraphicFramePr>
        <xdr:cNvPr id="7" name="グラフ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53</xdr:col>
      <xdr:colOff>161925</xdr:colOff>
      <xdr:row>104</xdr:row>
      <xdr:rowOff>0</xdr:rowOff>
    </xdr:from>
    <xdr:to>
      <xdr:col>68</xdr:col>
      <xdr:colOff>466725</xdr:colOff>
      <xdr:row>119</xdr:row>
      <xdr:rowOff>76200</xdr:rowOff>
    </xdr:to>
    <xdr:graphicFrame macro="">
      <xdr:nvGraphicFramePr>
        <xdr:cNvPr id="8" name="グラフ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69</xdr:col>
      <xdr:colOff>133350</xdr:colOff>
      <xdr:row>8</xdr:row>
      <xdr:rowOff>0</xdr:rowOff>
    </xdr:from>
    <xdr:to>
      <xdr:col>84</xdr:col>
      <xdr:colOff>438150</xdr:colOff>
      <xdr:row>23</xdr:row>
      <xdr:rowOff>76200</xdr:rowOff>
    </xdr:to>
    <xdr:graphicFrame macro="">
      <xdr:nvGraphicFramePr>
        <xdr:cNvPr id="9" name="グラフ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53</xdr:col>
      <xdr:colOff>161925</xdr:colOff>
      <xdr:row>121</xdr:row>
      <xdr:rowOff>0</xdr:rowOff>
    </xdr:from>
    <xdr:to>
      <xdr:col>68</xdr:col>
      <xdr:colOff>466725</xdr:colOff>
      <xdr:row>136</xdr:row>
      <xdr:rowOff>76200</xdr:rowOff>
    </xdr:to>
    <xdr:graphicFrame macro="">
      <xdr:nvGraphicFramePr>
        <xdr:cNvPr id="10" name="グラフ 9">
          <a:extLst>
            <a:ext uri="{FF2B5EF4-FFF2-40B4-BE49-F238E27FC236}">
              <a16:creationId xmlns:a16="http://schemas.microsoft.com/office/drawing/2014/main" id="{00000000-0008-0000-01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69</xdr:col>
      <xdr:colOff>133350</xdr:colOff>
      <xdr:row>87</xdr:row>
      <xdr:rowOff>0</xdr:rowOff>
    </xdr:from>
    <xdr:to>
      <xdr:col>84</xdr:col>
      <xdr:colOff>438150</xdr:colOff>
      <xdr:row>102</xdr:row>
      <xdr:rowOff>76200</xdr:rowOff>
    </xdr:to>
    <xdr:graphicFrame macro="">
      <xdr:nvGraphicFramePr>
        <xdr:cNvPr id="11" name="グラフ 10">
          <a:extLst>
            <a:ext uri="{FF2B5EF4-FFF2-40B4-BE49-F238E27FC236}">
              <a16:creationId xmlns:a16="http://schemas.microsoft.com/office/drawing/2014/main" id="{00000000-0008-0000-01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69</xdr:col>
      <xdr:colOff>133350</xdr:colOff>
      <xdr:row>104</xdr:row>
      <xdr:rowOff>0</xdr:rowOff>
    </xdr:from>
    <xdr:to>
      <xdr:col>84</xdr:col>
      <xdr:colOff>438150</xdr:colOff>
      <xdr:row>119</xdr:row>
      <xdr:rowOff>76200</xdr:rowOff>
    </xdr:to>
    <xdr:graphicFrame macro="">
      <xdr:nvGraphicFramePr>
        <xdr:cNvPr id="12" name="グラフ 11">
          <a:extLst>
            <a:ext uri="{FF2B5EF4-FFF2-40B4-BE49-F238E27FC236}">
              <a16:creationId xmlns:a16="http://schemas.microsoft.com/office/drawing/2014/main" id="{00000000-0008-0000-0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69</xdr:col>
      <xdr:colOff>133350</xdr:colOff>
      <xdr:row>121</xdr:row>
      <xdr:rowOff>0</xdr:rowOff>
    </xdr:from>
    <xdr:to>
      <xdr:col>84</xdr:col>
      <xdr:colOff>438150</xdr:colOff>
      <xdr:row>136</xdr:row>
      <xdr:rowOff>76200</xdr:rowOff>
    </xdr:to>
    <xdr:graphicFrame macro="">
      <xdr:nvGraphicFramePr>
        <xdr:cNvPr id="13" name="グラフ 12">
          <a:extLst>
            <a:ext uri="{FF2B5EF4-FFF2-40B4-BE49-F238E27FC236}">
              <a16:creationId xmlns:a16="http://schemas.microsoft.com/office/drawing/2014/main" id="{00000000-0008-0000-01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69</xdr:col>
      <xdr:colOff>133350</xdr:colOff>
      <xdr:row>42</xdr:row>
      <xdr:rowOff>0</xdr:rowOff>
    </xdr:from>
    <xdr:to>
      <xdr:col>84</xdr:col>
      <xdr:colOff>438150</xdr:colOff>
      <xdr:row>57</xdr:row>
      <xdr:rowOff>76200</xdr:rowOff>
    </xdr:to>
    <xdr:graphicFrame macro="">
      <xdr:nvGraphicFramePr>
        <xdr:cNvPr id="14" name="グラフ 13">
          <a:extLst>
            <a:ext uri="{FF2B5EF4-FFF2-40B4-BE49-F238E27FC236}">
              <a16:creationId xmlns:a16="http://schemas.microsoft.com/office/drawing/2014/main" i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53</xdr:col>
      <xdr:colOff>161925</xdr:colOff>
      <xdr:row>162</xdr:row>
      <xdr:rowOff>0</xdr:rowOff>
    </xdr:from>
    <xdr:to>
      <xdr:col>68</xdr:col>
      <xdr:colOff>466725</xdr:colOff>
      <xdr:row>177</xdr:row>
      <xdr:rowOff>76200</xdr:rowOff>
    </xdr:to>
    <xdr:graphicFrame macro="">
      <xdr:nvGraphicFramePr>
        <xdr:cNvPr id="15" name="グラフ 14">
          <a:extLst>
            <a:ext uri="{FF2B5EF4-FFF2-40B4-BE49-F238E27FC236}">
              <a16:creationId xmlns:a16="http://schemas.microsoft.com/office/drawing/2014/main" id="{00000000-0008-0000-01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53</xdr:col>
      <xdr:colOff>161925</xdr:colOff>
      <xdr:row>179</xdr:row>
      <xdr:rowOff>0</xdr:rowOff>
    </xdr:from>
    <xdr:to>
      <xdr:col>68</xdr:col>
      <xdr:colOff>466725</xdr:colOff>
      <xdr:row>194</xdr:row>
      <xdr:rowOff>76200</xdr:rowOff>
    </xdr:to>
    <xdr:graphicFrame macro="">
      <xdr:nvGraphicFramePr>
        <xdr:cNvPr id="16" name="グラフ 15">
          <a:extLst>
            <a:ext uri="{FF2B5EF4-FFF2-40B4-BE49-F238E27FC236}">
              <a16:creationId xmlns:a16="http://schemas.microsoft.com/office/drawing/2014/main" id="{00000000-0008-0000-01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69</xdr:col>
      <xdr:colOff>133350</xdr:colOff>
      <xdr:row>162</xdr:row>
      <xdr:rowOff>0</xdr:rowOff>
    </xdr:from>
    <xdr:to>
      <xdr:col>84</xdr:col>
      <xdr:colOff>438150</xdr:colOff>
      <xdr:row>177</xdr:row>
      <xdr:rowOff>76200</xdr:rowOff>
    </xdr:to>
    <xdr:graphicFrame macro="">
      <xdr:nvGraphicFramePr>
        <xdr:cNvPr id="17" name="グラフ 16">
          <a:extLst>
            <a:ext uri="{FF2B5EF4-FFF2-40B4-BE49-F238E27FC236}">
              <a16:creationId xmlns:a16="http://schemas.microsoft.com/office/drawing/2014/main" id="{00000000-0008-0000-01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53</xdr:col>
      <xdr:colOff>161925</xdr:colOff>
      <xdr:row>201</xdr:row>
      <xdr:rowOff>0</xdr:rowOff>
    </xdr:from>
    <xdr:to>
      <xdr:col>68</xdr:col>
      <xdr:colOff>466725</xdr:colOff>
      <xdr:row>216</xdr:row>
      <xdr:rowOff>76200</xdr:rowOff>
    </xdr:to>
    <xdr:graphicFrame macro="">
      <xdr:nvGraphicFramePr>
        <xdr:cNvPr id="18" name="グラフ 17">
          <a:extLst>
            <a:ext uri="{FF2B5EF4-FFF2-40B4-BE49-F238E27FC236}">
              <a16:creationId xmlns:a16="http://schemas.microsoft.com/office/drawing/2014/main" id="{00000000-0008-0000-01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69</xdr:col>
      <xdr:colOff>133350</xdr:colOff>
      <xdr:row>201</xdr:row>
      <xdr:rowOff>0</xdr:rowOff>
    </xdr:from>
    <xdr:to>
      <xdr:col>84</xdr:col>
      <xdr:colOff>438150</xdr:colOff>
      <xdr:row>216</xdr:row>
      <xdr:rowOff>76200</xdr:rowOff>
    </xdr:to>
    <xdr:graphicFrame macro="">
      <xdr:nvGraphicFramePr>
        <xdr:cNvPr id="19" name="グラフ 18">
          <a:extLst>
            <a:ext uri="{FF2B5EF4-FFF2-40B4-BE49-F238E27FC236}">
              <a16:creationId xmlns:a16="http://schemas.microsoft.com/office/drawing/2014/main" id="{00000000-0008-0000-01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53</xdr:col>
      <xdr:colOff>161925</xdr:colOff>
      <xdr:row>8</xdr:row>
      <xdr:rowOff>0</xdr:rowOff>
    </xdr:from>
    <xdr:to>
      <xdr:col>68</xdr:col>
      <xdr:colOff>466725</xdr:colOff>
      <xdr:row>23</xdr:row>
      <xdr:rowOff>76200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53</xdr:col>
      <xdr:colOff>161925</xdr:colOff>
      <xdr:row>25</xdr:row>
      <xdr:rowOff>0</xdr:rowOff>
    </xdr:from>
    <xdr:to>
      <xdr:col>68</xdr:col>
      <xdr:colOff>466725</xdr:colOff>
      <xdr:row>40</xdr:row>
      <xdr:rowOff>76200</xdr:rowOff>
    </xdr:to>
    <xdr:graphicFrame macro="">
      <xdr:nvGraphicFramePr>
        <xdr:cNvPr id="3" name="グラフ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53</xdr:col>
      <xdr:colOff>161925</xdr:colOff>
      <xdr:row>42</xdr:row>
      <xdr:rowOff>0</xdr:rowOff>
    </xdr:from>
    <xdr:to>
      <xdr:col>68</xdr:col>
      <xdr:colOff>466725</xdr:colOff>
      <xdr:row>57</xdr:row>
      <xdr:rowOff>76200</xdr:rowOff>
    </xdr:to>
    <xdr:graphicFrame macro="">
      <xdr:nvGraphicFramePr>
        <xdr:cNvPr id="4" name="グラフ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53</xdr:col>
      <xdr:colOff>161925</xdr:colOff>
      <xdr:row>59</xdr:row>
      <xdr:rowOff>0</xdr:rowOff>
    </xdr:from>
    <xdr:to>
      <xdr:col>68</xdr:col>
      <xdr:colOff>466725</xdr:colOff>
      <xdr:row>74</xdr:row>
      <xdr:rowOff>76200</xdr:rowOff>
    </xdr:to>
    <xdr:graphicFrame macro="">
      <xdr:nvGraphicFramePr>
        <xdr:cNvPr id="5" name="グラフ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69</xdr:col>
      <xdr:colOff>133350</xdr:colOff>
      <xdr:row>25</xdr:row>
      <xdr:rowOff>0</xdr:rowOff>
    </xdr:from>
    <xdr:to>
      <xdr:col>84</xdr:col>
      <xdr:colOff>438150</xdr:colOff>
      <xdr:row>40</xdr:row>
      <xdr:rowOff>76200</xdr:rowOff>
    </xdr:to>
    <xdr:graphicFrame macro="">
      <xdr:nvGraphicFramePr>
        <xdr:cNvPr id="6" name="グラフ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53</xdr:col>
      <xdr:colOff>161925</xdr:colOff>
      <xdr:row>87</xdr:row>
      <xdr:rowOff>0</xdr:rowOff>
    </xdr:from>
    <xdr:to>
      <xdr:col>68</xdr:col>
      <xdr:colOff>466725</xdr:colOff>
      <xdr:row>102</xdr:row>
      <xdr:rowOff>76200</xdr:rowOff>
    </xdr:to>
    <xdr:graphicFrame macro="">
      <xdr:nvGraphicFramePr>
        <xdr:cNvPr id="7" name="グラフ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53</xdr:col>
      <xdr:colOff>161925</xdr:colOff>
      <xdr:row>104</xdr:row>
      <xdr:rowOff>0</xdr:rowOff>
    </xdr:from>
    <xdr:to>
      <xdr:col>68</xdr:col>
      <xdr:colOff>466725</xdr:colOff>
      <xdr:row>119</xdr:row>
      <xdr:rowOff>76200</xdr:rowOff>
    </xdr:to>
    <xdr:graphicFrame macro="">
      <xdr:nvGraphicFramePr>
        <xdr:cNvPr id="8" name="グラフ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69</xdr:col>
      <xdr:colOff>133350</xdr:colOff>
      <xdr:row>8</xdr:row>
      <xdr:rowOff>0</xdr:rowOff>
    </xdr:from>
    <xdr:to>
      <xdr:col>84</xdr:col>
      <xdr:colOff>438150</xdr:colOff>
      <xdr:row>23</xdr:row>
      <xdr:rowOff>76200</xdr:rowOff>
    </xdr:to>
    <xdr:graphicFrame macro="">
      <xdr:nvGraphicFramePr>
        <xdr:cNvPr id="9" name="グラフ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53</xdr:col>
      <xdr:colOff>161925</xdr:colOff>
      <xdr:row>121</xdr:row>
      <xdr:rowOff>0</xdr:rowOff>
    </xdr:from>
    <xdr:to>
      <xdr:col>68</xdr:col>
      <xdr:colOff>466725</xdr:colOff>
      <xdr:row>136</xdr:row>
      <xdr:rowOff>76200</xdr:rowOff>
    </xdr:to>
    <xdr:graphicFrame macro="">
      <xdr:nvGraphicFramePr>
        <xdr:cNvPr id="10" name="グラフ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69</xdr:col>
      <xdr:colOff>133350</xdr:colOff>
      <xdr:row>87</xdr:row>
      <xdr:rowOff>0</xdr:rowOff>
    </xdr:from>
    <xdr:to>
      <xdr:col>84</xdr:col>
      <xdr:colOff>438150</xdr:colOff>
      <xdr:row>102</xdr:row>
      <xdr:rowOff>76200</xdr:rowOff>
    </xdr:to>
    <xdr:graphicFrame macro="">
      <xdr:nvGraphicFramePr>
        <xdr:cNvPr id="11" name="グラフ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69</xdr:col>
      <xdr:colOff>133350</xdr:colOff>
      <xdr:row>104</xdr:row>
      <xdr:rowOff>0</xdr:rowOff>
    </xdr:from>
    <xdr:to>
      <xdr:col>84</xdr:col>
      <xdr:colOff>438150</xdr:colOff>
      <xdr:row>119</xdr:row>
      <xdr:rowOff>76200</xdr:rowOff>
    </xdr:to>
    <xdr:graphicFrame macro="">
      <xdr:nvGraphicFramePr>
        <xdr:cNvPr id="12" name="グラフ 11">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69</xdr:col>
      <xdr:colOff>133350</xdr:colOff>
      <xdr:row>121</xdr:row>
      <xdr:rowOff>0</xdr:rowOff>
    </xdr:from>
    <xdr:to>
      <xdr:col>84</xdr:col>
      <xdr:colOff>438150</xdr:colOff>
      <xdr:row>136</xdr:row>
      <xdr:rowOff>76200</xdr:rowOff>
    </xdr:to>
    <xdr:graphicFrame macro="">
      <xdr:nvGraphicFramePr>
        <xdr:cNvPr id="13" name="グラフ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69</xdr:col>
      <xdr:colOff>133350</xdr:colOff>
      <xdr:row>42</xdr:row>
      <xdr:rowOff>0</xdr:rowOff>
    </xdr:from>
    <xdr:to>
      <xdr:col>84</xdr:col>
      <xdr:colOff>438150</xdr:colOff>
      <xdr:row>57</xdr:row>
      <xdr:rowOff>76200</xdr:rowOff>
    </xdr:to>
    <xdr:graphicFrame macro="">
      <xdr:nvGraphicFramePr>
        <xdr:cNvPr id="14" name="グラフ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53</xdr:col>
      <xdr:colOff>161925</xdr:colOff>
      <xdr:row>162</xdr:row>
      <xdr:rowOff>0</xdr:rowOff>
    </xdr:from>
    <xdr:to>
      <xdr:col>68</xdr:col>
      <xdr:colOff>466725</xdr:colOff>
      <xdr:row>177</xdr:row>
      <xdr:rowOff>76200</xdr:rowOff>
    </xdr:to>
    <xdr:graphicFrame macro="">
      <xdr:nvGraphicFramePr>
        <xdr:cNvPr id="15" name="グラフ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53</xdr:col>
      <xdr:colOff>161925</xdr:colOff>
      <xdr:row>179</xdr:row>
      <xdr:rowOff>0</xdr:rowOff>
    </xdr:from>
    <xdr:to>
      <xdr:col>68</xdr:col>
      <xdr:colOff>466725</xdr:colOff>
      <xdr:row>194</xdr:row>
      <xdr:rowOff>76200</xdr:rowOff>
    </xdr:to>
    <xdr:graphicFrame macro="">
      <xdr:nvGraphicFramePr>
        <xdr:cNvPr id="16" name="グラフ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69</xdr:col>
      <xdr:colOff>133350</xdr:colOff>
      <xdr:row>162</xdr:row>
      <xdr:rowOff>0</xdr:rowOff>
    </xdr:from>
    <xdr:to>
      <xdr:col>84</xdr:col>
      <xdr:colOff>438150</xdr:colOff>
      <xdr:row>177</xdr:row>
      <xdr:rowOff>76200</xdr:rowOff>
    </xdr:to>
    <xdr:graphicFrame macro="">
      <xdr:nvGraphicFramePr>
        <xdr:cNvPr id="17" name="グラフ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53</xdr:col>
      <xdr:colOff>161925</xdr:colOff>
      <xdr:row>201</xdr:row>
      <xdr:rowOff>0</xdr:rowOff>
    </xdr:from>
    <xdr:to>
      <xdr:col>68</xdr:col>
      <xdr:colOff>466725</xdr:colOff>
      <xdr:row>216</xdr:row>
      <xdr:rowOff>76200</xdr:rowOff>
    </xdr:to>
    <xdr:graphicFrame macro="">
      <xdr:nvGraphicFramePr>
        <xdr:cNvPr id="18" name="グラフ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69</xdr:col>
      <xdr:colOff>133350</xdr:colOff>
      <xdr:row>201</xdr:row>
      <xdr:rowOff>0</xdr:rowOff>
    </xdr:from>
    <xdr:to>
      <xdr:col>84</xdr:col>
      <xdr:colOff>438150</xdr:colOff>
      <xdr:row>216</xdr:row>
      <xdr:rowOff>76200</xdr:rowOff>
    </xdr:to>
    <xdr:graphicFrame macro="">
      <xdr:nvGraphicFramePr>
        <xdr:cNvPr id="19" name="グラフ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6"/>
  <dimension ref="A1:CG232"/>
  <sheetViews>
    <sheetView view="pageBreakPreview" zoomScale="75" zoomScaleNormal="75" zoomScaleSheetLayoutView="75" workbookViewId="0"/>
  </sheetViews>
  <sheetFormatPr defaultRowHeight="15" x14ac:dyDescent="0.45"/>
  <cols>
    <col min="1" max="1" width="7" customWidth="1"/>
    <col min="2" max="2" width="16.6640625" customWidth="1"/>
    <col min="3" max="3" width="8.44140625" customWidth="1"/>
    <col min="4" max="4" width="8" customWidth="1"/>
    <col min="5" max="5" width="9" customWidth="1"/>
    <col min="30" max="31" width="9.33203125" customWidth="1"/>
    <col min="38" max="39" width="9.33203125" customWidth="1"/>
    <col min="52" max="52" width="16.6640625" customWidth="1"/>
    <col min="53" max="53" width="2.33203125" customWidth="1"/>
  </cols>
  <sheetData>
    <row r="1" spans="1:85" ht="15" customHeight="1" thickBot="1" x14ac:dyDescent="0.5">
      <c r="AZ1" t="s">
        <v>0</v>
      </c>
      <c r="BB1" s="185" t="s">
        <v>1</v>
      </c>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6" t="str">
        <f>B3</f>
        <v>02 青森県</v>
      </c>
      <c r="CB1" s="186"/>
      <c r="CC1" s="186"/>
      <c r="CD1" s="186"/>
      <c r="CE1" s="186"/>
      <c r="CF1" s="171" t="s">
        <v>2</v>
      </c>
      <c r="CG1" s="172"/>
    </row>
    <row r="2" spans="1:85" ht="15" customHeight="1" thickBot="1" x14ac:dyDescent="0.5">
      <c r="F2" s="22"/>
      <c r="G2" s="22"/>
      <c r="H2" s="22"/>
      <c r="I2" s="22"/>
      <c r="J2" s="23"/>
      <c r="K2" s="23"/>
      <c r="L2" s="23"/>
      <c r="M2" s="22"/>
      <c r="N2" s="22"/>
      <c r="O2" s="22"/>
      <c r="P2" s="22"/>
      <c r="Q2" s="22"/>
      <c r="R2" s="22"/>
      <c r="S2" s="22"/>
      <c r="T2" s="22"/>
      <c r="U2" s="22"/>
      <c r="V2" s="22"/>
      <c r="W2" s="22"/>
      <c r="X2" s="23"/>
      <c r="Y2" s="23"/>
      <c r="Z2" s="23"/>
      <c r="AA2" s="22"/>
      <c r="AB2" s="22"/>
      <c r="AC2" s="22"/>
      <c r="AD2" s="22"/>
      <c r="AE2" s="22"/>
      <c r="AF2" s="22"/>
      <c r="AG2" s="22"/>
      <c r="AH2" s="22"/>
      <c r="AI2" s="23"/>
      <c r="AJ2" s="23"/>
      <c r="AK2" s="23"/>
      <c r="AL2" s="22"/>
      <c r="AM2" s="22"/>
      <c r="AN2" s="22"/>
      <c r="AO2" s="22"/>
      <c r="AP2" s="22"/>
      <c r="AQ2" s="22"/>
      <c r="AR2" s="22"/>
      <c r="AS2" s="22"/>
      <c r="AT2" s="23"/>
      <c r="AU2" s="23"/>
      <c r="AV2" s="23"/>
      <c r="AW2" s="22"/>
      <c r="AX2" s="22"/>
      <c r="AY2" s="22"/>
      <c r="AZ2" s="52" t="s">
        <v>3</v>
      </c>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6"/>
      <c r="CB2" s="186"/>
      <c r="CC2" s="186"/>
      <c r="CD2" s="186"/>
      <c r="CE2" s="186"/>
      <c r="CF2" s="171"/>
      <c r="CG2" s="172"/>
    </row>
    <row r="3" spans="1:85" ht="15" customHeight="1" thickBot="1" x14ac:dyDescent="0.5">
      <c r="B3" s="187" t="s">
        <v>4</v>
      </c>
      <c r="C3" s="188"/>
      <c r="F3" s="22"/>
      <c r="G3" s="22"/>
      <c r="H3" s="22"/>
      <c r="I3" s="22"/>
      <c r="J3" s="23"/>
      <c r="K3" s="23"/>
      <c r="L3" s="23"/>
      <c r="M3" s="22"/>
      <c r="N3" s="22"/>
      <c r="O3" s="22"/>
      <c r="P3" s="22"/>
      <c r="Q3" s="22"/>
      <c r="R3" s="22"/>
      <c r="S3" s="22"/>
      <c r="T3" s="22"/>
      <c r="U3" s="22"/>
      <c r="V3" s="22"/>
      <c r="W3" s="22"/>
      <c r="X3" s="23"/>
      <c r="Y3" s="23"/>
      <c r="Z3" s="23"/>
      <c r="AA3" s="22"/>
      <c r="AB3" s="22"/>
      <c r="AC3" s="22"/>
      <c r="AD3" s="22"/>
      <c r="AE3" s="22"/>
      <c r="AF3" s="22"/>
      <c r="AG3" s="22"/>
      <c r="AH3" s="22"/>
      <c r="AI3" s="23"/>
      <c r="AJ3" s="23"/>
      <c r="AK3" s="23"/>
      <c r="AL3" s="22"/>
      <c r="AM3" s="22"/>
      <c r="AN3" s="22"/>
      <c r="AO3" s="22"/>
      <c r="AP3" s="22"/>
      <c r="AQ3" s="22"/>
      <c r="AR3" s="22"/>
      <c r="AS3" s="22"/>
      <c r="AT3" s="23"/>
      <c r="AU3" s="23"/>
      <c r="AV3" s="23"/>
      <c r="AW3" s="22"/>
      <c r="AX3" s="22"/>
      <c r="AY3" s="22"/>
      <c r="AZ3" s="53" t="s">
        <v>4</v>
      </c>
      <c r="BB3" s="185"/>
      <c r="BC3" s="185"/>
      <c r="BD3" s="185"/>
      <c r="BE3" s="185"/>
      <c r="BF3" s="185"/>
      <c r="BG3" s="185"/>
      <c r="BH3" s="185"/>
      <c r="BI3" s="185"/>
      <c r="BJ3" s="185"/>
      <c r="BK3" s="185"/>
      <c r="BL3" s="185"/>
      <c r="BM3" s="185"/>
      <c r="BN3" s="185"/>
      <c r="BO3" s="185"/>
      <c r="BP3" s="185"/>
      <c r="BQ3" s="185"/>
      <c r="BR3" s="185"/>
      <c r="BS3" s="185"/>
      <c r="BT3" s="185"/>
      <c r="BU3" s="185"/>
      <c r="BV3" s="185"/>
      <c r="BW3" s="185"/>
      <c r="BX3" s="185"/>
      <c r="BY3" s="185"/>
      <c r="BZ3" s="185"/>
      <c r="CA3" s="186"/>
      <c r="CB3" s="186"/>
      <c r="CC3" s="186"/>
      <c r="CD3" s="186"/>
      <c r="CE3" s="186"/>
      <c r="CF3" s="173"/>
      <c r="CG3" s="172"/>
    </row>
    <row r="4" spans="1:85" ht="15" customHeight="1" x14ac:dyDescent="0.45">
      <c r="C4" s="55"/>
      <c r="D4" s="55"/>
      <c r="E4" s="55"/>
      <c r="F4" s="22"/>
      <c r="G4" s="22"/>
      <c r="H4" s="22"/>
      <c r="I4" s="22"/>
      <c r="J4" s="23"/>
      <c r="K4" s="23"/>
      <c r="L4" s="23"/>
      <c r="M4" s="22"/>
      <c r="N4" s="22"/>
      <c r="O4" s="22"/>
      <c r="P4" s="22"/>
      <c r="Q4" s="22"/>
      <c r="R4" s="22"/>
      <c r="S4" s="22"/>
      <c r="T4" s="22"/>
      <c r="U4" s="22"/>
      <c r="V4" s="22"/>
      <c r="W4" s="22"/>
      <c r="X4" s="23"/>
      <c r="Y4" s="23"/>
      <c r="Z4" s="23"/>
      <c r="AA4" s="22"/>
      <c r="AB4" s="22"/>
      <c r="AC4" s="22"/>
      <c r="AD4" s="22"/>
      <c r="AE4" s="22"/>
      <c r="AF4" s="22"/>
      <c r="AG4" s="22"/>
      <c r="AH4" s="22"/>
      <c r="AI4" s="23"/>
      <c r="AJ4" s="23"/>
      <c r="AK4" s="23"/>
      <c r="AL4" s="22"/>
      <c r="AM4" s="22"/>
      <c r="AN4" s="22"/>
      <c r="AO4" s="22"/>
      <c r="AP4" s="22"/>
      <c r="AQ4" s="22"/>
      <c r="AR4" s="22"/>
      <c r="AS4" s="22"/>
      <c r="AT4" s="23"/>
      <c r="AU4" s="23"/>
      <c r="AV4" s="23"/>
      <c r="AW4" s="22"/>
      <c r="AX4" s="22"/>
      <c r="AY4" s="22"/>
      <c r="AZ4" s="53" t="s">
        <v>5</v>
      </c>
      <c r="BB4" s="185"/>
      <c r="BC4" s="185"/>
      <c r="BD4" s="185"/>
      <c r="BE4" s="185"/>
      <c r="BF4" s="185"/>
      <c r="BG4" s="185"/>
      <c r="BH4" s="185"/>
      <c r="BI4" s="185"/>
      <c r="BJ4" s="185"/>
      <c r="BK4" s="185"/>
      <c r="BL4" s="185"/>
      <c r="BM4" s="185"/>
      <c r="BN4" s="185"/>
      <c r="BO4" s="185"/>
      <c r="BP4" s="185"/>
      <c r="BQ4" s="185"/>
      <c r="BR4" s="185"/>
      <c r="BS4" s="185"/>
      <c r="BT4" s="185"/>
      <c r="BU4" s="185"/>
      <c r="BV4" s="185"/>
      <c r="BW4" s="185"/>
      <c r="BX4" s="185"/>
      <c r="BY4" s="185"/>
      <c r="BZ4" s="185"/>
      <c r="CA4" s="186"/>
      <c r="CB4" s="186"/>
      <c r="CC4" s="186"/>
      <c r="CD4" s="186"/>
      <c r="CE4" s="186"/>
      <c r="CF4" s="173"/>
      <c r="CG4" s="172"/>
    </row>
    <row r="5" spans="1:85" ht="15.6" thickBot="1" x14ac:dyDescent="0.5">
      <c r="B5" s="50"/>
      <c r="C5" s="55"/>
      <c r="D5" s="55"/>
      <c r="E5" s="55"/>
      <c r="F5" s="22"/>
      <c r="G5" s="22"/>
      <c r="H5" s="22"/>
      <c r="I5" s="22"/>
      <c r="J5" s="23"/>
      <c r="K5" s="23"/>
      <c r="L5" s="23"/>
      <c r="M5" s="22"/>
      <c r="N5" s="22"/>
      <c r="O5" s="22"/>
      <c r="P5" s="22"/>
      <c r="Q5" s="22"/>
      <c r="R5" s="22"/>
      <c r="S5" s="22"/>
      <c r="T5" s="22"/>
      <c r="U5" s="22"/>
      <c r="V5" s="22"/>
      <c r="W5" s="22"/>
      <c r="X5" s="23"/>
      <c r="Y5" s="23"/>
      <c r="Z5" s="23"/>
      <c r="AA5" s="22"/>
      <c r="AB5" s="22"/>
      <c r="AC5" s="22"/>
      <c r="AD5" s="22"/>
      <c r="AE5" s="22"/>
      <c r="AF5" s="22"/>
      <c r="AG5" s="22"/>
      <c r="AH5" s="22"/>
      <c r="AI5" s="23"/>
      <c r="AJ5" s="23"/>
      <c r="AK5" s="23"/>
      <c r="AL5" s="22"/>
      <c r="AM5" s="22"/>
      <c r="AN5" s="22"/>
      <c r="AO5" s="22"/>
      <c r="AP5" s="22"/>
      <c r="AQ5" s="22"/>
      <c r="AR5" s="22"/>
      <c r="AS5" s="22"/>
      <c r="AT5" s="23"/>
      <c r="AU5" s="23"/>
      <c r="AV5" s="23"/>
      <c r="AW5" s="22"/>
      <c r="AX5" s="22"/>
      <c r="AY5" s="22"/>
      <c r="AZ5" s="53" t="s">
        <v>6</v>
      </c>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row>
    <row r="6" spans="1:85" ht="15" customHeight="1" thickTop="1" x14ac:dyDescent="0.45">
      <c r="C6" s="48"/>
      <c r="D6" s="48"/>
      <c r="E6" s="47"/>
      <c r="F6" s="47"/>
      <c r="G6" s="47"/>
      <c r="H6" s="47"/>
      <c r="I6" s="47"/>
      <c r="J6" s="47"/>
      <c r="K6" s="47"/>
      <c r="L6" s="47"/>
      <c r="M6" s="49"/>
      <c r="N6" s="49"/>
      <c r="O6" s="47"/>
      <c r="P6" s="48"/>
      <c r="Q6" s="48"/>
      <c r="R6" s="47"/>
      <c r="S6" s="46"/>
      <c r="T6" s="46"/>
      <c r="U6" s="44"/>
      <c r="V6" s="44"/>
      <c r="W6" s="44"/>
      <c r="X6" s="44"/>
      <c r="Y6" s="44"/>
      <c r="Z6" s="44"/>
      <c r="AA6" s="45"/>
      <c r="AB6" s="45"/>
      <c r="AC6" s="44"/>
      <c r="AD6" s="43"/>
      <c r="AE6" s="43"/>
      <c r="AF6" s="42"/>
      <c r="AG6" s="42"/>
      <c r="AH6" s="42"/>
      <c r="AI6" s="42"/>
      <c r="AJ6" s="42"/>
      <c r="AK6" s="42"/>
      <c r="AL6" s="43"/>
      <c r="AM6" s="43"/>
      <c r="AN6" s="42"/>
      <c r="AO6" s="41"/>
      <c r="AP6" s="41"/>
      <c r="AQ6" s="40"/>
      <c r="AR6" s="51"/>
      <c r="AS6" s="40"/>
      <c r="AT6" s="40"/>
      <c r="AU6" s="40"/>
      <c r="AV6" s="40"/>
      <c r="AW6" s="41"/>
      <c r="AX6" s="41"/>
      <c r="AY6" s="40"/>
      <c r="AZ6" s="53" t="s">
        <v>7</v>
      </c>
      <c r="BB6" s="10"/>
      <c r="BC6" s="10"/>
      <c r="BD6" s="18"/>
      <c r="BE6" s="18"/>
      <c r="BF6" s="20"/>
      <c r="BG6" s="174" t="s">
        <v>8</v>
      </c>
      <c r="BH6" s="175"/>
      <c r="BI6" s="175"/>
      <c r="BJ6" s="175"/>
      <c r="BK6" s="175"/>
      <c r="BL6" s="176"/>
      <c r="BM6" s="19"/>
      <c r="BN6" s="18"/>
      <c r="BO6" s="18"/>
      <c r="BP6" s="10"/>
      <c r="BQ6" s="17"/>
      <c r="BR6" s="10"/>
      <c r="BS6" s="10"/>
      <c r="BT6" s="18"/>
      <c r="BU6" s="18"/>
      <c r="BV6" s="20"/>
      <c r="BW6" s="174" t="s">
        <v>9</v>
      </c>
      <c r="BX6" s="175"/>
      <c r="BY6" s="175"/>
      <c r="BZ6" s="175"/>
      <c r="CA6" s="175"/>
      <c r="CB6" s="176"/>
      <c r="CC6" s="19"/>
      <c r="CD6" s="18"/>
      <c r="CE6" s="18"/>
      <c r="CF6" s="10"/>
      <c r="CG6" s="10"/>
    </row>
    <row r="7" spans="1:85" ht="15" customHeight="1" thickBot="1" x14ac:dyDescent="0.5">
      <c r="A7" s="180" t="s">
        <v>10</v>
      </c>
      <c r="B7" s="181" t="s">
        <v>11</v>
      </c>
      <c r="C7" s="39" t="s">
        <v>12</v>
      </c>
      <c r="D7" s="39"/>
      <c r="E7" s="39"/>
      <c r="F7" s="39" t="s">
        <v>13</v>
      </c>
      <c r="G7" s="39"/>
      <c r="H7" s="39"/>
      <c r="I7" s="39"/>
      <c r="J7" s="38" t="s">
        <v>14</v>
      </c>
      <c r="K7" s="38"/>
      <c r="L7" s="38"/>
      <c r="M7" s="37" t="s">
        <v>15</v>
      </c>
      <c r="N7" s="37"/>
      <c r="O7" s="37"/>
      <c r="P7" s="36" t="s">
        <v>16</v>
      </c>
      <c r="Q7" s="36"/>
      <c r="R7" s="36"/>
      <c r="S7" s="35" t="s">
        <v>17</v>
      </c>
      <c r="T7" s="35"/>
      <c r="U7" s="35"/>
      <c r="V7" s="39" t="s">
        <v>13</v>
      </c>
      <c r="W7" s="35"/>
      <c r="X7" s="34" t="s">
        <v>18</v>
      </c>
      <c r="Y7" s="34"/>
      <c r="Z7" s="34"/>
      <c r="AA7" s="33" t="s">
        <v>19</v>
      </c>
      <c r="AB7" s="33"/>
      <c r="AC7" s="33"/>
      <c r="AD7" s="32" t="s">
        <v>20</v>
      </c>
      <c r="AE7" s="32"/>
      <c r="AF7" s="32"/>
      <c r="AG7" s="39" t="s">
        <v>13</v>
      </c>
      <c r="AH7" s="32"/>
      <c r="AI7" s="31" t="s">
        <v>21</v>
      </c>
      <c r="AJ7" s="31"/>
      <c r="AK7" s="31"/>
      <c r="AL7" s="30" t="s">
        <v>22</v>
      </c>
      <c r="AM7" s="30"/>
      <c r="AN7" s="30"/>
      <c r="AO7" s="29" t="s">
        <v>23</v>
      </c>
      <c r="AP7" s="29"/>
      <c r="AQ7" s="29"/>
      <c r="AR7" s="39" t="s">
        <v>13</v>
      </c>
      <c r="AS7" s="29"/>
      <c r="AT7" s="28" t="s">
        <v>24</v>
      </c>
      <c r="AU7" s="28"/>
      <c r="AV7" s="28"/>
      <c r="AW7" s="27" t="s">
        <v>25</v>
      </c>
      <c r="AX7" s="27"/>
      <c r="AY7" s="27"/>
      <c r="AZ7" s="53" t="s">
        <v>26</v>
      </c>
      <c r="BB7" s="10"/>
      <c r="BC7" s="10"/>
      <c r="BD7" s="18"/>
      <c r="BE7" s="18"/>
      <c r="BF7" s="20"/>
      <c r="BG7" s="177"/>
      <c r="BH7" s="178"/>
      <c r="BI7" s="178"/>
      <c r="BJ7" s="178"/>
      <c r="BK7" s="178"/>
      <c r="BL7" s="179"/>
      <c r="BM7" s="19"/>
      <c r="BN7" s="18"/>
      <c r="BO7" s="18"/>
      <c r="BP7" s="10"/>
      <c r="BQ7" s="17"/>
      <c r="BR7" s="10"/>
      <c r="BS7" s="10"/>
      <c r="BT7" s="18"/>
      <c r="BU7" s="18"/>
      <c r="BV7" s="20"/>
      <c r="BW7" s="177"/>
      <c r="BX7" s="178"/>
      <c r="BY7" s="178"/>
      <c r="BZ7" s="178"/>
      <c r="CA7" s="178"/>
      <c r="CB7" s="179"/>
      <c r="CC7" s="19"/>
      <c r="CD7" s="18"/>
      <c r="CE7" s="18"/>
      <c r="CF7" s="10"/>
      <c r="CG7" s="10"/>
    </row>
    <row r="8" spans="1:85" ht="15.6" thickTop="1" x14ac:dyDescent="0.45">
      <c r="A8" s="180"/>
      <c r="B8" s="181"/>
      <c r="C8" s="9" t="s">
        <v>27</v>
      </c>
      <c r="D8" s="8" t="s">
        <v>28</v>
      </c>
      <c r="E8" s="8" t="s">
        <v>29</v>
      </c>
      <c r="F8" s="9" t="s">
        <v>30</v>
      </c>
      <c r="G8" s="9" t="s">
        <v>29</v>
      </c>
      <c r="H8" s="9" t="s">
        <v>31</v>
      </c>
      <c r="I8" s="9" t="s">
        <v>29</v>
      </c>
      <c r="J8" s="9" t="s">
        <v>32</v>
      </c>
      <c r="K8" s="8" t="s">
        <v>33</v>
      </c>
      <c r="L8" s="8" t="s">
        <v>29</v>
      </c>
      <c r="M8" s="9" t="s">
        <v>34</v>
      </c>
      <c r="N8" s="8" t="s">
        <v>35</v>
      </c>
      <c r="O8" s="8" t="s">
        <v>29</v>
      </c>
      <c r="P8" s="9" t="s">
        <v>36</v>
      </c>
      <c r="Q8" s="8" t="s">
        <v>37</v>
      </c>
      <c r="R8" s="8" t="s">
        <v>29</v>
      </c>
      <c r="S8" s="9" t="s">
        <v>38</v>
      </c>
      <c r="T8" s="8" t="s">
        <v>39</v>
      </c>
      <c r="U8" s="8" t="s">
        <v>29</v>
      </c>
      <c r="V8" s="9" t="s">
        <v>40</v>
      </c>
      <c r="W8" s="9" t="s">
        <v>29</v>
      </c>
      <c r="X8" s="9" t="s">
        <v>38</v>
      </c>
      <c r="Y8" s="8" t="s">
        <v>39</v>
      </c>
      <c r="Z8" s="8" t="s">
        <v>29</v>
      </c>
      <c r="AA8" s="9" t="s">
        <v>41</v>
      </c>
      <c r="AB8" s="8" t="s">
        <v>42</v>
      </c>
      <c r="AC8" s="8" t="s">
        <v>29</v>
      </c>
      <c r="AD8" s="9" t="s">
        <v>43</v>
      </c>
      <c r="AE8" s="8" t="s">
        <v>44</v>
      </c>
      <c r="AF8" s="8" t="s">
        <v>29</v>
      </c>
      <c r="AG8" s="9" t="s">
        <v>45</v>
      </c>
      <c r="AH8" s="8" t="s">
        <v>29</v>
      </c>
      <c r="AI8" s="9" t="s">
        <v>43</v>
      </c>
      <c r="AJ8" s="8" t="s">
        <v>44</v>
      </c>
      <c r="AK8" s="8" t="s">
        <v>29</v>
      </c>
      <c r="AL8" s="9" t="s">
        <v>46</v>
      </c>
      <c r="AM8" s="8" t="s">
        <v>47</v>
      </c>
      <c r="AN8" s="8" t="s">
        <v>29</v>
      </c>
      <c r="AO8" s="9" t="s">
        <v>48</v>
      </c>
      <c r="AP8" s="8" t="s">
        <v>49</v>
      </c>
      <c r="AQ8" s="8" t="s">
        <v>29</v>
      </c>
      <c r="AR8" s="9" t="s">
        <v>50</v>
      </c>
      <c r="AS8" s="8" t="s">
        <v>29</v>
      </c>
      <c r="AT8" s="9" t="s">
        <v>48</v>
      </c>
      <c r="AU8" s="8" t="s">
        <v>51</v>
      </c>
      <c r="AV8" s="8" t="s">
        <v>29</v>
      </c>
      <c r="AW8" s="9" t="s">
        <v>52</v>
      </c>
      <c r="AX8" s="8" t="s">
        <v>53</v>
      </c>
      <c r="AY8" s="8" t="s">
        <v>29</v>
      </c>
      <c r="AZ8" s="53" t="s">
        <v>54</v>
      </c>
      <c r="BB8" s="10"/>
      <c r="BC8" s="10"/>
      <c r="BD8" s="10"/>
      <c r="BE8" s="10"/>
      <c r="BF8" s="10"/>
      <c r="BG8" s="10"/>
      <c r="BH8" s="10"/>
      <c r="BI8" s="10"/>
      <c r="BJ8" s="10"/>
      <c r="BK8" s="10"/>
      <c r="BL8" s="10"/>
      <c r="BM8" s="10"/>
      <c r="BN8" s="10"/>
      <c r="BO8" s="10"/>
      <c r="BP8" s="10"/>
      <c r="BQ8" s="17"/>
      <c r="BR8" s="10"/>
      <c r="BS8" s="10"/>
      <c r="BT8" s="10"/>
      <c r="BU8" s="10"/>
      <c r="BV8" s="10"/>
      <c r="BW8" s="10"/>
      <c r="BX8" s="10"/>
      <c r="BY8" s="10"/>
      <c r="BZ8" s="10"/>
      <c r="CA8" s="10"/>
      <c r="CB8" s="10"/>
      <c r="CC8" s="10"/>
      <c r="CD8" s="10"/>
      <c r="CE8" s="10"/>
      <c r="CF8" s="10"/>
      <c r="CG8" s="10"/>
    </row>
    <row r="9" spans="1:85" x14ac:dyDescent="0.45">
      <c r="A9" s="25" t="s">
        <v>55</v>
      </c>
      <c r="B9" s="3" t="s">
        <v>56</v>
      </c>
      <c r="C9" s="56" t="str">
        <f>IF(ISERROR(VLOOKUP($A9,#REF!,5,FALSE))=TRUE,"",VLOOKUP($A9,#REF!,14,FALSE)/VLOOKUP($A9,#REF!,5,FALSE))</f>
        <v/>
      </c>
      <c r="D9" s="56" t="str">
        <f>IF(ISERROR(VLOOKUP($A9,#REF!,5,FALSE))=TRUE,"",VLOOKUP($A9,#REF!,15,FALSE)/VLOOKUP($A9,#REF!,5,FALSE))</f>
        <v/>
      </c>
      <c r="E9" s="7">
        <f>SUM(C9:D9)</f>
        <v>0</v>
      </c>
      <c r="F9" s="56" t="str">
        <f>IF(ISERROR(VLOOKUP($A9,#REF!,5,FALSE))=TRUE,"",VLOOKUP($A9,#REF!,15,FALSE)/VLOOKUP($A9,#REF!,7,FALSE))</f>
        <v/>
      </c>
      <c r="G9" s="7" t="str">
        <f>F9</f>
        <v/>
      </c>
      <c r="H9" s="56" t="str">
        <f>IF(ISERROR(VLOOKUP($A9,#REF!,5,FALSE))=TRUE,"",VLOOKUP($A9,#REF!,15,FALSE)/VLOOKUP($A9,#REF!,9,FALSE))</f>
        <v/>
      </c>
      <c r="I9" s="7" t="str">
        <f>H9</f>
        <v/>
      </c>
      <c r="J9" s="57" t="str">
        <f>IF(ISERROR(VLOOKUP($A9,#REF!,5,FALSE))=TRUE,"",VLOOKUP($A9,#REF!,14,FALSE)/(VLOOKUP($A9,#REF!,14,FALSE)+VLOOKUP($A9,#REF!,15,FALSE)))</f>
        <v/>
      </c>
      <c r="K9" s="57" t="str">
        <f>IF(ISERROR(VLOOKUP($A9,#REF!,5,FALSE))=TRUE,"",VLOOKUP($A9,#REF!,15,FALSE)/(VLOOKUP($A9,#REF!,14,FALSE)+VLOOKUP($A9,#REF!,15,FALSE)))</f>
        <v/>
      </c>
      <c r="L9" s="23" t="str">
        <f>K9</f>
        <v/>
      </c>
      <c r="M9" s="56" t="str">
        <f>IF(ISERROR(VLOOKUP($A9,#REF!,5,FALSE))=TRUE,"",VLOOKUP($A9,#REF!,6,FALSE)/VLOOKUP($A9,#REF!,5,FALSE))</f>
        <v/>
      </c>
      <c r="N9" s="56" t="str">
        <f>IF(ISERROR(VLOOKUP($A9,#REF!,5,FALSE))=TRUE,"",VLOOKUP($A9,#REF!,7,FALSE)/VLOOKUP($A9,#REF!,5,FALSE))</f>
        <v/>
      </c>
      <c r="O9" s="7">
        <f>SUM(M9:N9)</f>
        <v>0</v>
      </c>
      <c r="P9" s="56" t="str">
        <f>IF(ISERROR(VLOOKUP($A9,#REF!,5,FALSE))=TRUE,"",VLOOKUP($A9,#REF!,8,FALSE)/VLOOKUP($A9,#REF!,5,FALSE))</f>
        <v/>
      </c>
      <c r="Q9" s="56" t="str">
        <f>IF(ISERROR(VLOOKUP($A9,#REF!,5,FALSE))=TRUE,"",VLOOKUP($A9,#REF!,9,FALSE)/VLOOKUP($A9,#REF!,5,FALSE))</f>
        <v/>
      </c>
      <c r="R9" s="7">
        <f>SUM(P9:Q9)</f>
        <v>0</v>
      </c>
      <c r="S9" s="56" t="str">
        <f>IF(ISERROR(VLOOKUP($A9,#REF!,5,FALSE))=TRUE,"",VLOOKUP($A9,#REF!,18,FALSE)/VLOOKUP($A9,#REF!,5,FALSE))</f>
        <v/>
      </c>
      <c r="T9" s="56" t="str">
        <f>IF(ISERROR(VLOOKUP($A9,#REF!,5,FALSE))=TRUE,"",VLOOKUP($A9,#REF!,19,FALSE)/VLOOKUP($A9,#REF!,5,FALSE))</f>
        <v/>
      </c>
      <c r="U9" s="7">
        <f>SUM(S9:T9)</f>
        <v>0</v>
      </c>
      <c r="V9" s="56" t="str">
        <f>IF(ISERROR(VLOOKUP($A9,#REF!,5,FALSE))=TRUE,"",VLOOKUP($A9,#REF!,19,FALSE)/VLOOKUP($A9,#REF!,21,FALSE))</f>
        <v/>
      </c>
      <c r="W9" s="7" t="str">
        <f>V9</f>
        <v/>
      </c>
      <c r="X9" s="57" t="str">
        <f>IF(ISERROR(VLOOKUP($A9,#REF!,5,FALSE))=TRUE,"",VLOOKUP($A9,#REF!,18,FALSE)/(VLOOKUP($A9,#REF!,18,FALSE)+VLOOKUP($A9,#REF!,19,FALSE)))</f>
        <v/>
      </c>
      <c r="Y9" s="57" t="str">
        <f>IF(ISERROR(VLOOKUP($A9,#REF!,5,FALSE))=TRUE,"",VLOOKUP($A9,#REF!,19,FALSE)/(VLOOKUP($A9,#REF!,18,FALSE)+VLOOKUP($A9,#REF!,19,FALSE)))</f>
        <v/>
      </c>
      <c r="Z9" s="23" t="str">
        <f>Y9</f>
        <v/>
      </c>
      <c r="AA9" s="56" t="str">
        <f>IF(ISERROR(VLOOKUP($A9,#REF!,5,FALSE))=TRUE,"",VLOOKUP($A9,#REF!,20,FALSE)/VLOOKUP($A9,#REF!,5,FALSE))</f>
        <v/>
      </c>
      <c r="AB9" s="56" t="str">
        <f>IF(ISERROR(VLOOKUP($A9,#REF!,5,FALSE))=TRUE,"",VLOOKUP($A9,#REF!,21,FALSE)/VLOOKUP($A9,#REF!,5,FALSE))</f>
        <v/>
      </c>
      <c r="AC9" s="7">
        <f>SUM(AA9:AB9)</f>
        <v>0</v>
      </c>
      <c r="AD9" s="56" t="str">
        <f>IF(ISERROR(VLOOKUP($A9,#REF!,5,FALSE))=TRUE,"",VLOOKUP($A9,#REF!,26,FALSE)/VLOOKUP($A9,#REF!,5,FALSE))</f>
        <v/>
      </c>
      <c r="AE9" s="56" t="str">
        <f>IF(ISERROR(VLOOKUP($A9,#REF!,5,FALSE))=TRUE,"",VLOOKUP($A9,#REF!,27,FALSE)/VLOOKUP($A9,#REF!,5,FALSE))</f>
        <v/>
      </c>
      <c r="AF9" s="7">
        <f>SUM(AD9:AE9)</f>
        <v>0</v>
      </c>
      <c r="AG9" s="56" t="str">
        <f>IF(ISERROR(VLOOKUP($A9,#REF!,5,FALSE))=TRUE,"",VLOOKUP($A9,#REF!,27,FALSE)/VLOOKUP($A9,#REF!,29,FALSE))</f>
        <v/>
      </c>
      <c r="AH9" s="7" t="str">
        <f>AG9</f>
        <v/>
      </c>
      <c r="AI9" s="57" t="str">
        <f>IF(ISERROR(VLOOKUP($A9,#REF!,5,FALSE))=TRUE,"",VLOOKUP($A9,#REF!,26,FALSE)/(VLOOKUP($A9,#REF!,26,FALSE)+VLOOKUP($A9,#REF!,27,FALSE)))</f>
        <v/>
      </c>
      <c r="AJ9" s="57" t="str">
        <f>IF(ISERROR(VLOOKUP($A9,#REF!,5,FALSE))=TRUE,"",VLOOKUP($A9,#REF!,27,FALSE)/(VLOOKUP($A9,#REF!,26,FALSE)+VLOOKUP($A9,#REF!,27,FALSE)))</f>
        <v/>
      </c>
      <c r="AK9" s="23" t="str">
        <f>AJ9</f>
        <v/>
      </c>
      <c r="AL9" s="56" t="str">
        <f>IF(ISERROR(VLOOKUP($A9,#REF!,5,FALSE))=TRUE,"",VLOOKUP($A9,#REF!,28,FALSE)/VLOOKUP($A9,#REF!,5,FALSE))</f>
        <v/>
      </c>
      <c r="AM9" s="56" t="str">
        <f>IF(ISERROR(VLOOKUP($A9,#REF!,5,FALSE))=TRUE,"",VLOOKUP($A9,#REF!,29,FALSE)/VLOOKUP($A9,#REF!,5,FALSE))</f>
        <v/>
      </c>
      <c r="AN9" s="7">
        <f>SUM(AL9:AM9)</f>
        <v>0</v>
      </c>
      <c r="AO9" s="56" t="str">
        <f>IF(ISERROR(VLOOKUP($A9,#REF!,5,FALSE))=TRUE,"",VLOOKUP($A9,#REF!,22,FALSE)/VLOOKUP($A9,#REF!,5,FALSE))</f>
        <v/>
      </c>
      <c r="AP9" s="56" t="str">
        <f>IF(ISERROR(VLOOKUP($A9,#REF!,5,FALSE))=TRUE,"",VLOOKUP($A9,#REF!,23,FALSE)/VLOOKUP($A9,#REF!,5,FALSE))</f>
        <v/>
      </c>
      <c r="AQ9" s="7">
        <f>SUM(AO9:AP9)</f>
        <v>0</v>
      </c>
      <c r="AR9" s="56" t="str">
        <f>IF(ISERROR(VLOOKUP($A9,#REF!,5,FALSE))=TRUE,"",VLOOKUP($A9,#REF!,23,FALSE)/VLOOKUP($A9,#REF!,25,FALSE))</f>
        <v/>
      </c>
      <c r="AS9" s="7" t="str">
        <f>AR9</f>
        <v/>
      </c>
      <c r="AT9" s="57" t="str">
        <f>IF(ISERROR(VLOOKUP($A9,#REF!,5,FALSE))=TRUE,"",VLOOKUP($A9,#REF!,22,FALSE)/(VLOOKUP($A9,#REF!,22,FALSE)+VLOOKUP($A9,#REF!,23,FALSE)))</f>
        <v/>
      </c>
      <c r="AU9" s="57" t="str">
        <f>IF(ISERROR(VLOOKUP($A9,#REF!,5,FALSE))=TRUE,"",VLOOKUP($A9,#REF!,23,FALSE)/(VLOOKUP($A9,#REF!,22,FALSE)+VLOOKUP($A9,#REF!,23,FALSE)))</f>
        <v/>
      </c>
      <c r="AV9" s="23" t="str">
        <f>AU9</f>
        <v/>
      </c>
      <c r="AW9" s="56" t="str">
        <f>IF(ISERROR(VLOOKUP($A9,#REF!,5,FALSE))=TRUE,"",VLOOKUP($A9,#REF!,24,FALSE)/VLOOKUP($A9,#REF!,5,FALSE))</f>
        <v/>
      </c>
      <c r="AX9" s="56" t="str">
        <f>IF(ISERROR(VLOOKUP($A9,#REF!,5,FALSE))=TRUE,"",VLOOKUP($A9,#REF!,25,FALSE)/VLOOKUP($A9,#REF!,5,FALSE))</f>
        <v/>
      </c>
      <c r="AY9" s="7">
        <f>SUM(AW9:AX9)</f>
        <v>0</v>
      </c>
      <c r="AZ9" s="53" t="s">
        <v>57</v>
      </c>
      <c r="BB9" s="10"/>
      <c r="BC9" s="10"/>
      <c r="BD9" s="10"/>
      <c r="BE9" s="10"/>
      <c r="BF9" s="10"/>
      <c r="BG9" s="10"/>
      <c r="BH9" s="10"/>
      <c r="BI9" s="10"/>
      <c r="BJ9" s="10"/>
      <c r="BK9" s="10"/>
      <c r="BL9" s="10"/>
      <c r="BM9" s="10"/>
      <c r="BN9" s="10"/>
      <c r="BO9" s="10"/>
      <c r="BP9" s="10"/>
      <c r="BQ9" s="26"/>
      <c r="BR9" s="10"/>
      <c r="BS9" s="10"/>
      <c r="BT9" s="10"/>
      <c r="BU9" s="10"/>
      <c r="BV9" s="10"/>
      <c r="BW9" s="10"/>
      <c r="BX9" s="10"/>
      <c r="BY9" s="10"/>
      <c r="BZ9" s="10"/>
      <c r="CA9" s="10"/>
      <c r="CB9" s="10"/>
      <c r="CC9" s="10"/>
      <c r="CD9" s="10"/>
      <c r="CE9" s="10"/>
      <c r="CF9" s="10"/>
      <c r="CG9" s="10"/>
    </row>
    <row r="10" spans="1:85" x14ac:dyDescent="0.45">
      <c r="A10" s="25" t="str">
        <f>CONCATENATE(LEFT($B$3,2),"00")</f>
        <v>0200</v>
      </c>
      <c r="B10" s="24" t="str">
        <f>IF(ISERROR(VLOOKUP($A10,#REF!,4,FALSE))=TRUE,"",VLOOKUP($A10,#REF!,4,FALSE))</f>
        <v/>
      </c>
      <c r="C10" s="56" t="str">
        <f>IF(ISERROR(VLOOKUP($A10,#REF!,5,FALSE))=TRUE,"",VLOOKUP($A10,#REF!,14,FALSE)/VLOOKUP($A10,#REF!,5,FALSE))</f>
        <v/>
      </c>
      <c r="D10" s="56" t="str">
        <f>IF(ISERROR(VLOOKUP($A10,#REF!,5,FALSE))=TRUE,"",VLOOKUP($A10,#REF!,15,FALSE)/VLOOKUP($A10,#REF!,5,FALSE))</f>
        <v/>
      </c>
      <c r="E10" s="7">
        <f>E9</f>
        <v>0</v>
      </c>
      <c r="F10" s="56" t="str">
        <f>IF(ISERROR(VLOOKUP($A10,#REF!,5,FALSE))=TRUE,"",VLOOKUP($A10,#REF!,15,FALSE)/VLOOKUP($A10,#REF!,7,FALSE))</f>
        <v/>
      </c>
      <c r="G10" s="7" t="str">
        <f>G9</f>
        <v/>
      </c>
      <c r="H10" s="56" t="str">
        <f>IF(ISERROR(VLOOKUP($A10,#REF!,5,FALSE))=TRUE,"",VLOOKUP($A10,#REF!,15,FALSE)/VLOOKUP($A10,#REF!,9,FALSE))</f>
        <v/>
      </c>
      <c r="I10" s="7" t="str">
        <f>I9</f>
        <v/>
      </c>
      <c r="J10" s="57" t="str">
        <f>IF(ISERROR(VLOOKUP($A10,#REF!,5,FALSE))=TRUE,"",VLOOKUP($A10,#REF!,14,FALSE)/(VLOOKUP($A10,#REF!,14,FALSE)+VLOOKUP($A10,#REF!,15,FALSE)))</f>
        <v/>
      </c>
      <c r="K10" s="57" t="str">
        <f>IF(ISERROR(VLOOKUP($A10,#REF!,5,FALSE))=TRUE,"",VLOOKUP($A10,#REF!,15,FALSE)/(VLOOKUP($A10,#REF!,14,FALSE)+VLOOKUP($A10,#REF!,15,FALSE)))</f>
        <v/>
      </c>
      <c r="L10" s="23" t="str">
        <f>L9</f>
        <v/>
      </c>
      <c r="M10" s="56" t="str">
        <f>IF(ISERROR(VLOOKUP($A10,#REF!,5,FALSE))=TRUE,"",VLOOKUP($A10,#REF!,6,FALSE)/VLOOKUP($A10,#REF!,5,FALSE))</f>
        <v/>
      </c>
      <c r="N10" s="56" t="str">
        <f>IF(ISERROR(VLOOKUP($A10,#REF!,5,FALSE))=TRUE,"",VLOOKUP($A10,#REF!,7,FALSE)/VLOOKUP($A10,#REF!,5,FALSE))</f>
        <v/>
      </c>
      <c r="O10" s="7">
        <f>O9</f>
        <v>0</v>
      </c>
      <c r="P10" s="56" t="str">
        <f>IF(ISERROR(VLOOKUP($A10,#REF!,5,FALSE))=TRUE,"",VLOOKUP($A10,#REF!,8,FALSE)/VLOOKUP($A10,#REF!,5,FALSE))</f>
        <v/>
      </c>
      <c r="Q10" s="56" t="str">
        <f>IF(ISERROR(VLOOKUP($A10,#REF!,5,FALSE))=TRUE,"",VLOOKUP($A10,#REF!,9,FALSE)/VLOOKUP($A10,#REF!,5,FALSE))</f>
        <v/>
      </c>
      <c r="R10" s="7">
        <f>R9</f>
        <v>0</v>
      </c>
      <c r="S10" s="56" t="str">
        <f>IF(ISERROR(VLOOKUP($A10,#REF!,5,FALSE))=TRUE,"",VLOOKUP($A10,#REF!,18,FALSE)/VLOOKUP($A10,#REF!,5,FALSE))</f>
        <v/>
      </c>
      <c r="T10" s="56" t="str">
        <f>IF(ISERROR(VLOOKUP($A10,#REF!,5,FALSE))=TRUE,"",VLOOKUP($A10,#REF!,19,FALSE)/VLOOKUP($A10,#REF!,5,FALSE))</f>
        <v/>
      </c>
      <c r="U10" s="7">
        <f>U9</f>
        <v>0</v>
      </c>
      <c r="V10" s="56" t="str">
        <f>IF(ISERROR(VLOOKUP($A10,#REF!,5,FALSE))=TRUE,"",VLOOKUP($A10,#REF!,19,FALSE)/VLOOKUP($A10,#REF!,21,FALSE))</f>
        <v/>
      </c>
      <c r="W10" s="7" t="str">
        <f>W9</f>
        <v/>
      </c>
      <c r="X10" s="57" t="str">
        <f>IF(ISERROR(VLOOKUP($A10,#REF!,5,FALSE))=TRUE,"",VLOOKUP($A10,#REF!,18,FALSE)/(VLOOKUP($A10,#REF!,18,FALSE)+VLOOKUP($A10,#REF!,19,FALSE)))</f>
        <v/>
      </c>
      <c r="Y10" s="57" t="str">
        <f>IF(ISERROR(VLOOKUP($A10,#REF!,5,FALSE))=TRUE,"",VLOOKUP($A10,#REF!,19,FALSE)/(VLOOKUP($A10,#REF!,18,FALSE)+VLOOKUP($A10,#REF!,19,FALSE)))</f>
        <v/>
      </c>
      <c r="Z10" s="23" t="str">
        <f>Z9</f>
        <v/>
      </c>
      <c r="AA10" s="56" t="str">
        <f>IF(ISERROR(VLOOKUP($A10,#REF!,5,FALSE))=TRUE,"",VLOOKUP($A10,#REF!,20,FALSE)/VLOOKUP($A10,#REF!,5,FALSE))</f>
        <v/>
      </c>
      <c r="AB10" s="56" t="str">
        <f>IF(ISERROR(VLOOKUP($A10,#REF!,5,FALSE))=TRUE,"",VLOOKUP($A10,#REF!,21,FALSE)/VLOOKUP($A10,#REF!,5,FALSE))</f>
        <v/>
      </c>
      <c r="AC10" s="7">
        <f>AC9</f>
        <v>0</v>
      </c>
      <c r="AD10" s="56" t="str">
        <f>IF(ISERROR(VLOOKUP($A10,#REF!,5,FALSE))=TRUE,"",VLOOKUP($A10,#REF!,26,FALSE)/VLOOKUP($A10,#REF!,5,FALSE))</f>
        <v/>
      </c>
      <c r="AE10" s="56" t="str">
        <f>IF(ISERROR(VLOOKUP($A10,#REF!,5,FALSE))=TRUE,"",VLOOKUP($A10,#REF!,27,FALSE)/VLOOKUP($A10,#REF!,5,FALSE))</f>
        <v/>
      </c>
      <c r="AF10" s="7">
        <f>AF9</f>
        <v>0</v>
      </c>
      <c r="AG10" s="56" t="str">
        <f>IF(ISERROR(VLOOKUP($A10,#REF!,5,FALSE))=TRUE,"",VLOOKUP($A10,#REF!,27,FALSE)/VLOOKUP($A10,#REF!,29,FALSE))</f>
        <v/>
      </c>
      <c r="AH10" s="7" t="str">
        <f>AH9</f>
        <v/>
      </c>
      <c r="AI10" s="57" t="str">
        <f>IF(ISERROR(VLOOKUP($A10,#REF!,5,FALSE))=TRUE,"",VLOOKUP($A10,#REF!,26,FALSE)/(VLOOKUP($A10,#REF!,26,FALSE)+VLOOKUP($A10,#REF!,27,FALSE)))</f>
        <v/>
      </c>
      <c r="AJ10" s="57" t="str">
        <f>IF(ISERROR(VLOOKUP($A10,#REF!,5,FALSE))=TRUE,"",VLOOKUP($A10,#REF!,27,FALSE)/(VLOOKUP($A10,#REF!,26,FALSE)+VLOOKUP($A10,#REF!,27,FALSE)))</f>
        <v/>
      </c>
      <c r="AK10" s="23" t="str">
        <f>AK9</f>
        <v/>
      </c>
      <c r="AL10" s="56" t="str">
        <f>IF(ISERROR(VLOOKUP($A10,#REF!,5,FALSE))=TRUE,"",VLOOKUP($A10,#REF!,28,FALSE)/VLOOKUP($A10,#REF!,5,FALSE))</f>
        <v/>
      </c>
      <c r="AM10" s="56" t="str">
        <f>IF(ISERROR(VLOOKUP($A10,#REF!,5,FALSE))=TRUE,"",VLOOKUP($A10,#REF!,29,FALSE)/VLOOKUP($A10,#REF!,5,FALSE))</f>
        <v/>
      </c>
      <c r="AN10" s="7">
        <f>AN9</f>
        <v>0</v>
      </c>
      <c r="AO10" s="56" t="str">
        <f>IF(ISERROR(VLOOKUP($A10,#REF!,5,FALSE))=TRUE,"",VLOOKUP($A10,#REF!,22,FALSE)/VLOOKUP($A10,#REF!,5,FALSE))</f>
        <v/>
      </c>
      <c r="AP10" s="56" t="str">
        <f>IF(ISERROR(VLOOKUP($A10,#REF!,5,FALSE))=TRUE,"",VLOOKUP($A10,#REF!,23,FALSE)/VLOOKUP($A10,#REF!,5,FALSE))</f>
        <v/>
      </c>
      <c r="AQ10" s="7">
        <f>AQ9</f>
        <v>0</v>
      </c>
      <c r="AR10" s="56" t="str">
        <f>IF(ISERROR(VLOOKUP($A10,#REF!,5,FALSE))=TRUE,"",VLOOKUP($A10,#REF!,23,FALSE)/VLOOKUP($A10,#REF!,25,FALSE))</f>
        <v/>
      </c>
      <c r="AS10" s="7" t="str">
        <f>AS9</f>
        <v/>
      </c>
      <c r="AT10" s="57" t="str">
        <f>IF(ISERROR(VLOOKUP($A10,#REF!,5,FALSE))=TRUE,"",VLOOKUP($A10,#REF!,22,FALSE)/(VLOOKUP($A10,#REF!,22,FALSE)+VLOOKUP($A10,#REF!,23,FALSE)))</f>
        <v/>
      </c>
      <c r="AU10" s="57" t="str">
        <f>IF(ISERROR(VLOOKUP($A10,#REF!,5,FALSE))=TRUE,"",VLOOKUP($A10,#REF!,23,FALSE)/(VLOOKUP($A10,#REF!,22,FALSE)+VLOOKUP($A10,#REF!,23,FALSE)))</f>
        <v/>
      </c>
      <c r="AV10" s="23" t="str">
        <f>AV9</f>
        <v/>
      </c>
      <c r="AW10" s="56" t="str">
        <f>IF(ISERROR(VLOOKUP($A10,#REF!,5,FALSE))=TRUE,"",VLOOKUP($A10,#REF!,24,FALSE)/VLOOKUP($A10,#REF!,5,FALSE))</f>
        <v/>
      </c>
      <c r="AX10" s="56" t="str">
        <f>IF(ISERROR(VLOOKUP($A10,#REF!,5,FALSE))=TRUE,"",VLOOKUP($A10,#REF!,25,FALSE)/VLOOKUP($A10,#REF!,5,FALSE))</f>
        <v/>
      </c>
      <c r="AY10" s="7">
        <f>AY9</f>
        <v>0</v>
      </c>
      <c r="AZ10" s="53" t="s">
        <v>58</v>
      </c>
      <c r="BB10" s="10"/>
      <c r="BC10" s="10"/>
      <c r="BD10" s="10"/>
      <c r="BE10" s="10"/>
      <c r="BF10" s="10"/>
      <c r="BG10" s="10"/>
      <c r="BH10" s="10"/>
      <c r="BI10" s="10"/>
      <c r="BJ10" s="10"/>
      <c r="BK10" s="10"/>
      <c r="BL10" s="10"/>
      <c r="BM10" s="10"/>
      <c r="BN10" s="10"/>
      <c r="BO10" s="10"/>
      <c r="BP10" s="10"/>
      <c r="BQ10" s="17"/>
      <c r="BR10" s="10"/>
      <c r="BS10" s="10"/>
      <c r="BT10" s="10"/>
      <c r="BU10" s="10"/>
      <c r="BV10" s="10"/>
      <c r="BW10" s="10"/>
      <c r="BX10" s="10"/>
      <c r="BY10" s="10"/>
      <c r="BZ10" s="10"/>
      <c r="CA10" s="10"/>
      <c r="CB10" s="10"/>
      <c r="CC10" s="10"/>
      <c r="CD10" s="10"/>
      <c r="CE10" s="10"/>
      <c r="CF10" s="10"/>
      <c r="CG10" s="10"/>
    </row>
    <row r="11" spans="1:85" x14ac:dyDescent="0.45">
      <c r="A11" s="25" t="str">
        <f>CONCATENATE(LEFT($B$3,2),"01")</f>
        <v>0201</v>
      </c>
      <c r="B11" s="24" t="str">
        <f>IF(ISERROR(VLOOKUP($A11,#REF!,4,FALSE))=TRUE,"",VLOOKUP($A11,#REF!,4,FALSE))</f>
        <v/>
      </c>
      <c r="C11" s="56" t="str">
        <f>IF(ISERROR(VLOOKUP($A11,#REF!,5,FALSE))=TRUE,"",VLOOKUP($A11,#REF!,14,FALSE)/VLOOKUP($A11,#REF!,5,FALSE))</f>
        <v/>
      </c>
      <c r="D11" s="56" t="str">
        <f>IF(ISERROR(VLOOKUP($A11,#REF!,5,FALSE))=TRUE,"",VLOOKUP($A11,#REF!,15,FALSE)/VLOOKUP($A11,#REF!,5,FALSE))</f>
        <v/>
      </c>
      <c r="E11" s="7">
        <f t="shared" ref="E11:E31" si="0">E10</f>
        <v>0</v>
      </c>
      <c r="F11" s="56" t="str">
        <f>IF(ISERROR(VLOOKUP($A11,#REF!,5,FALSE))=TRUE,"",VLOOKUP($A11,#REF!,15,FALSE)/VLOOKUP($A11,#REF!,7,FALSE))</f>
        <v/>
      </c>
      <c r="G11" s="7" t="str">
        <f t="shared" ref="G11:G31" si="1">G10</f>
        <v/>
      </c>
      <c r="H11" s="56" t="str">
        <f>IF(ISERROR(VLOOKUP($A11,#REF!,5,FALSE))=TRUE,"",VLOOKUP($A11,#REF!,15,FALSE)/VLOOKUP($A11,#REF!,9,FALSE))</f>
        <v/>
      </c>
      <c r="I11" s="7" t="str">
        <f t="shared" ref="I11:I31" si="2">I10</f>
        <v/>
      </c>
      <c r="J11" s="57" t="str">
        <f>IF(ISERROR(VLOOKUP($A11,#REF!,5,FALSE))=TRUE,"",VLOOKUP($A11,#REF!,14,FALSE)/(VLOOKUP($A11,#REF!,14,FALSE)+VLOOKUP($A11,#REF!,15,FALSE)))</f>
        <v/>
      </c>
      <c r="K11" s="57" t="str">
        <f>IF(ISERROR(VLOOKUP($A11,#REF!,5,FALSE))=TRUE,"",VLOOKUP($A11,#REF!,15,FALSE)/(VLOOKUP($A11,#REF!,14,FALSE)+VLOOKUP($A11,#REF!,15,FALSE)))</f>
        <v/>
      </c>
      <c r="L11" s="23" t="str">
        <f t="shared" ref="L11:L31" si="3">L10</f>
        <v/>
      </c>
      <c r="M11" s="56" t="str">
        <f>IF(ISERROR(VLOOKUP($A11,#REF!,5,FALSE))=TRUE,"",VLOOKUP($A11,#REF!,6,FALSE)/VLOOKUP($A11,#REF!,5,FALSE))</f>
        <v/>
      </c>
      <c r="N11" s="56" t="str">
        <f>IF(ISERROR(VLOOKUP($A11,#REF!,5,FALSE))=TRUE,"",VLOOKUP($A11,#REF!,7,FALSE)/VLOOKUP($A11,#REF!,5,FALSE))</f>
        <v/>
      </c>
      <c r="O11" s="7">
        <f t="shared" ref="O11:O31" si="4">O10</f>
        <v>0</v>
      </c>
      <c r="P11" s="56" t="str">
        <f>IF(ISERROR(VLOOKUP($A11,#REF!,5,FALSE))=TRUE,"",VLOOKUP($A11,#REF!,8,FALSE)/VLOOKUP($A11,#REF!,5,FALSE))</f>
        <v/>
      </c>
      <c r="Q11" s="56" t="str">
        <f>IF(ISERROR(VLOOKUP($A11,#REF!,5,FALSE))=TRUE,"",VLOOKUP($A11,#REF!,9,FALSE)/VLOOKUP($A11,#REF!,5,FALSE))</f>
        <v/>
      </c>
      <c r="R11" s="7">
        <f t="shared" ref="R11:R31" si="5">R10</f>
        <v>0</v>
      </c>
      <c r="S11" s="56" t="str">
        <f>IF(ISERROR(VLOOKUP($A11,#REF!,5,FALSE))=TRUE,"",VLOOKUP($A11,#REF!,18,FALSE)/VLOOKUP($A11,#REF!,5,FALSE))</f>
        <v/>
      </c>
      <c r="T11" s="56" t="str">
        <f>IF(ISERROR(VLOOKUP($A11,#REF!,5,FALSE))=TRUE,"",VLOOKUP($A11,#REF!,19,FALSE)/VLOOKUP($A11,#REF!,5,FALSE))</f>
        <v/>
      </c>
      <c r="U11" s="7">
        <f t="shared" ref="U11:W31" si="6">U10</f>
        <v>0</v>
      </c>
      <c r="V11" s="56" t="str">
        <f>IF(ISERROR(VLOOKUP($A11,#REF!,5,FALSE))=TRUE,"",VLOOKUP($A11,#REF!,19,FALSE)/VLOOKUP($A11,#REF!,21,FALSE))</f>
        <v/>
      </c>
      <c r="W11" s="7" t="str">
        <f t="shared" si="6"/>
        <v/>
      </c>
      <c r="X11" s="57" t="str">
        <f>IF(ISERROR(VLOOKUP($A11,#REF!,5,FALSE))=TRUE,"",VLOOKUP($A11,#REF!,18,FALSE)/(VLOOKUP($A11,#REF!,18,FALSE)+VLOOKUP($A11,#REF!,19,FALSE)))</f>
        <v/>
      </c>
      <c r="Y11" s="57" t="str">
        <f>IF(ISERROR(VLOOKUP($A11,#REF!,5,FALSE))=TRUE,"",VLOOKUP($A11,#REF!,19,FALSE)/(VLOOKUP($A11,#REF!,18,FALSE)+VLOOKUP($A11,#REF!,19,FALSE)))</f>
        <v/>
      </c>
      <c r="Z11" s="23" t="str">
        <f t="shared" ref="Z11:Z31" si="7">Z10</f>
        <v/>
      </c>
      <c r="AA11" s="56" t="str">
        <f>IF(ISERROR(VLOOKUP($A11,#REF!,5,FALSE))=TRUE,"",VLOOKUP($A11,#REF!,20,FALSE)/VLOOKUP($A11,#REF!,5,FALSE))</f>
        <v/>
      </c>
      <c r="AB11" s="56" t="str">
        <f>IF(ISERROR(VLOOKUP($A11,#REF!,5,FALSE))=TRUE,"",VLOOKUP($A11,#REF!,21,FALSE)/VLOOKUP($A11,#REF!,5,FALSE))</f>
        <v/>
      </c>
      <c r="AC11" s="7">
        <f t="shared" ref="AC11:AC31" si="8">AC10</f>
        <v>0</v>
      </c>
      <c r="AD11" s="56" t="str">
        <f>IF(ISERROR(VLOOKUP($A11,#REF!,5,FALSE))=TRUE,"",VLOOKUP($A11,#REF!,26,FALSE)/VLOOKUP($A11,#REF!,5,FALSE))</f>
        <v/>
      </c>
      <c r="AE11" s="56" t="str">
        <f>IF(ISERROR(VLOOKUP($A11,#REF!,5,FALSE))=TRUE,"",VLOOKUP($A11,#REF!,27,FALSE)/VLOOKUP($A11,#REF!,5,FALSE))</f>
        <v/>
      </c>
      <c r="AF11" s="7">
        <f t="shared" ref="AF11:AF31" si="9">AF10</f>
        <v>0</v>
      </c>
      <c r="AG11" s="56" t="str">
        <f>IF(ISERROR(VLOOKUP($A11,#REF!,5,FALSE))=TRUE,"",VLOOKUP($A11,#REF!,27,FALSE)/VLOOKUP($A11,#REF!,29,FALSE))</f>
        <v/>
      </c>
      <c r="AH11" s="7" t="str">
        <f t="shared" ref="AH11:AH31" si="10">AH10</f>
        <v/>
      </c>
      <c r="AI11" s="57" t="str">
        <f>IF(ISERROR(VLOOKUP($A11,#REF!,5,FALSE))=TRUE,"",VLOOKUP($A11,#REF!,26,FALSE)/(VLOOKUP($A11,#REF!,26,FALSE)+VLOOKUP($A11,#REF!,27,FALSE)))</f>
        <v/>
      </c>
      <c r="AJ11" s="57" t="str">
        <f>IF(ISERROR(VLOOKUP($A11,#REF!,5,FALSE))=TRUE,"",VLOOKUP($A11,#REF!,27,FALSE)/(VLOOKUP($A11,#REF!,26,FALSE)+VLOOKUP($A11,#REF!,27,FALSE)))</f>
        <v/>
      </c>
      <c r="AK11" s="23" t="str">
        <f t="shared" ref="AK11:AK31" si="11">AK10</f>
        <v/>
      </c>
      <c r="AL11" s="56" t="str">
        <f>IF(ISERROR(VLOOKUP($A11,#REF!,5,FALSE))=TRUE,"",VLOOKUP($A11,#REF!,28,FALSE)/VLOOKUP($A11,#REF!,5,FALSE))</f>
        <v/>
      </c>
      <c r="AM11" s="56" t="str">
        <f>IF(ISERROR(VLOOKUP($A11,#REF!,5,FALSE))=TRUE,"",VLOOKUP($A11,#REF!,29,FALSE)/VLOOKUP($A11,#REF!,5,FALSE))</f>
        <v/>
      </c>
      <c r="AN11" s="7">
        <f t="shared" ref="AN11:AN31" si="12">AN10</f>
        <v>0</v>
      </c>
      <c r="AO11" s="56" t="str">
        <f>IF(ISERROR(VLOOKUP($A11,#REF!,5,FALSE))=TRUE,"",VLOOKUP($A11,#REF!,22,FALSE)/VLOOKUP($A11,#REF!,5,FALSE))</f>
        <v/>
      </c>
      <c r="AP11" s="56" t="str">
        <f>IF(ISERROR(VLOOKUP($A11,#REF!,5,FALSE))=TRUE,"",VLOOKUP($A11,#REF!,23,FALSE)/VLOOKUP($A11,#REF!,5,FALSE))</f>
        <v/>
      </c>
      <c r="AQ11" s="7">
        <f t="shared" ref="AQ11:AQ31" si="13">AQ10</f>
        <v>0</v>
      </c>
      <c r="AR11" s="56" t="str">
        <f>IF(ISERROR(VLOOKUP($A11,#REF!,5,FALSE))=TRUE,"",VLOOKUP($A11,#REF!,23,FALSE)/VLOOKUP($A11,#REF!,25,FALSE))</f>
        <v/>
      </c>
      <c r="AS11" s="7" t="str">
        <f t="shared" ref="AS11:AS31" si="14">AS10</f>
        <v/>
      </c>
      <c r="AT11" s="57" t="str">
        <f>IF(ISERROR(VLOOKUP($A11,#REF!,5,FALSE))=TRUE,"",VLOOKUP($A11,#REF!,22,FALSE)/(VLOOKUP($A11,#REF!,22,FALSE)+VLOOKUP($A11,#REF!,23,FALSE)))</f>
        <v/>
      </c>
      <c r="AU11" s="57" t="str">
        <f>IF(ISERROR(VLOOKUP($A11,#REF!,5,FALSE))=TRUE,"",VLOOKUP($A11,#REF!,23,FALSE)/(VLOOKUP($A11,#REF!,22,FALSE)+VLOOKUP($A11,#REF!,23,FALSE)))</f>
        <v/>
      </c>
      <c r="AV11" s="23" t="str">
        <f t="shared" ref="AV11:AV31" si="15">AV10</f>
        <v/>
      </c>
      <c r="AW11" s="56" t="str">
        <f>IF(ISERROR(VLOOKUP($A11,#REF!,5,FALSE))=TRUE,"",VLOOKUP($A11,#REF!,24,FALSE)/VLOOKUP($A11,#REF!,5,FALSE))</f>
        <v/>
      </c>
      <c r="AX11" s="56" t="str">
        <f>IF(ISERROR(VLOOKUP($A11,#REF!,5,FALSE))=TRUE,"",VLOOKUP($A11,#REF!,25,FALSE)/VLOOKUP($A11,#REF!,5,FALSE))</f>
        <v/>
      </c>
      <c r="AY11" s="7">
        <f t="shared" ref="AY11:AY31" si="16">AY10</f>
        <v>0</v>
      </c>
      <c r="AZ11" s="53" t="s">
        <v>59</v>
      </c>
      <c r="BB11" s="10"/>
      <c r="BC11" s="10"/>
      <c r="BD11" s="10"/>
      <c r="BE11" s="10"/>
      <c r="BF11" s="10"/>
      <c r="BG11" s="10"/>
      <c r="BH11" s="10"/>
      <c r="BI11" s="10"/>
      <c r="BJ11" s="10"/>
      <c r="BK11" s="10"/>
      <c r="BL11" s="10"/>
      <c r="BM11" s="10"/>
      <c r="BN11" s="10"/>
      <c r="BO11" s="10"/>
      <c r="BP11" s="10"/>
      <c r="BQ11" s="17"/>
      <c r="BR11" s="10"/>
      <c r="BS11" s="10"/>
      <c r="BT11" s="10"/>
      <c r="BU11" s="10"/>
      <c r="BV11" s="10"/>
      <c r="BW11" s="10"/>
      <c r="BX11" s="10"/>
      <c r="BY11" s="10"/>
      <c r="BZ11" s="10"/>
      <c r="CA11" s="10"/>
      <c r="CB11" s="10"/>
      <c r="CC11" s="10"/>
      <c r="CD11" s="10"/>
      <c r="CE11" s="10"/>
      <c r="CF11" s="10"/>
      <c r="CG11" s="10"/>
    </row>
    <row r="12" spans="1:85" x14ac:dyDescent="0.45">
      <c r="A12" s="25" t="str">
        <f>CONCATENATE(LEFT($B$3,2),"02")</f>
        <v>0202</v>
      </c>
      <c r="B12" s="24" t="str">
        <f>IF(ISERROR(VLOOKUP($A12,#REF!,4,FALSE))=TRUE,"",VLOOKUP($A12,#REF!,4,FALSE))</f>
        <v/>
      </c>
      <c r="C12" s="56" t="str">
        <f>IF(ISERROR(VLOOKUP($A12,#REF!,5,FALSE))=TRUE,"",VLOOKUP($A12,#REF!,14,FALSE)/VLOOKUP($A12,#REF!,5,FALSE))</f>
        <v/>
      </c>
      <c r="D12" s="56" t="str">
        <f>IF(ISERROR(VLOOKUP($A12,#REF!,5,FALSE))=TRUE,"",VLOOKUP($A12,#REF!,15,FALSE)/VLOOKUP($A12,#REF!,5,FALSE))</f>
        <v/>
      </c>
      <c r="E12" s="7">
        <f t="shared" si="0"/>
        <v>0</v>
      </c>
      <c r="F12" s="56" t="str">
        <f>IF(ISERROR(VLOOKUP($A12,#REF!,5,FALSE))=TRUE,"",VLOOKUP($A12,#REF!,15,FALSE)/VLOOKUP($A12,#REF!,7,FALSE))</f>
        <v/>
      </c>
      <c r="G12" s="7" t="str">
        <f t="shared" si="1"/>
        <v/>
      </c>
      <c r="H12" s="56" t="str">
        <f>IF(ISERROR(VLOOKUP($A12,#REF!,5,FALSE))=TRUE,"",VLOOKUP($A12,#REF!,15,FALSE)/VLOOKUP($A12,#REF!,9,FALSE))</f>
        <v/>
      </c>
      <c r="I12" s="7" t="str">
        <f t="shared" si="2"/>
        <v/>
      </c>
      <c r="J12" s="57" t="str">
        <f>IF(ISERROR(VLOOKUP($A12,#REF!,5,FALSE))=TRUE,"",VLOOKUP($A12,#REF!,14,FALSE)/(VLOOKUP($A12,#REF!,14,FALSE)+VLOOKUP($A12,#REF!,15,FALSE)))</f>
        <v/>
      </c>
      <c r="K12" s="57" t="str">
        <f>IF(ISERROR(VLOOKUP($A12,#REF!,5,FALSE))=TRUE,"",VLOOKUP($A12,#REF!,15,FALSE)/(VLOOKUP($A12,#REF!,14,FALSE)+VLOOKUP($A12,#REF!,15,FALSE)))</f>
        <v/>
      </c>
      <c r="L12" s="23" t="str">
        <f t="shared" si="3"/>
        <v/>
      </c>
      <c r="M12" s="56" t="str">
        <f>IF(ISERROR(VLOOKUP($A12,#REF!,5,FALSE))=TRUE,"",VLOOKUP($A12,#REF!,6,FALSE)/VLOOKUP($A12,#REF!,5,FALSE))</f>
        <v/>
      </c>
      <c r="N12" s="56" t="str">
        <f>IF(ISERROR(VLOOKUP($A12,#REF!,5,FALSE))=TRUE,"",VLOOKUP($A12,#REF!,7,FALSE)/VLOOKUP($A12,#REF!,5,FALSE))</f>
        <v/>
      </c>
      <c r="O12" s="7">
        <f t="shared" si="4"/>
        <v>0</v>
      </c>
      <c r="P12" s="56" t="str">
        <f>IF(ISERROR(VLOOKUP($A12,#REF!,5,FALSE))=TRUE,"",VLOOKUP($A12,#REF!,8,FALSE)/VLOOKUP($A12,#REF!,5,FALSE))</f>
        <v/>
      </c>
      <c r="Q12" s="56" t="str">
        <f>IF(ISERROR(VLOOKUP($A12,#REF!,5,FALSE))=TRUE,"",VLOOKUP($A12,#REF!,9,FALSE)/VLOOKUP($A12,#REF!,5,FALSE))</f>
        <v/>
      </c>
      <c r="R12" s="7">
        <f t="shared" si="5"/>
        <v>0</v>
      </c>
      <c r="S12" s="56" t="str">
        <f>IF(ISERROR(VLOOKUP($A12,#REF!,5,FALSE))=TRUE,"",VLOOKUP($A12,#REF!,18,FALSE)/VLOOKUP($A12,#REF!,5,FALSE))</f>
        <v/>
      </c>
      <c r="T12" s="56" t="str">
        <f>IF(ISERROR(VLOOKUP($A12,#REF!,5,FALSE))=TRUE,"",VLOOKUP($A12,#REF!,19,FALSE)/VLOOKUP($A12,#REF!,5,FALSE))</f>
        <v/>
      </c>
      <c r="U12" s="7">
        <f t="shared" si="6"/>
        <v>0</v>
      </c>
      <c r="V12" s="56" t="str">
        <f>IF(ISERROR(VLOOKUP($A12,#REF!,5,FALSE))=TRUE,"",VLOOKUP($A12,#REF!,19,FALSE)/VLOOKUP($A12,#REF!,21,FALSE))</f>
        <v/>
      </c>
      <c r="W12" s="7" t="str">
        <f t="shared" si="6"/>
        <v/>
      </c>
      <c r="X12" s="57" t="str">
        <f>IF(ISERROR(VLOOKUP($A12,#REF!,5,FALSE))=TRUE,"",VLOOKUP($A12,#REF!,18,FALSE)/(VLOOKUP($A12,#REF!,18,FALSE)+VLOOKUP($A12,#REF!,19,FALSE)))</f>
        <v/>
      </c>
      <c r="Y12" s="57" t="str">
        <f>IF(ISERROR(VLOOKUP($A12,#REF!,5,FALSE))=TRUE,"",VLOOKUP($A12,#REF!,19,FALSE)/(VLOOKUP($A12,#REF!,18,FALSE)+VLOOKUP($A12,#REF!,19,FALSE)))</f>
        <v/>
      </c>
      <c r="Z12" s="23" t="str">
        <f t="shared" si="7"/>
        <v/>
      </c>
      <c r="AA12" s="56" t="str">
        <f>IF(ISERROR(VLOOKUP($A12,#REF!,5,FALSE))=TRUE,"",VLOOKUP($A12,#REF!,20,FALSE)/VLOOKUP($A12,#REF!,5,FALSE))</f>
        <v/>
      </c>
      <c r="AB12" s="56" t="str">
        <f>IF(ISERROR(VLOOKUP($A12,#REF!,5,FALSE))=TRUE,"",VLOOKUP($A12,#REF!,21,FALSE)/VLOOKUP($A12,#REF!,5,FALSE))</f>
        <v/>
      </c>
      <c r="AC12" s="7">
        <f t="shared" si="8"/>
        <v>0</v>
      </c>
      <c r="AD12" s="56" t="str">
        <f>IF(ISERROR(VLOOKUP($A12,#REF!,5,FALSE))=TRUE,"",VLOOKUP($A12,#REF!,26,FALSE)/VLOOKUP($A12,#REF!,5,FALSE))</f>
        <v/>
      </c>
      <c r="AE12" s="56" t="str">
        <f>IF(ISERROR(VLOOKUP($A12,#REF!,5,FALSE))=TRUE,"",VLOOKUP($A12,#REF!,27,FALSE)/VLOOKUP($A12,#REF!,5,FALSE))</f>
        <v/>
      </c>
      <c r="AF12" s="7">
        <f t="shared" si="9"/>
        <v>0</v>
      </c>
      <c r="AG12" s="56" t="str">
        <f>IF(ISERROR(VLOOKUP($A12,#REF!,5,FALSE))=TRUE,"",VLOOKUP($A12,#REF!,27,FALSE)/VLOOKUP($A12,#REF!,29,FALSE))</f>
        <v/>
      </c>
      <c r="AH12" s="7" t="str">
        <f t="shared" si="10"/>
        <v/>
      </c>
      <c r="AI12" s="57" t="str">
        <f>IF(ISERROR(VLOOKUP($A12,#REF!,5,FALSE))=TRUE,"",VLOOKUP($A12,#REF!,26,FALSE)/(VLOOKUP($A12,#REF!,26,FALSE)+VLOOKUP($A12,#REF!,27,FALSE)))</f>
        <v/>
      </c>
      <c r="AJ12" s="57" t="str">
        <f>IF(ISERROR(VLOOKUP($A12,#REF!,5,FALSE))=TRUE,"",VLOOKUP($A12,#REF!,27,FALSE)/(VLOOKUP($A12,#REF!,26,FALSE)+VLOOKUP($A12,#REF!,27,FALSE)))</f>
        <v/>
      </c>
      <c r="AK12" s="23" t="str">
        <f t="shared" si="11"/>
        <v/>
      </c>
      <c r="AL12" s="56" t="str">
        <f>IF(ISERROR(VLOOKUP($A12,#REF!,5,FALSE))=TRUE,"",VLOOKUP($A12,#REF!,28,FALSE)/VLOOKUP($A12,#REF!,5,FALSE))</f>
        <v/>
      </c>
      <c r="AM12" s="56" t="str">
        <f>IF(ISERROR(VLOOKUP($A12,#REF!,5,FALSE))=TRUE,"",VLOOKUP($A12,#REF!,29,FALSE)/VLOOKUP($A12,#REF!,5,FALSE))</f>
        <v/>
      </c>
      <c r="AN12" s="7">
        <f t="shared" si="12"/>
        <v>0</v>
      </c>
      <c r="AO12" s="56" t="str">
        <f>IF(ISERROR(VLOOKUP($A12,#REF!,5,FALSE))=TRUE,"",VLOOKUP($A12,#REF!,22,FALSE)/VLOOKUP($A12,#REF!,5,FALSE))</f>
        <v/>
      </c>
      <c r="AP12" s="56" t="str">
        <f>IF(ISERROR(VLOOKUP($A12,#REF!,5,FALSE))=TRUE,"",VLOOKUP($A12,#REF!,23,FALSE)/VLOOKUP($A12,#REF!,5,FALSE))</f>
        <v/>
      </c>
      <c r="AQ12" s="7">
        <f t="shared" si="13"/>
        <v>0</v>
      </c>
      <c r="AR12" s="56" t="str">
        <f>IF(ISERROR(VLOOKUP($A12,#REF!,5,FALSE))=TRUE,"",VLOOKUP($A12,#REF!,23,FALSE)/VLOOKUP($A12,#REF!,25,FALSE))</f>
        <v/>
      </c>
      <c r="AS12" s="7" t="str">
        <f t="shared" si="14"/>
        <v/>
      </c>
      <c r="AT12" s="57" t="str">
        <f>IF(ISERROR(VLOOKUP($A12,#REF!,5,FALSE))=TRUE,"",VLOOKUP($A12,#REF!,22,FALSE)/(VLOOKUP($A12,#REF!,22,FALSE)+VLOOKUP($A12,#REF!,23,FALSE)))</f>
        <v/>
      </c>
      <c r="AU12" s="57" t="str">
        <f>IF(ISERROR(VLOOKUP($A12,#REF!,5,FALSE))=TRUE,"",VLOOKUP($A12,#REF!,23,FALSE)/(VLOOKUP($A12,#REF!,22,FALSE)+VLOOKUP($A12,#REF!,23,FALSE)))</f>
        <v/>
      </c>
      <c r="AV12" s="23" t="str">
        <f t="shared" si="15"/>
        <v/>
      </c>
      <c r="AW12" s="56" t="str">
        <f>IF(ISERROR(VLOOKUP($A12,#REF!,5,FALSE))=TRUE,"",VLOOKUP($A12,#REF!,24,FALSE)/VLOOKUP($A12,#REF!,5,FALSE))</f>
        <v/>
      </c>
      <c r="AX12" s="56" t="str">
        <f>IF(ISERROR(VLOOKUP($A12,#REF!,5,FALSE))=TRUE,"",VLOOKUP($A12,#REF!,25,FALSE)/VLOOKUP($A12,#REF!,5,FALSE))</f>
        <v/>
      </c>
      <c r="AY12" s="7">
        <f t="shared" si="16"/>
        <v>0</v>
      </c>
      <c r="AZ12" s="53" t="s">
        <v>60</v>
      </c>
      <c r="BB12" s="10"/>
      <c r="BC12" s="10"/>
      <c r="BD12" s="10"/>
      <c r="BE12" s="10"/>
      <c r="BF12" s="10"/>
      <c r="BG12" s="10"/>
      <c r="BH12" s="10"/>
      <c r="BI12" s="10"/>
      <c r="BJ12" s="10"/>
      <c r="BK12" s="10"/>
      <c r="BL12" s="10"/>
      <c r="BM12" s="10"/>
      <c r="BN12" s="10"/>
      <c r="BO12" s="10"/>
      <c r="BP12" s="10"/>
      <c r="BQ12" s="17"/>
      <c r="BR12" s="10"/>
      <c r="BS12" s="10"/>
      <c r="BT12" s="10"/>
      <c r="BU12" s="10"/>
      <c r="BV12" s="10"/>
      <c r="BW12" s="10"/>
      <c r="BX12" s="10"/>
      <c r="BY12" s="10"/>
      <c r="BZ12" s="10"/>
      <c r="CA12" s="10"/>
      <c r="CB12" s="10"/>
      <c r="CC12" s="10"/>
      <c r="CD12" s="10"/>
      <c r="CE12" s="10"/>
      <c r="CF12" s="10"/>
      <c r="CG12" s="10"/>
    </row>
    <row r="13" spans="1:85" x14ac:dyDescent="0.45">
      <c r="A13" s="25" t="str">
        <f>CONCATENATE(LEFT($B$3,2),"03")</f>
        <v>0203</v>
      </c>
      <c r="B13" s="24" t="str">
        <f>IF(ISERROR(VLOOKUP($A13,#REF!,4,FALSE))=TRUE,"",VLOOKUP($A13,#REF!,4,FALSE))</f>
        <v/>
      </c>
      <c r="C13" s="56" t="str">
        <f>IF(ISERROR(VLOOKUP($A13,#REF!,5,FALSE))=TRUE,"",VLOOKUP($A13,#REF!,14,FALSE)/VLOOKUP($A13,#REF!,5,FALSE))</f>
        <v/>
      </c>
      <c r="D13" s="56" t="str">
        <f>IF(ISERROR(VLOOKUP($A13,#REF!,5,FALSE))=TRUE,"",VLOOKUP($A13,#REF!,15,FALSE)/VLOOKUP($A13,#REF!,5,FALSE))</f>
        <v/>
      </c>
      <c r="E13" s="7">
        <f t="shared" si="0"/>
        <v>0</v>
      </c>
      <c r="F13" s="56" t="str">
        <f>IF(ISERROR(VLOOKUP($A13,#REF!,5,FALSE))=TRUE,"",VLOOKUP($A13,#REF!,15,FALSE)/VLOOKUP($A13,#REF!,7,FALSE))</f>
        <v/>
      </c>
      <c r="G13" s="7" t="str">
        <f t="shared" si="1"/>
        <v/>
      </c>
      <c r="H13" s="56" t="str">
        <f>IF(ISERROR(VLOOKUP($A13,#REF!,5,FALSE))=TRUE,"",VLOOKUP($A13,#REF!,15,FALSE)/VLOOKUP($A13,#REF!,9,FALSE))</f>
        <v/>
      </c>
      <c r="I13" s="7" t="str">
        <f t="shared" si="2"/>
        <v/>
      </c>
      <c r="J13" s="57" t="str">
        <f>IF(ISERROR(VLOOKUP($A13,#REF!,5,FALSE))=TRUE,"",VLOOKUP($A13,#REF!,14,FALSE)/(VLOOKUP($A13,#REF!,14,FALSE)+VLOOKUP($A13,#REF!,15,FALSE)))</f>
        <v/>
      </c>
      <c r="K13" s="57" t="str">
        <f>IF(ISERROR(VLOOKUP($A13,#REF!,5,FALSE))=TRUE,"",VLOOKUP($A13,#REF!,15,FALSE)/(VLOOKUP($A13,#REF!,14,FALSE)+VLOOKUP($A13,#REF!,15,FALSE)))</f>
        <v/>
      </c>
      <c r="L13" s="23" t="str">
        <f t="shared" si="3"/>
        <v/>
      </c>
      <c r="M13" s="56" t="str">
        <f>IF(ISERROR(VLOOKUP($A13,#REF!,5,FALSE))=TRUE,"",VLOOKUP($A13,#REF!,6,FALSE)/VLOOKUP($A13,#REF!,5,FALSE))</f>
        <v/>
      </c>
      <c r="N13" s="56" t="str">
        <f>IF(ISERROR(VLOOKUP($A13,#REF!,5,FALSE))=TRUE,"",VLOOKUP($A13,#REF!,7,FALSE)/VLOOKUP($A13,#REF!,5,FALSE))</f>
        <v/>
      </c>
      <c r="O13" s="7">
        <f t="shared" si="4"/>
        <v>0</v>
      </c>
      <c r="P13" s="56" t="str">
        <f>IF(ISERROR(VLOOKUP($A13,#REF!,5,FALSE))=TRUE,"",VLOOKUP($A13,#REF!,8,FALSE)/VLOOKUP($A13,#REF!,5,FALSE))</f>
        <v/>
      </c>
      <c r="Q13" s="56" t="str">
        <f>IF(ISERROR(VLOOKUP($A13,#REF!,5,FALSE))=TRUE,"",VLOOKUP($A13,#REF!,9,FALSE)/VLOOKUP($A13,#REF!,5,FALSE))</f>
        <v/>
      </c>
      <c r="R13" s="7">
        <f t="shared" si="5"/>
        <v>0</v>
      </c>
      <c r="S13" s="56" t="str">
        <f>IF(ISERROR(VLOOKUP($A13,#REF!,5,FALSE))=TRUE,"",VLOOKUP($A13,#REF!,18,FALSE)/VLOOKUP($A13,#REF!,5,FALSE))</f>
        <v/>
      </c>
      <c r="T13" s="56" t="str">
        <f>IF(ISERROR(VLOOKUP($A13,#REF!,5,FALSE))=TRUE,"",VLOOKUP($A13,#REF!,19,FALSE)/VLOOKUP($A13,#REF!,5,FALSE))</f>
        <v/>
      </c>
      <c r="U13" s="7">
        <f t="shared" si="6"/>
        <v>0</v>
      </c>
      <c r="V13" s="56" t="str">
        <f>IF(ISERROR(VLOOKUP($A13,#REF!,5,FALSE))=TRUE,"",VLOOKUP($A13,#REF!,19,FALSE)/VLOOKUP($A13,#REF!,21,FALSE))</f>
        <v/>
      </c>
      <c r="W13" s="7" t="str">
        <f t="shared" si="6"/>
        <v/>
      </c>
      <c r="X13" s="57" t="str">
        <f>IF(ISERROR(VLOOKUP($A13,#REF!,5,FALSE))=TRUE,"",VLOOKUP($A13,#REF!,18,FALSE)/(VLOOKUP($A13,#REF!,18,FALSE)+VLOOKUP($A13,#REF!,19,FALSE)))</f>
        <v/>
      </c>
      <c r="Y13" s="57" t="str">
        <f>IF(ISERROR(VLOOKUP($A13,#REF!,5,FALSE))=TRUE,"",VLOOKUP($A13,#REF!,19,FALSE)/(VLOOKUP($A13,#REF!,18,FALSE)+VLOOKUP($A13,#REF!,19,FALSE)))</f>
        <v/>
      </c>
      <c r="Z13" s="23" t="str">
        <f t="shared" si="7"/>
        <v/>
      </c>
      <c r="AA13" s="56" t="str">
        <f>IF(ISERROR(VLOOKUP($A13,#REF!,5,FALSE))=TRUE,"",VLOOKUP($A13,#REF!,20,FALSE)/VLOOKUP($A13,#REF!,5,FALSE))</f>
        <v/>
      </c>
      <c r="AB13" s="56" t="str">
        <f>IF(ISERROR(VLOOKUP($A13,#REF!,5,FALSE))=TRUE,"",VLOOKUP($A13,#REF!,21,FALSE)/VLOOKUP($A13,#REF!,5,FALSE))</f>
        <v/>
      </c>
      <c r="AC13" s="7">
        <f t="shared" si="8"/>
        <v>0</v>
      </c>
      <c r="AD13" s="56" t="str">
        <f>IF(ISERROR(VLOOKUP($A13,#REF!,5,FALSE))=TRUE,"",VLOOKUP($A13,#REF!,26,FALSE)/VLOOKUP($A13,#REF!,5,FALSE))</f>
        <v/>
      </c>
      <c r="AE13" s="56" t="str">
        <f>IF(ISERROR(VLOOKUP($A13,#REF!,5,FALSE))=TRUE,"",VLOOKUP($A13,#REF!,27,FALSE)/VLOOKUP($A13,#REF!,5,FALSE))</f>
        <v/>
      </c>
      <c r="AF13" s="7">
        <f t="shared" si="9"/>
        <v>0</v>
      </c>
      <c r="AG13" s="56" t="str">
        <f>IF(ISERROR(VLOOKUP($A13,#REF!,5,FALSE))=TRUE,"",VLOOKUP($A13,#REF!,27,FALSE)/VLOOKUP($A13,#REF!,29,FALSE))</f>
        <v/>
      </c>
      <c r="AH13" s="7" t="str">
        <f t="shared" si="10"/>
        <v/>
      </c>
      <c r="AI13" s="57" t="str">
        <f>IF(ISERROR(VLOOKUP($A13,#REF!,5,FALSE))=TRUE,"",VLOOKUP($A13,#REF!,26,FALSE)/(VLOOKUP($A13,#REF!,26,FALSE)+VLOOKUP($A13,#REF!,27,FALSE)))</f>
        <v/>
      </c>
      <c r="AJ13" s="57" t="str">
        <f>IF(ISERROR(VLOOKUP($A13,#REF!,5,FALSE))=TRUE,"",VLOOKUP($A13,#REF!,27,FALSE)/(VLOOKUP($A13,#REF!,26,FALSE)+VLOOKUP($A13,#REF!,27,FALSE)))</f>
        <v/>
      </c>
      <c r="AK13" s="23" t="str">
        <f t="shared" si="11"/>
        <v/>
      </c>
      <c r="AL13" s="56" t="str">
        <f>IF(ISERROR(VLOOKUP($A13,#REF!,5,FALSE))=TRUE,"",VLOOKUP($A13,#REF!,28,FALSE)/VLOOKUP($A13,#REF!,5,FALSE))</f>
        <v/>
      </c>
      <c r="AM13" s="56" t="str">
        <f>IF(ISERROR(VLOOKUP($A13,#REF!,5,FALSE))=TRUE,"",VLOOKUP($A13,#REF!,29,FALSE)/VLOOKUP($A13,#REF!,5,FALSE))</f>
        <v/>
      </c>
      <c r="AN13" s="7">
        <f t="shared" si="12"/>
        <v>0</v>
      </c>
      <c r="AO13" s="56" t="str">
        <f>IF(ISERROR(VLOOKUP($A13,#REF!,5,FALSE))=TRUE,"",VLOOKUP($A13,#REF!,22,FALSE)/VLOOKUP($A13,#REF!,5,FALSE))</f>
        <v/>
      </c>
      <c r="AP13" s="56" t="str">
        <f>IF(ISERROR(VLOOKUP($A13,#REF!,5,FALSE))=TRUE,"",VLOOKUP($A13,#REF!,23,FALSE)/VLOOKUP($A13,#REF!,5,FALSE))</f>
        <v/>
      </c>
      <c r="AQ13" s="7">
        <f t="shared" si="13"/>
        <v>0</v>
      </c>
      <c r="AR13" s="56" t="str">
        <f>IF(ISERROR(VLOOKUP($A13,#REF!,5,FALSE))=TRUE,"",VLOOKUP($A13,#REF!,23,FALSE)/VLOOKUP($A13,#REF!,25,FALSE))</f>
        <v/>
      </c>
      <c r="AS13" s="7" t="str">
        <f t="shared" si="14"/>
        <v/>
      </c>
      <c r="AT13" s="57" t="str">
        <f>IF(ISERROR(VLOOKUP($A13,#REF!,5,FALSE))=TRUE,"",VLOOKUP($A13,#REF!,22,FALSE)/(VLOOKUP($A13,#REF!,22,FALSE)+VLOOKUP($A13,#REF!,23,FALSE)))</f>
        <v/>
      </c>
      <c r="AU13" s="57" t="str">
        <f>IF(ISERROR(VLOOKUP($A13,#REF!,5,FALSE))=TRUE,"",VLOOKUP($A13,#REF!,23,FALSE)/(VLOOKUP($A13,#REF!,22,FALSE)+VLOOKUP($A13,#REF!,23,FALSE)))</f>
        <v/>
      </c>
      <c r="AV13" s="23" t="str">
        <f t="shared" si="15"/>
        <v/>
      </c>
      <c r="AW13" s="56" t="str">
        <f>IF(ISERROR(VLOOKUP($A13,#REF!,5,FALSE))=TRUE,"",VLOOKUP($A13,#REF!,24,FALSE)/VLOOKUP($A13,#REF!,5,FALSE))</f>
        <v/>
      </c>
      <c r="AX13" s="56" t="str">
        <f>IF(ISERROR(VLOOKUP($A13,#REF!,5,FALSE))=TRUE,"",VLOOKUP($A13,#REF!,25,FALSE)/VLOOKUP($A13,#REF!,5,FALSE))</f>
        <v/>
      </c>
      <c r="AY13" s="7">
        <f t="shared" si="16"/>
        <v>0</v>
      </c>
      <c r="AZ13" s="53" t="s">
        <v>61</v>
      </c>
      <c r="BB13" s="10"/>
      <c r="BC13" s="10"/>
      <c r="BD13" s="10"/>
      <c r="BE13" s="10"/>
      <c r="BF13" s="10"/>
      <c r="BG13" s="10"/>
      <c r="BH13" s="10"/>
      <c r="BI13" s="10"/>
      <c r="BJ13" s="10"/>
      <c r="BK13" s="10"/>
      <c r="BL13" s="10"/>
      <c r="BM13" s="10"/>
      <c r="BN13" s="10"/>
      <c r="BO13" s="10"/>
      <c r="BP13" s="10"/>
      <c r="BQ13" s="17"/>
      <c r="BR13" s="10"/>
      <c r="BS13" s="10"/>
      <c r="BT13" s="10"/>
      <c r="BU13" s="10"/>
      <c r="BV13" s="10"/>
      <c r="BW13" s="10"/>
      <c r="BX13" s="10"/>
      <c r="BY13" s="10"/>
      <c r="BZ13" s="10"/>
      <c r="CA13" s="10"/>
      <c r="CB13" s="10"/>
      <c r="CC13" s="10"/>
      <c r="CD13" s="10"/>
      <c r="CE13" s="10"/>
      <c r="CF13" s="10"/>
      <c r="CG13" s="10"/>
    </row>
    <row r="14" spans="1:85" x14ac:dyDescent="0.45">
      <c r="A14" s="25" t="str">
        <f>CONCATENATE(LEFT($B$3,2),"04")</f>
        <v>0204</v>
      </c>
      <c r="B14" s="24" t="str">
        <f>IF(ISERROR(VLOOKUP($A14,#REF!,4,FALSE))=TRUE,"",VLOOKUP($A14,#REF!,4,FALSE))</f>
        <v/>
      </c>
      <c r="C14" s="56" t="str">
        <f>IF(ISERROR(VLOOKUP($A14,#REF!,5,FALSE))=TRUE,"",VLOOKUP($A14,#REF!,14,FALSE)/VLOOKUP($A14,#REF!,5,FALSE))</f>
        <v/>
      </c>
      <c r="D14" s="56" t="str">
        <f>IF(ISERROR(VLOOKUP($A14,#REF!,5,FALSE))=TRUE,"",VLOOKUP($A14,#REF!,15,FALSE)/VLOOKUP($A14,#REF!,5,FALSE))</f>
        <v/>
      </c>
      <c r="E14" s="7">
        <f t="shared" si="0"/>
        <v>0</v>
      </c>
      <c r="F14" s="56" t="str">
        <f>IF(ISERROR(VLOOKUP($A14,#REF!,5,FALSE))=TRUE,"",VLOOKUP($A14,#REF!,15,FALSE)/VLOOKUP($A14,#REF!,7,FALSE))</f>
        <v/>
      </c>
      <c r="G14" s="7" t="str">
        <f t="shared" si="1"/>
        <v/>
      </c>
      <c r="H14" s="56" t="str">
        <f>IF(ISERROR(VLOOKUP($A14,#REF!,5,FALSE))=TRUE,"",VLOOKUP($A14,#REF!,15,FALSE)/VLOOKUP($A14,#REF!,9,FALSE))</f>
        <v/>
      </c>
      <c r="I14" s="7" t="str">
        <f t="shared" si="2"/>
        <v/>
      </c>
      <c r="J14" s="57" t="str">
        <f>IF(ISERROR(VLOOKUP($A14,#REF!,5,FALSE))=TRUE,"",VLOOKUP($A14,#REF!,14,FALSE)/(VLOOKUP($A14,#REF!,14,FALSE)+VLOOKUP($A14,#REF!,15,FALSE)))</f>
        <v/>
      </c>
      <c r="K14" s="57" t="str">
        <f>IF(ISERROR(VLOOKUP($A14,#REF!,5,FALSE))=TRUE,"",VLOOKUP($A14,#REF!,15,FALSE)/(VLOOKUP($A14,#REF!,14,FALSE)+VLOOKUP($A14,#REF!,15,FALSE)))</f>
        <v/>
      </c>
      <c r="L14" s="23" t="str">
        <f t="shared" si="3"/>
        <v/>
      </c>
      <c r="M14" s="56" t="str">
        <f>IF(ISERROR(VLOOKUP($A14,#REF!,5,FALSE))=TRUE,"",VLOOKUP($A14,#REF!,6,FALSE)/VLOOKUP($A14,#REF!,5,FALSE))</f>
        <v/>
      </c>
      <c r="N14" s="56" t="str">
        <f>IF(ISERROR(VLOOKUP($A14,#REF!,5,FALSE))=TRUE,"",VLOOKUP($A14,#REF!,7,FALSE)/VLOOKUP($A14,#REF!,5,FALSE))</f>
        <v/>
      </c>
      <c r="O14" s="7">
        <f t="shared" si="4"/>
        <v>0</v>
      </c>
      <c r="P14" s="56" t="str">
        <f>IF(ISERROR(VLOOKUP($A14,#REF!,5,FALSE))=TRUE,"",VLOOKUP($A14,#REF!,8,FALSE)/VLOOKUP($A14,#REF!,5,FALSE))</f>
        <v/>
      </c>
      <c r="Q14" s="56" t="str">
        <f>IF(ISERROR(VLOOKUP($A14,#REF!,5,FALSE))=TRUE,"",VLOOKUP($A14,#REF!,9,FALSE)/VLOOKUP($A14,#REF!,5,FALSE))</f>
        <v/>
      </c>
      <c r="R14" s="7">
        <f t="shared" si="5"/>
        <v>0</v>
      </c>
      <c r="S14" s="56" t="str">
        <f>IF(ISERROR(VLOOKUP($A14,#REF!,5,FALSE))=TRUE,"",VLOOKUP($A14,#REF!,18,FALSE)/VLOOKUP($A14,#REF!,5,FALSE))</f>
        <v/>
      </c>
      <c r="T14" s="56" t="str">
        <f>IF(ISERROR(VLOOKUP($A14,#REF!,5,FALSE))=TRUE,"",VLOOKUP($A14,#REF!,19,FALSE)/VLOOKUP($A14,#REF!,5,FALSE))</f>
        <v/>
      </c>
      <c r="U14" s="7">
        <f t="shared" si="6"/>
        <v>0</v>
      </c>
      <c r="V14" s="56" t="str">
        <f>IF(ISERROR(VLOOKUP($A14,#REF!,5,FALSE))=TRUE,"",VLOOKUP($A14,#REF!,19,FALSE)/VLOOKUP($A14,#REF!,21,FALSE))</f>
        <v/>
      </c>
      <c r="W14" s="7" t="str">
        <f t="shared" si="6"/>
        <v/>
      </c>
      <c r="X14" s="57" t="str">
        <f>IF(ISERROR(VLOOKUP($A14,#REF!,5,FALSE))=TRUE,"",VLOOKUP($A14,#REF!,18,FALSE)/(VLOOKUP($A14,#REF!,18,FALSE)+VLOOKUP($A14,#REF!,19,FALSE)))</f>
        <v/>
      </c>
      <c r="Y14" s="57" t="str">
        <f>IF(ISERROR(VLOOKUP($A14,#REF!,5,FALSE))=TRUE,"",VLOOKUP($A14,#REF!,19,FALSE)/(VLOOKUP($A14,#REF!,18,FALSE)+VLOOKUP($A14,#REF!,19,FALSE)))</f>
        <v/>
      </c>
      <c r="Z14" s="23" t="str">
        <f t="shared" si="7"/>
        <v/>
      </c>
      <c r="AA14" s="56" t="str">
        <f>IF(ISERROR(VLOOKUP($A14,#REF!,5,FALSE))=TRUE,"",VLOOKUP($A14,#REF!,20,FALSE)/VLOOKUP($A14,#REF!,5,FALSE))</f>
        <v/>
      </c>
      <c r="AB14" s="56" t="str">
        <f>IF(ISERROR(VLOOKUP($A14,#REF!,5,FALSE))=TRUE,"",VLOOKUP($A14,#REF!,21,FALSE)/VLOOKUP($A14,#REF!,5,FALSE))</f>
        <v/>
      </c>
      <c r="AC14" s="7">
        <f t="shared" si="8"/>
        <v>0</v>
      </c>
      <c r="AD14" s="56" t="str">
        <f>IF(ISERROR(VLOOKUP($A14,#REF!,5,FALSE))=TRUE,"",VLOOKUP($A14,#REF!,26,FALSE)/VLOOKUP($A14,#REF!,5,FALSE))</f>
        <v/>
      </c>
      <c r="AE14" s="56" t="str">
        <f>IF(ISERROR(VLOOKUP($A14,#REF!,5,FALSE))=TRUE,"",VLOOKUP($A14,#REF!,27,FALSE)/VLOOKUP($A14,#REF!,5,FALSE))</f>
        <v/>
      </c>
      <c r="AF14" s="7">
        <f t="shared" si="9"/>
        <v>0</v>
      </c>
      <c r="AG14" s="56" t="str">
        <f>IF(ISERROR(VLOOKUP($A14,#REF!,5,FALSE))=TRUE,"",VLOOKUP($A14,#REF!,27,FALSE)/VLOOKUP($A14,#REF!,29,FALSE))</f>
        <v/>
      </c>
      <c r="AH14" s="7" t="str">
        <f t="shared" si="10"/>
        <v/>
      </c>
      <c r="AI14" s="57" t="str">
        <f>IF(ISERROR(VLOOKUP($A14,#REF!,5,FALSE))=TRUE,"",VLOOKUP($A14,#REF!,26,FALSE)/(VLOOKUP($A14,#REF!,26,FALSE)+VLOOKUP($A14,#REF!,27,FALSE)))</f>
        <v/>
      </c>
      <c r="AJ14" s="57" t="str">
        <f>IF(ISERROR(VLOOKUP($A14,#REF!,5,FALSE))=TRUE,"",VLOOKUP($A14,#REF!,27,FALSE)/(VLOOKUP($A14,#REF!,26,FALSE)+VLOOKUP($A14,#REF!,27,FALSE)))</f>
        <v/>
      </c>
      <c r="AK14" s="23" t="str">
        <f t="shared" si="11"/>
        <v/>
      </c>
      <c r="AL14" s="56" t="str">
        <f>IF(ISERROR(VLOOKUP($A14,#REF!,5,FALSE))=TRUE,"",VLOOKUP($A14,#REF!,28,FALSE)/VLOOKUP($A14,#REF!,5,FALSE))</f>
        <v/>
      </c>
      <c r="AM14" s="56" t="str">
        <f>IF(ISERROR(VLOOKUP($A14,#REF!,5,FALSE))=TRUE,"",VLOOKUP($A14,#REF!,29,FALSE)/VLOOKUP($A14,#REF!,5,FALSE))</f>
        <v/>
      </c>
      <c r="AN14" s="7">
        <f t="shared" si="12"/>
        <v>0</v>
      </c>
      <c r="AO14" s="56" t="str">
        <f>IF(ISERROR(VLOOKUP($A14,#REF!,5,FALSE))=TRUE,"",VLOOKUP($A14,#REF!,22,FALSE)/VLOOKUP($A14,#REF!,5,FALSE))</f>
        <v/>
      </c>
      <c r="AP14" s="56" t="str">
        <f>IF(ISERROR(VLOOKUP($A14,#REF!,5,FALSE))=TRUE,"",VLOOKUP($A14,#REF!,23,FALSE)/VLOOKUP($A14,#REF!,5,FALSE))</f>
        <v/>
      </c>
      <c r="AQ14" s="7">
        <f t="shared" si="13"/>
        <v>0</v>
      </c>
      <c r="AR14" s="56" t="str">
        <f>IF(ISERROR(VLOOKUP($A14,#REF!,5,FALSE))=TRUE,"",VLOOKUP($A14,#REF!,23,FALSE)/VLOOKUP($A14,#REF!,25,FALSE))</f>
        <v/>
      </c>
      <c r="AS14" s="7" t="str">
        <f t="shared" si="14"/>
        <v/>
      </c>
      <c r="AT14" s="57" t="str">
        <f>IF(ISERROR(VLOOKUP($A14,#REF!,5,FALSE))=TRUE,"",VLOOKUP($A14,#REF!,22,FALSE)/(VLOOKUP($A14,#REF!,22,FALSE)+VLOOKUP($A14,#REF!,23,FALSE)))</f>
        <v/>
      </c>
      <c r="AU14" s="57" t="str">
        <f>IF(ISERROR(VLOOKUP($A14,#REF!,5,FALSE))=TRUE,"",VLOOKUP($A14,#REF!,23,FALSE)/(VLOOKUP($A14,#REF!,22,FALSE)+VLOOKUP($A14,#REF!,23,FALSE)))</f>
        <v/>
      </c>
      <c r="AV14" s="23" t="str">
        <f t="shared" si="15"/>
        <v/>
      </c>
      <c r="AW14" s="56" t="str">
        <f>IF(ISERROR(VLOOKUP($A14,#REF!,5,FALSE))=TRUE,"",VLOOKUP($A14,#REF!,24,FALSE)/VLOOKUP($A14,#REF!,5,FALSE))</f>
        <v/>
      </c>
      <c r="AX14" s="56" t="str">
        <f>IF(ISERROR(VLOOKUP($A14,#REF!,5,FALSE))=TRUE,"",VLOOKUP($A14,#REF!,25,FALSE)/VLOOKUP($A14,#REF!,5,FALSE))</f>
        <v/>
      </c>
      <c r="AY14" s="7">
        <f t="shared" si="16"/>
        <v>0</v>
      </c>
      <c r="AZ14" s="53" t="s">
        <v>62</v>
      </c>
      <c r="BB14" s="10"/>
      <c r="BC14" s="10"/>
      <c r="BD14" s="10"/>
      <c r="BE14" s="10"/>
      <c r="BF14" s="10"/>
      <c r="BG14" s="10"/>
      <c r="BH14" s="10"/>
      <c r="BI14" s="10"/>
      <c r="BJ14" s="10"/>
      <c r="BK14" s="10"/>
      <c r="BL14" s="10"/>
      <c r="BM14" s="10"/>
      <c r="BN14" s="10"/>
      <c r="BO14" s="10"/>
      <c r="BP14" s="10"/>
      <c r="BQ14" s="17"/>
      <c r="BR14" s="10"/>
      <c r="BS14" s="10"/>
      <c r="BT14" s="10"/>
      <c r="BU14" s="10"/>
      <c r="BV14" s="10"/>
      <c r="BW14" s="10"/>
      <c r="BX14" s="10"/>
      <c r="BY14" s="10"/>
      <c r="BZ14" s="10"/>
      <c r="CA14" s="10"/>
      <c r="CB14" s="10"/>
      <c r="CC14" s="10"/>
      <c r="CD14" s="10"/>
      <c r="CE14" s="10"/>
      <c r="CF14" s="10"/>
      <c r="CG14" s="10"/>
    </row>
    <row r="15" spans="1:85" x14ac:dyDescent="0.45">
      <c r="A15" s="25" t="str">
        <f>CONCATENATE(LEFT($B$3,2),"05")</f>
        <v>0205</v>
      </c>
      <c r="B15" s="24" t="str">
        <f>IF(ISERROR(VLOOKUP($A15,#REF!,4,FALSE))=TRUE,"",VLOOKUP($A15,#REF!,4,FALSE))</f>
        <v/>
      </c>
      <c r="C15" s="56" t="str">
        <f>IF(ISERROR(VLOOKUP($A15,#REF!,5,FALSE))=TRUE,"",VLOOKUP($A15,#REF!,14,FALSE)/VLOOKUP($A15,#REF!,5,FALSE))</f>
        <v/>
      </c>
      <c r="D15" s="56" t="str">
        <f>IF(ISERROR(VLOOKUP($A15,#REF!,5,FALSE))=TRUE,"",VLOOKUP($A15,#REF!,15,FALSE)/VLOOKUP($A15,#REF!,5,FALSE))</f>
        <v/>
      </c>
      <c r="E15" s="7">
        <f t="shared" si="0"/>
        <v>0</v>
      </c>
      <c r="F15" s="56" t="str">
        <f>IF(ISERROR(VLOOKUP($A15,#REF!,5,FALSE))=TRUE,"",VLOOKUP($A15,#REF!,15,FALSE)/VLOOKUP($A15,#REF!,7,FALSE))</f>
        <v/>
      </c>
      <c r="G15" s="7" t="str">
        <f t="shared" si="1"/>
        <v/>
      </c>
      <c r="H15" s="56" t="str">
        <f>IF(ISERROR(VLOOKUP($A15,#REF!,5,FALSE))=TRUE,"",VLOOKUP($A15,#REF!,15,FALSE)/VLOOKUP($A15,#REF!,9,FALSE))</f>
        <v/>
      </c>
      <c r="I15" s="7" t="str">
        <f t="shared" si="2"/>
        <v/>
      </c>
      <c r="J15" s="57" t="str">
        <f>IF(ISERROR(VLOOKUP($A15,#REF!,5,FALSE))=TRUE,"",VLOOKUP($A15,#REF!,14,FALSE)/(VLOOKUP($A15,#REF!,14,FALSE)+VLOOKUP($A15,#REF!,15,FALSE)))</f>
        <v/>
      </c>
      <c r="K15" s="57" t="str">
        <f>IF(ISERROR(VLOOKUP($A15,#REF!,5,FALSE))=TRUE,"",VLOOKUP($A15,#REF!,15,FALSE)/(VLOOKUP($A15,#REF!,14,FALSE)+VLOOKUP($A15,#REF!,15,FALSE)))</f>
        <v/>
      </c>
      <c r="L15" s="23" t="str">
        <f t="shared" si="3"/>
        <v/>
      </c>
      <c r="M15" s="56" t="str">
        <f>IF(ISERROR(VLOOKUP($A15,#REF!,5,FALSE))=TRUE,"",VLOOKUP($A15,#REF!,6,FALSE)/VLOOKUP($A15,#REF!,5,FALSE))</f>
        <v/>
      </c>
      <c r="N15" s="56" t="str">
        <f>IF(ISERROR(VLOOKUP($A15,#REF!,5,FALSE))=TRUE,"",VLOOKUP($A15,#REF!,7,FALSE)/VLOOKUP($A15,#REF!,5,FALSE))</f>
        <v/>
      </c>
      <c r="O15" s="7">
        <f t="shared" si="4"/>
        <v>0</v>
      </c>
      <c r="P15" s="56" t="str">
        <f>IF(ISERROR(VLOOKUP($A15,#REF!,5,FALSE))=TRUE,"",VLOOKUP($A15,#REF!,8,FALSE)/VLOOKUP($A15,#REF!,5,FALSE))</f>
        <v/>
      </c>
      <c r="Q15" s="56" t="str">
        <f>IF(ISERROR(VLOOKUP($A15,#REF!,5,FALSE))=TRUE,"",VLOOKUP($A15,#REF!,9,FALSE)/VLOOKUP($A15,#REF!,5,FALSE))</f>
        <v/>
      </c>
      <c r="R15" s="7">
        <f t="shared" si="5"/>
        <v>0</v>
      </c>
      <c r="S15" s="56" t="str">
        <f>IF(ISERROR(VLOOKUP($A15,#REF!,5,FALSE))=TRUE,"",VLOOKUP($A15,#REF!,18,FALSE)/VLOOKUP($A15,#REF!,5,FALSE))</f>
        <v/>
      </c>
      <c r="T15" s="56" t="str">
        <f>IF(ISERROR(VLOOKUP($A15,#REF!,5,FALSE))=TRUE,"",VLOOKUP($A15,#REF!,19,FALSE)/VLOOKUP($A15,#REF!,5,FALSE))</f>
        <v/>
      </c>
      <c r="U15" s="7">
        <f t="shared" si="6"/>
        <v>0</v>
      </c>
      <c r="V15" s="56" t="str">
        <f>IF(ISERROR(VLOOKUP($A15,#REF!,5,FALSE))=TRUE,"",VLOOKUP($A15,#REF!,19,FALSE)/VLOOKUP($A15,#REF!,21,FALSE))</f>
        <v/>
      </c>
      <c r="W15" s="7" t="str">
        <f t="shared" si="6"/>
        <v/>
      </c>
      <c r="X15" s="57" t="str">
        <f>IF(ISERROR(VLOOKUP($A15,#REF!,5,FALSE))=TRUE,"",VLOOKUP($A15,#REF!,18,FALSE)/(VLOOKUP($A15,#REF!,18,FALSE)+VLOOKUP($A15,#REF!,19,FALSE)))</f>
        <v/>
      </c>
      <c r="Y15" s="57" t="str">
        <f>IF(ISERROR(VLOOKUP($A15,#REF!,5,FALSE))=TRUE,"",VLOOKUP($A15,#REF!,19,FALSE)/(VLOOKUP($A15,#REF!,18,FALSE)+VLOOKUP($A15,#REF!,19,FALSE)))</f>
        <v/>
      </c>
      <c r="Z15" s="23" t="str">
        <f t="shared" si="7"/>
        <v/>
      </c>
      <c r="AA15" s="56" t="str">
        <f>IF(ISERROR(VLOOKUP($A15,#REF!,5,FALSE))=TRUE,"",VLOOKUP($A15,#REF!,20,FALSE)/VLOOKUP($A15,#REF!,5,FALSE))</f>
        <v/>
      </c>
      <c r="AB15" s="56" t="str">
        <f>IF(ISERROR(VLOOKUP($A15,#REF!,5,FALSE))=TRUE,"",VLOOKUP($A15,#REF!,21,FALSE)/VLOOKUP($A15,#REF!,5,FALSE))</f>
        <v/>
      </c>
      <c r="AC15" s="7">
        <f t="shared" si="8"/>
        <v>0</v>
      </c>
      <c r="AD15" s="56" t="str">
        <f>IF(ISERROR(VLOOKUP($A15,#REF!,5,FALSE))=TRUE,"",VLOOKUP($A15,#REF!,26,FALSE)/VLOOKUP($A15,#REF!,5,FALSE))</f>
        <v/>
      </c>
      <c r="AE15" s="56" t="str">
        <f>IF(ISERROR(VLOOKUP($A15,#REF!,5,FALSE))=TRUE,"",VLOOKUP($A15,#REF!,27,FALSE)/VLOOKUP($A15,#REF!,5,FALSE))</f>
        <v/>
      </c>
      <c r="AF15" s="7">
        <f t="shared" si="9"/>
        <v>0</v>
      </c>
      <c r="AG15" s="56" t="str">
        <f>IF(ISERROR(VLOOKUP($A15,#REF!,5,FALSE))=TRUE,"",VLOOKUP($A15,#REF!,27,FALSE)/VLOOKUP($A15,#REF!,29,FALSE))</f>
        <v/>
      </c>
      <c r="AH15" s="7" t="str">
        <f t="shared" si="10"/>
        <v/>
      </c>
      <c r="AI15" s="57" t="str">
        <f>IF(ISERROR(VLOOKUP($A15,#REF!,5,FALSE))=TRUE,"",VLOOKUP($A15,#REF!,26,FALSE)/(VLOOKUP($A15,#REF!,26,FALSE)+VLOOKUP($A15,#REF!,27,FALSE)))</f>
        <v/>
      </c>
      <c r="AJ15" s="57" t="str">
        <f>IF(ISERROR(VLOOKUP($A15,#REF!,5,FALSE))=TRUE,"",VLOOKUP($A15,#REF!,27,FALSE)/(VLOOKUP($A15,#REF!,26,FALSE)+VLOOKUP($A15,#REF!,27,FALSE)))</f>
        <v/>
      </c>
      <c r="AK15" s="23" t="str">
        <f t="shared" si="11"/>
        <v/>
      </c>
      <c r="AL15" s="56" t="str">
        <f>IF(ISERROR(VLOOKUP($A15,#REF!,5,FALSE))=TRUE,"",VLOOKUP($A15,#REF!,28,FALSE)/VLOOKUP($A15,#REF!,5,FALSE))</f>
        <v/>
      </c>
      <c r="AM15" s="56" t="str">
        <f>IF(ISERROR(VLOOKUP($A15,#REF!,5,FALSE))=TRUE,"",VLOOKUP($A15,#REF!,29,FALSE)/VLOOKUP($A15,#REF!,5,FALSE))</f>
        <v/>
      </c>
      <c r="AN15" s="7">
        <f t="shared" si="12"/>
        <v>0</v>
      </c>
      <c r="AO15" s="56" t="str">
        <f>IF(ISERROR(VLOOKUP($A15,#REF!,5,FALSE))=TRUE,"",VLOOKUP($A15,#REF!,22,FALSE)/VLOOKUP($A15,#REF!,5,FALSE))</f>
        <v/>
      </c>
      <c r="AP15" s="56" t="str">
        <f>IF(ISERROR(VLOOKUP($A15,#REF!,5,FALSE))=TRUE,"",VLOOKUP($A15,#REF!,23,FALSE)/VLOOKUP($A15,#REF!,5,FALSE))</f>
        <v/>
      </c>
      <c r="AQ15" s="7">
        <f t="shared" si="13"/>
        <v>0</v>
      </c>
      <c r="AR15" s="56" t="str">
        <f>IF(ISERROR(VLOOKUP($A15,#REF!,5,FALSE))=TRUE,"",VLOOKUP($A15,#REF!,23,FALSE)/VLOOKUP($A15,#REF!,25,FALSE))</f>
        <v/>
      </c>
      <c r="AS15" s="7" t="str">
        <f t="shared" si="14"/>
        <v/>
      </c>
      <c r="AT15" s="57" t="str">
        <f>IF(ISERROR(VLOOKUP($A15,#REF!,5,FALSE))=TRUE,"",VLOOKUP($A15,#REF!,22,FALSE)/(VLOOKUP($A15,#REF!,22,FALSE)+VLOOKUP($A15,#REF!,23,FALSE)))</f>
        <v/>
      </c>
      <c r="AU15" s="57" t="str">
        <f>IF(ISERROR(VLOOKUP($A15,#REF!,5,FALSE))=TRUE,"",VLOOKUP($A15,#REF!,23,FALSE)/(VLOOKUP($A15,#REF!,22,FALSE)+VLOOKUP($A15,#REF!,23,FALSE)))</f>
        <v/>
      </c>
      <c r="AV15" s="23" t="str">
        <f t="shared" si="15"/>
        <v/>
      </c>
      <c r="AW15" s="56" t="str">
        <f>IF(ISERROR(VLOOKUP($A15,#REF!,5,FALSE))=TRUE,"",VLOOKUP($A15,#REF!,24,FALSE)/VLOOKUP($A15,#REF!,5,FALSE))</f>
        <v/>
      </c>
      <c r="AX15" s="56" t="str">
        <f>IF(ISERROR(VLOOKUP($A15,#REF!,5,FALSE))=TRUE,"",VLOOKUP($A15,#REF!,25,FALSE)/VLOOKUP($A15,#REF!,5,FALSE))</f>
        <v/>
      </c>
      <c r="AY15" s="7">
        <f t="shared" si="16"/>
        <v>0</v>
      </c>
      <c r="AZ15" s="53" t="s">
        <v>63</v>
      </c>
      <c r="BB15" s="10"/>
      <c r="BC15" s="10"/>
      <c r="BD15" s="10"/>
      <c r="BE15" s="10"/>
      <c r="BF15" s="10"/>
      <c r="BG15" s="10"/>
      <c r="BH15" s="10"/>
      <c r="BI15" s="10"/>
      <c r="BJ15" s="10"/>
      <c r="BK15" s="10"/>
      <c r="BL15" s="10"/>
      <c r="BM15" s="10"/>
      <c r="BN15" s="10"/>
      <c r="BO15" s="10"/>
      <c r="BP15" s="10"/>
      <c r="BQ15" s="17"/>
      <c r="BR15" s="10"/>
      <c r="BS15" s="10"/>
      <c r="BT15" s="10"/>
      <c r="BU15" s="10"/>
      <c r="BV15" s="10"/>
      <c r="BW15" s="10"/>
      <c r="BX15" s="10"/>
      <c r="BY15" s="10"/>
      <c r="BZ15" s="10"/>
      <c r="CA15" s="10"/>
      <c r="CB15" s="10"/>
      <c r="CC15" s="10"/>
      <c r="CD15" s="10"/>
      <c r="CE15" s="10"/>
      <c r="CF15" s="10"/>
      <c r="CG15" s="10"/>
    </row>
    <row r="16" spans="1:85" x14ac:dyDescent="0.45">
      <c r="A16" s="25" t="str">
        <f>CONCATENATE(LEFT($B$3,2),"06")</f>
        <v>0206</v>
      </c>
      <c r="B16" s="24" t="str">
        <f>IF(ISERROR(VLOOKUP($A16,#REF!,4,FALSE))=TRUE,"",VLOOKUP($A16,#REF!,4,FALSE))</f>
        <v/>
      </c>
      <c r="C16" s="56" t="str">
        <f>IF(ISERROR(VLOOKUP($A16,#REF!,5,FALSE))=TRUE,"",VLOOKUP($A16,#REF!,14,FALSE)/VLOOKUP($A16,#REF!,5,FALSE))</f>
        <v/>
      </c>
      <c r="D16" s="56" t="str">
        <f>IF(ISERROR(VLOOKUP($A16,#REF!,5,FALSE))=TRUE,"",VLOOKUP($A16,#REF!,15,FALSE)/VLOOKUP($A16,#REF!,5,FALSE))</f>
        <v/>
      </c>
      <c r="E16" s="7">
        <f t="shared" si="0"/>
        <v>0</v>
      </c>
      <c r="F16" s="56" t="str">
        <f>IF(ISERROR(VLOOKUP($A16,#REF!,5,FALSE))=TRUE,"",VLOOKUP($A16,#REF!,15,FALSE)/VLOOKUP($A16,#REF!,7,FALSE))</f>
        <v/>
      </c>
      <c r="G16" s="7" t="str">
        <f t="shared" si="1"/>
        <v/>
      </c>
      <c r="H16" s="56" t="str">
        <f>IF(ISERROR(VLOOKUP($A16,#REF!,5,FALSE))=TRUE,"",VLOOKUP($A16,#REF!,15,FALSE)/VLOOKUP($A16,#REF!,9,FALSE))</f>
        <v/>
      </c>
      <c r="I16" s="7" t="str">
        <f t="shared" si="2"/>
        <v/>
      </c>
      <c r="J16" s="57" t="str">
        <f>IF(ISERROR(VLOOKUP($A16,#REF!,5,FALSE))=TRUE,"",VLOOKUP($A16,#REF!,14,FALSE)/(VLOOKUP($A16,#REF!,14,FALSE)+VLOOKUP($A16,#REF!,15,FALSE)))</f>
        <v/>
      </c>
      <c r="K16" s="57" t="str">
        <f>IF(ISERROR(VLOOKUP($A16,#REF!,5,FALSE))=TRUE,"",VLOOKUP($A16,#REF!,15,FALSE)/(VLOOKUP($A16,#REF!,14,FALSE)+VLOOKUP($A16,#REF!,15,FALSE)))</f>
        <v/>
      </c>
      <c r="L16" s="23" t="str">
        <f t="shared" si="3"/>
        <v/>
      </c>
      <c r="M16" s="56" t="str">
        <f>IF(ISERROR(VLOOKUP($A16,#REF!,5,FALSE))=TRUE,"",VLOOKUP($A16,#REF!,6,FALSE)/VLOOKUP($A16,#REF!,5,FALSE))</f>
        <v/>
      </c>
      <c r="N16" s="56" t="str">
        <f>IF(ISERROR(VLOOKUP($A16,#REF!,5,FALSE))=TRUE,"",VLOOKUP($A16,#REF!,7,FALSE)/VLOOKUP($A16,#REF!,5,FALSE))</f>
        <v/>
      </c>
      <c r="O16" s="7">
        <f t="shared" si="4"/>
        <v>0</v>
      </c>
      <c r="P16" s="56" t="str">
        <f>IF(ISERROR(VLOOKUP($A16,#REF!,5,FALSE))=TRUE,"",VLOOKUP($A16,#REF!,8,FALSE)/VLOOKUP($A16,#REF!,5,FALSE))</f>
        <v/>
      </c>
      <c r="Q16" s="56" t="str">
        <f>IF(ISERROR(VLOOKUP($A16,#REF!,5,FALSE))=TRUE,"",VLOOKUP($A16,#REF!,9,FALSE)/VLOOKUP($A16,#REF!,5,FALSE))</f>
        <v/>
      </c>
      <c r="R16" s="7">
        <f t="shared" si="5"/>
        <v>0</v>
      </c>
      <c r="S16" s="56" t="str">
        <f>IF(ISERROR(VLOOKUP($A16,#REF!,5,FALSE))=TRUE,"",VLOOKUP($A16,#REF!,18,FALSE)/VLOOKUP($A16,#REF!,5,FALSE))</f>
        <v/>
      </c>
      <c r="T16" s="56" t="str">
        <f>IF(ISERROR(VLOOKUP($A16,#REF!,5,FALSE))=TRUE,"",VLOOKUP($A16,#REF!,19,FALSE)/VLOOKUP($A16,#REF!,5,FALSE))</f>
        <v/>
      </c>
      <c r="U16" s="7">
        <f t="shared" si="6"/>
        <v>0</v>
      </c>
      <c r="V16" s="56" t="str">
        <f>IF(ISERROR(VLOOKUP($A16,#REF!,5,FALSE))=TRUE,"",VLOOKUP($A16,#REF!,19,FALSE)/VLOOKUP($A16,#REF!,21,FALSE))</f>
        <v/>
      </c>
      <c r="W16" s="7" t="str">
        <f t="shared" si="6"/>
        <v/>
      </c>
      <c r="X16" s="57" t="str">
        <f>IF(ISERROR(VLOOKUP($A16,#REF!,5,FALSE))=TRUE,"",VLOOKUP($A16,#REF!,18,FALSE)/(VLOOKUP($A16,#REF!,18,FALSE)+VLOOKUP($A16,#REF!,19,FALSE)))</f>
        <v/>
      </c>
      <c r="Y16" s="57" t="str">
        <f>IF(ISERROR(VLOOKUP($A16,#REF!,5,FALSE))=TRUE,"",VLOOKUP($A16,#REF!,19,FALSE)/(VLOOKUP($A16,#REF!,18,FALSE)+VLOOKUP($A16,#REF!,19,FALSE)))</f>
        <v/>
      </c>
      <c r="Z16" s="23" t="str">
        <f t="shared" si="7"/>
        <v/>
      </c>
      <c r="AA16" s="56" t="str">
        <f>IF(ISERROR(VLOOKUP($A16,#REF!,5,FALSE))=TRUE,"",VLOOKUP($A16,#REF!,20,FALSE)/VLOOKUP($A16,#REF!,5,FALSE))</f>
        <v/>
      </c>
      <c r="AB16" s="56" t="str">
        <f>IF(ISERROR(VLOOKUP($A16,#REF!,5,FALSE))=TRUE,"",VLOOKUP($A16,#REF!,21,FALSE)/VLOOKUP($A16,#REF!,5,FALSE))</f>
        <v/>
      </c>
      <c r="AC16" s="7">
        <f t="shared" si="8"/>
        <v>0</v>
      </c>
      <c r="AD16" s="56" t="str">
        <f>IF(ISERROR(VLOOKUP($A16,#REF!,5,FALSE))=TRUE,"",VLOOKUP($A16,#REF!,26,FALSE)/VLOOKUP($A16,#REF!,5,FALSE))</f>
        <v/>
      </c>
      <c r="AE16" s="56" t="str">
        <f>IF(ISERROR(VLOOKUP($A16,#REF!,5,FALSE))=TRUE,"",VLOOKUP($A16,#REF!,27,FALSE)/VLOOKUP($A16,#REF!,5,FALSE))</f>
        <v/>
      </c>
      <c r="AF16" s="7">
        <f t="shared" si="9"/>
        <v>0</v>
      </c>
      <c r="AG16" s="56" t="str">
        <f>IF(ISERROR(VLOOKUP($A16,#REF!,5,FALSE))=TRUE,"",VLOOKUP($A16,#REF!,27,FALSE)/VLOOKUP($A16,#REF!,29,FALSE))</f>
        <v/>
      </c>
      <c r="AH16" s="7" t="str">
        <f t="shared" si="10"/>
        <v/>
      </c>
      <c r="AI16" s="57" t="str">
        <f>IF(ISERROR(VLOOKUP($A16,#REF!,5,FALSE))=TRUE,"",VLOOKUP($A16,#REF!,26,FALSE)/(VLOOKUP($A16,#REF!,26,FALSE)+VLOOKUP($A16,#REF!,27,FALSE)))</f>
        <v/>
      </c>
      <c r="AJ16" s="57" t="str">
        <f>IF(ISERROR(VLOOKUP($A16,#REF!,5,FALSE))=TRUE,"",VLOOKUP($A16,#REF!,27,FALSE)/(VLOOKUP($A16,#REF!,26,FALSE)+VLOOKUP($A16,#REF!,27,FALSE)))</f>
        <v/>
      </c>
      <c r="AK16" s="23" t="str">
        <f t="shared" si="11"/>
        <v/>
      </c>
      <c r="AL16" s="56" t="str">
        <f>IF(ISERROR(VLOOKUP($A16,#REF!,5,FALSE))=TRUE,"",VLOOKUP($A16,#REF!,28,FALSE)/VLOOKUP($A16,#REF!,5,FALSE))</f>
        <v/>
      </c>
      <c r="AM16" s="56" t="str">
        <f>IF(ISERROR(VLOOKUP($A16,#REF!,5,FALSE))=TRUE,"",VLOOKUP($A16,#REF!,29,FALSE)/VLOOKUP($A16,#REF!,5,FALSE))</f>
        <v/>
      </c>
      <c r="AN16" s="7">
        <f t="shared" si="12"/>
        <v>0</v>
      </c>
      <c r="AO16" s="56" t="str">
        <f>IF(ISERROR(VLOOKUP($A16,#REF!,5,FALSE))=TRUE,"",VLOOKUP($A16,#REF!,22,FALSE)/VLOOKUP($A16,#REF!,5,FALSE))</f>
        <v/>
      </c>
      <c r="AP16" s="56" t="str">
        <f>IF(ISERROR(VLOOKUP($A16,#REF!,5,FALSE))=TRUE,"",VLOOKUP($A16,#REF!,23,FALSE)/VLOOKUP($A16,#REF!,5,FALSE))</f>
        <v/>
      </c>
      <c r="AQ16" s="7">
        <f t="shared" si="13"/>
        <v>0</v>
      </c>
      <c r="AR16" s="56" t="str">
        <f>IF(ISERROR(VLOOKUP($A16,#REF!,5,FALSE))=TRUE,"",VLOOKUP($A16,#REF!,23,FALSE)/VLOOKUP($A16,#REF!,25,FALSE))</f>
        <v/>
      </c>
      <c r="AS16" s="7" t="str">
        <f t="shared" si="14"/>
        <v/>
      </c>
      <c r="AT16" s="57" t="str">
        <f>IF(ISERROR(VLOOKUP($A16,#REF!,5,FALSE))=TRUE,"",VLOOKUP($A16,#REF!,22,FALSE)/(VLOOKUP($A16,#REF!,22,FALSE)+VLOOKUP($A16,#REF!,23,FALSE)))</f>
        <v/>
      </c>
      <c r="AU16" s="57" t="str">
        <f>IF(ISERROR(VLOOKUP($A16,#REF!,5,FALSE))=TRUE,"",VLOOKUP($A16,#REF!,23,FALSE)/(VLOOKUP($A16,#REF!,22,FALSE)+VLOOKUP($A16,#REF!,23,FALSE)))</f>
        <v/>
      </c>
      <c r="AV16" s="23" t="str">
        <f t="shared" si="15"/>
        <v/>
      </c>
      <c r="AW16" s="56" t="str">
        <f>IF(ISERROR(VLOOKUP($A16,#REF!,5,FALSE))=TRUE,"",VLOOKUP($A16,#REF!,24,FALSE)/VLOOKUP($A16,#REF!,5,FALSE))</f>
        <v/>
      </c>
      <c r="AX16" s="56" t="str">
        <f>IF(ISERROR(VLOOKUP($A16,#REF!,5,FALSE))=TRUE,"",VLOOKUP($A16,#REF!,25,FALSE)/VLOOKUP($A16,#REF!,5,FALSE))</f>
        <v/>
      </c>
      <c r="AY16" s="7">
        <f t="shared" si="16"/>
        <v>0</v>
      </c>
      <c r="AZ16" s="53" t="s">
        <v>64</v>
      </c>
      <c r="BB16" s="10"/>
      <c r="BC16" s="10"/>
      <c r="BD16" s="10"/>
      <c r="BE16" s="10"/>
      <c r="BF16" s="10"/>
      <c r="BG16" s="10"/>
      <c r="BH16" s="10"/>
      <c r="BI16" s="10"/>
      <c r="BJ16" s="10"/>
      <c r="BK16" s="10"/>
      <c r="BL16" s="10"/>
      <c r="BM16" s="10"/>
      <c r="BN16" s="10"/>
      <c r="BO16" s="10"/>
      <c r="BP16" s="10"/>
      <c r="BQ16" s="17"/>
      <c r="BR16" s="10"/>
      <c r="BS16" s="10"/>
      <c r="BT16" s="10"/>
      <c r="BU16" s="10"/>
      <c r="BV16" s="10"/>
      <c r="BW16" s="10"/>
      <c r="BX16" s="10"/>
      <c r="BY16" s="10"/>
      <c r="BZ16" s="10"/>
      <c r="CA16" s="10"/>
      <c r="CB16" s="10"/>
      <c r="CC16" s="10"/>
      <c r="CD16" s="10"/>
      <c r="CE16" s="10"/>
      <c r="CF16" s="10"/>
      <c r="CG16" s="10"/>
    </row>
    <row r="17" spans="1:85" x14ac:dyDescent="0.45">
      <c r="A17" s="25" t="str">
        <f>CONCATENATE(LEFT($B$3,2),"07")</f>
        <v>0207</v>
      </c>
      <c r="B17" s="24" t="str">
        <f>IF(ISERROR(VLOOKUP($A17,#REF!,4,FALSE))=TRUE,"",VLOOKUP($A17,#REF!,4,FALSE))</f>
        <v/>
      </c>
      <c r="C17" s="56" t="str">
        <f>IF(ISERROR(VLOOKUP($A17,#REF!,5,FALSE))=TRUE,"",VLOOKUP($A17,#REF!,14,FALSE)/VLOOKUP($A17,#REF!,5,FALSE))</f>
        <v/>
      </c>
      <c r="D17" s="56" t="str">
        <f>IF(ISERROR(VLOOKUP($A17,#REF!,5,FALSE))=TRUE,"",VLOOKUP($A17,#REF!,15,FALSE)/VLOOKUP($A17,#REF!,5,FALSE))</f>
        <v/>
      </c>
      <c r="E17" s="7">
        <f t="shared" si="0"/>
        <v>0</v>
      </c>
      <c r="F17" s="56" t="str">
        <f>IF(ISERROR(VLOOKUP($A17,#REF!,5,FALSE))=TRUE,"",VLOOKUP($A17,#REF!,15,FALSE)/VLOOKUP($A17,#REF!,7,FALSE))</f>
        <v/>
      </c>
      <c r="G17" s="7" t="str">
        <f t="shared" si="1"/>
        <v/>
      </c>
      <c r="H17" s="56" t="str">
        <f>IF(ISERROR(VLOOKUP($A17,#REF!,5,FALSE))=TRUE,"",VLOOKUP($A17,#REF!,15,FALSE)/VLOOKUP($A17,#REF!,9,FALSE))</f>
        <v/>
      </c>
      <c r="I17" s="7" t="str">
        <f t="shared" si="2"/>
        <v/>
      </c>
      <c r="J17" s="57" t="str">
        <f>IF(ISERROR(VLOOKUP($A17,#REF!,5,FALSE))=TRUE,"",VLOOKUP($A17,#REF!,14,FALSE)/(VLOOKUP($A17,#REF!,14,FALSE)+VLOOKUP($A17,#REF!,15,FALSE)))</f>
        <v/>
      </c>
      <c r="K17" s="57" t="str">
        <f>IF(ISERROR(VLOOKUP($A17,#REF!,5,FALSE))=TRUE,"",VLOOKUP($A17,#REF!,15,FALSE)/(VLOOKUP($A17,#REF!,14,FALSE)+VLOOKUP($A17,#REF!,15,FALSE)))</f>
        <v/>
      </c>
      <c r="L17" s="23" t="str">
        <f t="shared" si="3"/>
        <v/>
      </c>
      <c r="M17" s="56" t="str">
        <f>IF(ISERROR(VLOOKUP($A17,#REF!,5,FALSE))=TRUE,"",VLOOKUP($A17,#REF!,6,FALSE)/VLOOKUP($A17,#REF!,5,FALSE))</f>
        <v/>
      </c>
      <c r="N17" s="56" t="str">
        <f>IF(ISERROR(VLOOKUP($A17,#REF!,5,FALSE))=TRUE,"",VLOOKUP($A17,#REF!,7,FALSE)/VLOOKUP($A17,#REF!,5,FALSE))</f>
        <v/>
      </c>
      <c r="O17" s="7">
        <f t="shared" si="4"/>
        <v>0</v>
      </c>
      <c r="P17" s="56" t="str">
        <f>IF(ISERROR(VLOOKUP($A17,#REF!,5,FALSE))=TRUE,"",VLOOKUP($A17,#REF!,8,FALSE)/VLOOKUP($A17,#REF!,5,FALSE))</f>
        <v/>
      </c>
      <c r="Q17" s="56" t="str">
        <f>IF(ISERROR(VLOOKUP($A17,#REF!,5,FALSE))=TRUE,"",VLOOKUP($A17,#REF!,9,FALSE)/VLOOKUP($A17,#REF!,5,FALSE))</f>
        <v/>
      </c>
      <c r="R17" s="7">
        <f t="shared" si="5"/>
        <v>0</v>
      </c>
      <c r="S17" s="56" t="str">
        <f>IF(ISERROR(VLOOKUP($A17,#REF!,5,FALSE))=TRUE,"",VLOOKUP($A17,#REF!,18,FALSE)/VLOOKUP($A17,#REF!,5,FALSE))</f>
        <v/>
      </c>
      <c r="T17" s="56" t="str">
        <f>IF(ISERROR(VLOOKUP($A17,#REF!,5,FALSE))=TRUE,"",VLOOKUP($A17,#REF!,19,FALSE)/VLOOKUP($A17,#REF!,5,FALSE))</f>
        <v/>
      </c>
      <c r="U17" s="7">
        <f t="shared" si="6"/>
        <v>0</v>
      </c>
      <c r="V17" s="56" t="str">
        <f>IF(ISERROR(VLOOKUP($A17,#REF!,5,FALSE))=TRUE,"",VLOOKUP($A17,#REF!,19,FALSE)/VLOOKUP($A17,#REF!,21,FALSE))</f>
        <v/>
      </c>
      <c r="W17" s="7" t="str">
        <f t="shared" si="6"/>
        <v/>
      </c>
      <c r="X17" s="57" t="str">
        <f>IF(ISERROR(VLOOKUP($A17,#REF!,5,FALSE))=TRUE,"",VLOOKUP($A17,#REF!,18,FALSE)/(VLOOKUP($A17,#REF!,18,FALSE)+VLOOKUP($A17,#REF!,19,FALSE)))</f>
        <v/>
      </c>
      <c r="Y17" s="57" t="str">
        <f>IF(ISERROR(VLOOKUP($A17,#REF!,5,FALSE))=TRUE,"",VLOOKUP($A17,#REF!,19,FALSE)/(VLOOKUP($A17,#REF!,18,FALSE)+VLOOKUP($A17,#REF!,19,FALSE)))</f>
        <v/>
      </c>
      <c r="Z17" s="23" t="str">
        <f t="shared" si="7"/>
        <v/>
      </c>
      <c r="AA17" s="56" t="str">
        <f>IF(ISERROR(VLOOKUP($A17,#REF!,5,FALSE))=TRUE,"",VLOOKUP($A17,#REF!,20,FALSE)/VLOOKUP($A17,#REF!,5,FALSE))</f>
        <v/>
      </c>
      <c r="AB17" s="56" t="str">
        <f>IF(ISERROR(VLOOKUP($A17,#REF!,5,FALSE))=TRUE,"",VLOOKUP($A17,#REF!,21,FALSE)/VLOOKUP($A17,#REF!,5,FALSE))</f>
        <v/>
      </c>
      <c r="AC17" s="7">
        <f t="shared" si="8"/>
        <v>0</v>
      </c>
      <c r="AD17" s="56" t="str">
        <f>IF(ISERROR(VLOOKUP($A17,#REF!,5,FALSE))=TRUE,"",VLOOKUP($A17,#REF!,26,FALSE)/VLOOKUP($A17,#REF!,5,FALSE))</f>
        <v/>
      </c>
      <c r="AE17" s="56" t="str">
        <f>IF(ISERROR(VLOOKUP($A17,#REF!,5,FALSE))=TRUE,"",VLOOKUP($A17,#REF!,27,FALSE)/VLOOKUP($A17,#REF!,5,FALSE))</f>
        <v/>
      </c>
      <c r="AF17" s="7">
        <f t="shared" si="9"/>
        <v>0</v>
      </c>
      <c r="AG17" s="56" t="str">
        <f>IF(ISERROR(VLOOKUP($A17,#REF!,5,FALSE))=TRUE,"",VLOOKUP($A17,#REF!,27,FALSE)/VLOOKUP($A17,#REF!,29,FALSE))</f>
        <v/>
      </c>
      <c r="AH17" s="7" t="str">
        <f t="shared" si="10"/>
        <v/>
      </c>
      <c r="AI17" s="57" t="str">
        <f>IF(ISERROR(VLOOKUP($A17,#REF!,5,FALSE))=TRUE,"",VLOOKUP($A17,#REF!,26,FALSE)/(VLOOKUP($A17,#REF!,26,FALSE)+VLOOKUP($A17,#REF!,27,FALSE)))</f>
        <v/>
      </c>
      <c r="AJ17" s="57" t="str">
        <f>IF(ISERROR(VLOOKUP($A17,#REF!,5,FALSE))=TRUE,"",VLOOKUP($A17,#REF!,27,FALSE)/(VLOOKUP($A17,#REF!,26,FALSE)+VLOOKUP($A17,#REF!,27,FALSE)))</f>
        <v/>
      </c>
      <c r="AK17" s="23" t="str">
        <f t="shared" si="11"/>
        <v/>
      </c>
      <c r="AL17" s="56" t="str">
        <f>IF(ISERROR(VLOOKUP($A17,#REF!,5,FALSE))=TRUE,"",VLOOKUP($A17,#REF!,28,FALSE)/VLOOKUP($A17,#REF!,5,FALSE))</f>
        <v/>
      </c>
      <c r="AM17" s="56" t="str">
        <f>IF(ISERROR(VLOOKUP($A17,#REF!,5,FALSE))=TRUE,"",VLOOKUP($A17,#REF!,29,FALSE)/VLOOKUP($A17,#REF!,5,FALSE))</f>
        <v/>
      </c>
      <c r="AN17" s="7">
        <f t="shared" si="12"/>
        <v>0</v>
      </c>
      <c r="AO17" s="56" t="str">
        <f>IF(ISERROR(VLOOKUP($A17,#REF!,5,FALSE))=TRUE,"",VLOOKUP($A17,#REF!,22,FALSE)/VLOOKUP($A17,#REF!,5,FALSE))</f>
        <v/>
      </c>
      <c r="AP17" s="56" t="str">
        <f>IF(ISERROR(VLOOKUP($A17,#REF!,5,FALSE))=TRUE,"",VLOOKUP($A17,#REF!,23,FALSE)/VLOOKUP($A17,#REF!,5,FALSE))</f>
        <v/>
      </c>
      <c r="AQ17" s="7">
        <f t="shared" si="13"/>
        <v>0</v>
      </c>
      <c r="AR17" s="56" t="str">
        <f>IF(ISERROR(VLOOKUP($A17,#REF!,5,FALSE))=TRUE,"",VLOOKUP($A17,#REF!,23,FALSE)/VLOOKUP($A17,#REF!,25,FALSE))</f>
        <v/>
      </c>
      <c r="AS17" s="7" t="str">
        <f t="shared" si="14"/>
        <v/>
      </c>
      <c r="AT17" s="57" t="str">
        <f>IF(ISERROR(VLOOKUP($A17,#REF!,5,FALSE))=TRUE,"",VLOOKUP($A17,#REF!,22,FALSE)/(VLOOKUP($A17,#REF!,22,FALSE)+VLOOKUP($A17,#REF!,23,FALSE)))</f>
        <v/>
      </c>
      <c r="AU17" s="57" t="str">
        <f>IF(ISERROR(VLOOKUP($A17,#REF!,5,FALSE))=TRUE,"",VLOOKUP($A17,#REF!,23,FALSE)/(VLOOKUP($A17,#REF!,22,FALSE)+VLOOKUP($A17,#REF!,23,FALSE)))</f>
        <v/>
      </c>
      <c r="AV17" s="23" t="str">
        <f t="shared" si="15"/>
        <v/>
      </c>
      <c r="AW17" s="56" t="str">
        <f>IF(ISERROR(VLOOKUP($A17,#REF!,5,FALSE))=TRUE,"",VLOOKUP($A17,#REF!,24,FALSE)/VLOOKUP($A17,#REF!,5,FALSE))</f>
        <v/>
      </c>
      <c r="AX17" s="56" t="str">
        <f>IF(ISERROR(VLOOKUP($A17,#REF!,5,FALSE))=TRUE,"",VLOOKUP($A17,#REF!,25,FALSE)/VLOOKUP($A17,#REF!,5,FALSE))</f>
        <v/>
      </c>
      <c r="AY17" s="7">
        <f t="shared" si="16"/>
        <v>0</v>
      </c>
      <c r="AZ17" s="53" t="s">
        <v>65</v>
      </c>
      <c r="BB17" s="10"/>
      <c r="BC17" s="10"/>
      <c r="BD17" s="10"/>
      <c r="BE17" s="10"/>
      <c r="BF17" s="10"/>
      <c r="BG17" s="10"/>
      <c r="BH17" s="10"/>
      <c r="BI17" s="10"/>
      <c r="BJ17" s="10"/>
      <c r="BK17" s="10"/>
      <c r="BL17" s="10"/>
      <c r="BM17" s="10"/>
      <c r="BN17" s="10"/>
      <c r="BO17" s="10"/>
      <c r="BP17" s="10"/>
      <c r="BQ17" s="17"/>
      <c r="BR17" s="10"/>
      <c r="BS17" s="10"/>
      <c r="BT17" s="10"/>
      <c r="BU17" s="10"/>
      <c r="BV17" s="10"/>
      <c r="BW17" s="10"/>
      <c r="BX17" s="10"/>
      <c r="BY17" s="10"/>
      <c r="BZ17" s="10"/>
      <c r="CA17" s="10"/>
      <c r="CB17" s="10"/>
      <c r="CC17" s="10"/>
      <c r="CD17" s="10"/>
      <c r="CE17" s="10"/>
      <c r="CF17" s="10"/>
      <c r="CG17" s="10"/>
    </row>
    <row r="18" spans="1:85" x14ac:dyDescent="0.45">
      <c r="A18" s="25" t="str">
        <f>CONCATENATE(LEFT($B$3,2),"08")</f>
        <v>0208</v>
      </c>
      <c r="B18" s="24" t="str">
        <f>IF(ISERROR(VLOOKUP($A18,#REF!,4,FALSE))=TRUE,"",VLOOKUP($A18,#REF!,4,FALSE))</f>
        <v/>
      </c>
      <c r="C18" s="56" t="str">
        <f>IF(ISERROR(VLOOKUP($A18,#REF!,5,FALSE))=TRUE,"",VLOOKUP($A18,#REF!,14,FALSE)/VLOOKUP($A18,#REF!,5,FALSE))</f>
        <v/>
      </c>
      <c r="D18" s="56" t="str">
        <f>IF(ISERROR(VLOOKUP($A18,#REF!,5,FALSE))=TRUE,"",VLOOKUP($A18,#REF!,15,FALSE)/VLOOKUP($A18,#REF!,5,FALSE))</f>
        <v/>
      </c>
      <c r="E18" s="7">
        <f t="shared" si="0"/>
        <v>0</v>
      </c>
      <c r="F18" s="56" t="str">
        <f>IF(ISERROR(VLOOKUP($A18,#REF!,5,FALSE))=TRUE,"",VLOOKUP($A18,#REF!,15,FALSE)/VLOOKUP($A18,#REF!,7,FALSE))</f>
        <v/>
      </c>
      <c r="G18" s="7" t="str">
        <f t="shared" si="1"/>
        <v/>
      </c>
      <c r="H18" s="56" t="str">
        <f>IF(ISERROR(VLOOKUP($A18,#REF!,5,FALSE))=TRUE,"",VLOOKUP($A18,#REF!,15,FALSE)/VLOOKUP($A18,#REF!,9,FALSE))</f>
        <v/>
      </c>
      <c r="I18" s="7" t="str">
        <f t="shared" si="2"/>
        <v/>
      </c>
      <c r="J18" s="57" t="str">
        <f>IF(ISERROR(VLOOKUP($A18,#REF!,5,FALSE))=TRUE,"",VLOOKUP($A18,#REF!,14,FALSE)/(VLOOKUP($A18,#REF!,14,FALSE)+VLOOKUP($A18,#REF!,15,FALSE)))</f>
        <v/>
      </c>
      <c r="K18" s="57" t="str">
        <f>IF(ISERROR(VLOOKUP($A18,#REF!,5,FALSE))=TRUE,"",VLOOKUP($A18,#REF!,15,FALSE)/(VLOOKUP($A18,#REF!,14,FALSE)+VLOOKUP($A18,#REF!,15,FALSE)))</f>
        <v/>
      </c>
      <c r="L18" s="23" t="str">
        <f t="shared" si="3"/>
        <v/>
      </c>
      <c r="M18" s="56" t="str">
        <f>IF(ISERROR(VLOOKUP($A18,#REF!,5,FALSE))=TRUE,"",VLOOKUP($A18,#REF!,6,FALSE)/VLOOKUP($A18,#REF!,5,FALSE))</f>
        <v/>
      </c>
      <c r="N18" s="56" t="str">
        <f>IF(ISERROR(VLOOKUP($A18,#REF!,5,FALSE))=TRUE,"",VLOOKUP($A18,#REF!,7,FALSE)/VLOOKUP($A18,#REF!,5,FALSE))</f>
        <v/>
      </c>
      <c r="O18" s="7">
        <f t="shared" si="4"/>
        <v>0</v>
      </c>
      <c r="P18" s="56" t="str">
        <f>IF(ISERROR(VLOOKUP($A18,#REF!,5,FALSE))=TRUE,"",VLOOKUP($A18,#REF!,8,FALSE)/VLOOKUP($A18,#REF!,5,FALSE))</f>
        <v/>
      </c>
      <c r="Q18" s="56" t="str">
        <f>IF(ISERROR(VLOOKUP($A18,#REF!,5,FALSE))=TRUE,"",VLOOKUP($A18,#REF!,9,FALSE)/VLOOKUP($A18,#REF!,5,FALSE))</f>
        <v/>
      </c>
      <c r="R18" s="7">
        <f t="shared" si="5"/>
        <v>0</v>
      </c>
      <c r="S18" s="56" t="str">
        <f>IF(ISERROR(VLOOKUP($A18,#REF!,5,FALSE))=TRUE,"",VLOOKUP($A18,#REF!,18,FALSE)/VLOOKUP($A18,#REF!,5,FALSE))</f>
        <v/>
      </c>
      <c r="T18" s="56" t="str">
        <f>IF(ISERROR(VLOOKUP($A18,#REF!,5,FALSE))=TRUE,"",VLOOKUP($A18,#REF!,19,FALSE)/VLOOKUP($A18,#REF!,5,FALSE))</f>
        <v/>
      </c>
      <c r="U18" s="7">
        <f t="shared" si="6"/>
        <v>0</v>
      </c>
      <c r="V18" s="56" t="str">
        <f>IF(ISERROR(VLOOKUP($A18,#REF!,5,FALSE))=TRUE,"",VLOOKUP($A18,#REF!,19,FALSE)/VLOOKUP($A18,#REF!,21,FALSE))</f>
        <v/>
      </c>
      <c r="W18" s="7" t="str">
        <f t="shared" si="6"/>
        <v/>
      </c>
      <c r="X18" s="57" t="str">
        <f>IF(ISERROR(VLOOKUP($A18,#REF!,5,FALSE))=TRUE,"",VLOOKUP($A18,#REF!,18,FALSE)/(VLOOKUP($A18,#REF!,18,FALSE)+VLOOKUP($A18,#REF!,19,FALSE)))</f>
        <v/>
      </c>
      <c r="Y18" s="57" t="str">
        <f>IF(ISERROR(VLOOKUP($A18,#REF!,5,FALSE))=TRUE,"",VLOOKUP($A18,#REF!,19,FALSE)/(VLOOKUP($A18,#REF!,18,FALSE)+VLOOKUP($A18,#REF!,19,FALSE)))</f>
        <v/>
      </c>
      <c r="Z18" s="23" t="str">
        <f t="shared" si="7"/>
        <v/>
      </c>
      <c r="AA18" s="56" t="str">
        <f>IF(ISERROR(VLOOKUP($A18,#REF!,5,FALSE))=TRUE,"",VLOOKUP($A18,#REF!,20,FALSE)/VLOOKUP($A18,#REF!,5,FALSE))</f>
        <v/>
      </c>
      <c r="AB18" s="56" t="str">
        <f>IF(ISERROR(VLOOKUP($A18,#REF!,5,FALSE))=TRUE,"",VLOOKUP($A18,#REF!,21,FALSE)/VLOOKUP($A18,#REF!,5,FALSE))</f>
        <v/>
      </c>
      <c r="AC18" s="7">
        <f t="shared" si="8"/>
        <v>0</v>
      </c>
      <c r="AD18" s="56" t="str">
        <f>IF(ISERROR(VLOOKUP($A18,#REF!,5,FALSE))=TRUE,"",VLOOKUP($A18,#REF!,26,FALSE)/VLOOKUP($A18,#REF!,5,FALSE))</f>
        <v/>
      </c>
      <c r="AE18" s="56" t="str">
        <f>IF(ISERROR(VLOOKUP($A18,#REF!,5,FALSE))=TRUE,"",VLOOKUP($A18,#REF!,27,FALSE)/VLOOKUP($A18,#REF!,5,FALSE))</f>
        <v/>
      </c>
      <c r="AF18" s="7">
        <f t="shared" si="9"/>
        <v>0</v>
      </c>
      <c r="AG18" s="56" t="str">
        <f>IF(ISERROR(VLOOKUP($A18,#REF!,5,FALSE))=TRUE,"",VLOOKUP($A18,#REF!,27,FALSE)/VLOOKUP($A18,#REF!,29,FALSE))</f>
        <v/>
      </c>
      <c r="AH18" s="7" t="str">
        <f t="shared" si="10"/>
        <v/>
      </c>
      <c r="AI18" s="57" t="str">
        <f>IF(ISERROR(VLOOKUP($A18,#REF!,5,FALSE))=TRUE,"",VLOOKUP($A18,#REF!,26,FALSE)/(VLOOKUP($A18,#REF!,26,FALSE)+VLOOKUP($A18,#REF!,27,FALSE)))</f>
        <v/>
      </c>
      <c r="AJ18" s="57" t="str">
        <f>IF(ISERROR(VLOOKUP($A18,#REF!,5,FALSE))=TRUE,"",VLOOKUP($A18,#REF!,27,FALSE)/(VLOOKUP($A18,#REF!,26,FALSE)+VLOOKUP($A18,#REF!,27,FALSE)))</f>
        <v/>
      </c>
      <c r="AK18" s="23" t="str">
        <f t="shared" si="11"/>
        <v/>
      </c>
      <c r="AL18" s="56" t="str">
        <f>IF(ISERROR(VLOOKUP($A18,#REF!,5,FALSE))=TRUE,"",VLOOKUP($A18,#REF!,28,FALSE)/VLOOKUP($A18,#REF!,5,FALSE))</f>
        <v/>
      </c>
      <c r="AM18" s="56" t="str">
        <f>IF(ISERROR(VLOOKUP($A18,#REF!,5,FALSE))=TRUE,"",VLOOKUP($A18,#REF!,29,FALSE)/VLOOKUP($A18,#REF!,5,FALSE))</f>
        <v/>
      </c>
      <c r="AN18" s="7">
        <f t="shared" si="12"/>
        <v>0</v>
      </c>
      <c r="AO18" s="56" t="str">
        <f>IF(ISERROR(VLOOKUP($A18,#REF!,5,FALSE))=TRUE,"",VLOOKUP($A18,#REF!,22,FALSE)/VLOOKUP($A18,#REF!,5,FALSE))</f>
        <v/>
      </c>
      <c r="AP18" s="56" t="str">
        <f>IF(ISERROR(VLOOKUP($A18,#REF!,5,FALSE))=TRUE,"",VLOOKUP($A18,#REF!,23,FALSE)/VLOOKUP($A18,#REF!,5,FALSE))</f>
        <v/>
      </c>
      <c r="AQ18" s="7">
        <f t="shared" si="13"/>
        <v>0</v>
      </c>
      <c r="AR18" s="56" t="str">
        <f>IF(ISERROR(VLOOKUP($A18,#REF!,5,FALSE))=TRUE,"",VLOOKUP($A18,#REF!,23,FALSE)/VLOOKUP($A18,#REF!,25,FALSE))</f>
        <v/>
      </c>
      <c r="AS18" s="7" t="str">
        <f t="shared" si="14"/>
        <v/>
      </c>
      <c r="AT18" s="57" t="str">
        <f>IF(ISERROR(VLOOKUP($A18,#REF!,5,FALSE))=TRUE,"",VLOOKUP($A18,#REF!,22,FALSE)/(VLOOKUP($A18,#REF!,22,FALSE)+VLOOKUP($A18,#REF!,23,FALSE)))</f>
        <v/>
      </c>
      <c r="AU18" s="57" t="str">
        <f>IF(ISERROR(VLOOKUP($A18,#REF!,5,FALSE))=TRUE,"",VLOOKUP($A18,#REF!,23,FALSE)/(VLOOKUP($A18,#REF!,22,FALSE)+VLOOKUP($A18,#REF!,23,FALSE)))</f>
        <v/>
      </c>
      <c r="AV18" s="23" t="str">
        <f t="shared" si="15"/>
        <v/>
      </c>
      <c r="AW18" s="56" t="str">
        <f>IF(ISERROR(VLOOKUP($A18,#REF!,5,FALSE))=TRUE,"",VLOOKUP($A18,#REF!,24,FALSE)/VLOOKUP($A18,#REF!,5,FALSE))</f>
        <v/>
      </c>
      <c r="AX18" s="56" t="str">
        <f>IF(ISERROR(VLOOKUP($A18,#REF!,5,FALSE))=TRUE,"",VLOOKUP($A18,#REF!,25,FALSE)/VLOOKUP($A18,#REF!,5,FALSE))</f>
        <v/>
      </c>
      <c r="AY18" s="7">
        <f t="shared" si="16"/>
        <v>0</v>
      </c>
      <c r="AZ18" s="53" t="s">
        <v>66</v>
      </c>
      <c r="BB18" s="10"/>
      <c r="BC18" s="10"/>
      <c r="BD18" s="10"/>
      <c r="BE18" s="10"/>
      <c r="BF18" s="10"/>
      <c r="BG18" s="10"/>
      <c r="BH18" s="10"/>
      <c r="BI18" s="10"/>
      <c r="BJ18" s="10"/>
      <c r="BK18" s="10"/>
      <c r="BL18" s="10"/>
      <c r="BM18" s="10"/>
      <c r="BN18" s="10"/>
      <c r="BO18" s="10"/>
      <c r="BP18" s="10"/>
      <c r="BQ18" s="17"/>
      <c r="BR18" s="10"/>
      <c r="BS18" s="10"/>
      <c r="BT18" s="10"/>
      <c r="BU18" s="10"/>
      <c r="BV18" s="10"/>
      <c r="BW18" s="10"/>
      <c r="BX18" s="10"/>
      <c r="BY18" s="10"/>
      <c r="BZ18" s="10"/>
      <c r="CA18" s="10"/>
      <c r="CB18" s="10"/>
      <c r="CC18" s="10"/>
      <c r="CD18" s="10"/>
      <c r="CE18" s="10"/>
      <c r="CF18" s="10"/>
      <c r="CG18" s="10"/>
    </row>
    <row r="19" spans="1:85" x14ac:dyDescent="0.45">
      <c r="A19" s="25" t="str">
        <f>CONCATENATE(LEFT($B$3,2),"09")</f>
        <v>0209</v>
      </c>
      <c r="B19" s="24" t="str">
        <f>IF(ISERROR(VLOOKUP($A19,#REF!,4,FALSE))=TRUE,"",VLOOKUP($A19,#REF!,4,FALSE))</f>
        <v/>
      </c>
      <c r="C19" s="56" t="str">
        <f>IF(ISERROR(VLOOKUP($A19,#REF!,5,FALSE))=TRUE,"",VLOOKUP($A19,#REF!,14,FALSE)/VLOOKUP($A19,#REF!,5,FALSE))</f>
        <v/>
      </c>
      <c r="D19" s="56" t="str">
        <f>IF(ISERROR(VLOOKUP($A19,#REF!,5,FALSE))=TRUE,"",VLOOKUP($A19,#REF!,15,FALSE)/VLOOKUP($A19,#REF!,5,FALSE))</f>
        <v/>
      </c>
      <c r="E19" s="7">
        <f t="shared" si="0"/>
        <v>0</v>
      </c>
      <c r="F19" s="56" t="str">
        <f>IF(ISERROR(VLOOKUP($A19,#REF!,5,FALSE))=TRUE,"",VLOOKUP($A19,#REF!,15,FALSE)/VLOOKUP($A19,#REF!,7,FALSE))</f>
        <v/>
      </c>
      <c r="G19" s="7" t="str">
        <f t="shared" si="1"/>
        <v/>
      </c>
      <c r="H19" s="56" t="str">
        <f>IF(ISERROR(VLOOKUP($A19,#REF!,5,FALSE))=TRUE,"",VLOOKUP($A19,#REF!,15,FALSE)/VLOOKUP($A19,#REF!,9,FALSE))</f>
        <v/>
      </c>
      <c r="I19" s="7" t="str">
        <f t="shared" si="2"/>
        <v/>
      </c>
      <c r="J19" s="57" t="str">
        <f>IF(ISERROR(VLOOKUP($A19,#REF!,5,FALSE))=TRUE,"",VLOOKUP($A19,#REF!,14,FALSE)/(VLOOKUP($A19,#REF!,14,FALSE)+VLOOKUP($A19,#REF!,15,FALSE)))</f>
        <v/>
      </c>
      <c r="K19" s="57" t="str">
        <f>IF(ISERROR(VLOOKUP($A19,#REF!,5,FALSE))=TRUE,"",VLOOKUP($A19,#REF!,15,FALSE)/(VLOOKUP($A19,#REF!,14,FALSE)+VLOOKUP($A19,#REF!,15,FALSE)))</f>
        <v/>
      </c>
      <c r="L19" s="23" t="str">
        <f t="shared" si="3"/>
        <v/>
      </c>
      <c r="M19" s="56" t="str">
        <f>IF(ISERROR(VLOOKUP($A19,#REF!,5,FALSE))=TRUE,"",VLOOKUP($A19,#REF!,6,FALSE)/VLOOKUP($A19,#REF!,5,FALSE))</f>
        <v/>
      </c>
      <c r="N19" s="56" t="str">
        <f>IF(ISERROR(VLOOKUP($A19,#REF!,5,FALSE))=TRUE,"",VLOOKUP($A19,#REF!,7,FALSE)/VLOOKUP($A19,#REF!,5,FALSE))</f>
        <v/>
      </c>
      <c r="O19" s="7">
        <f t="shared" si="4"/>
        <v>0</v>
      </c>
      <c r="P19" s="56" t="str">
        <f>IF(ISERROR(VLOOKUP($A19,#REF!,5,FALSE))=TRUE,"",VLOOKUP($A19,#REF!,8,FALSE)/VLOOKUP($A19,#REF!,5,FALSE))</f>
        <v/>
      </c>
      <c r="Q19" s="56" t="str">
        <f>IF(ISERROR(VLOOKUP($A19,#REF!,5,FALSE))=TRUE,"",VLOOKUP($A19,#REF!,9,FALSE)/VLOOKUP($A19,#REF!,5,FALSE))</f>
        <v/>
      </c>
      <c r="R19" s="7">
        <f t="shared" si="5"/>
        <v>0</v>
      </c>
      <c r="S19" s="56" t="str">
        <f>IF(ISERROR(VLOOKUP($A19,#REF!,5,FALSE))=TRUE,"",VLOOKUP($A19,#REF!,18,FALSE)/VLOOKUP($A19,#REF!,5,FALSE))</f>
        <v/>
      </c>
      <c r="T19" s="56" t="str">
        <f>IF(ISERROR(VLOOKUP($A19,#REF!,5,FALSE))=TRUE,"",VLOOKUP($A19,#REF!,19,FALSE)/VLOOKUP($A19,#REF!,5,FALSE))</f>
        <v/>
      </c>
      <c r="U19" s="7">
        <f t="shared" si="6"/>
        <v>0</v>
      </c>
      <c r="V19" s="56" t="str">
        <f>IF(ISERROR(VLOOKUP($A19,#REF!,5,FALSE))=TRUE,"",VLOOKUP($A19,#REF!,19,FALSE)/VLOOKUP($A19,#REF!,21,FALSE))</f>
        <v/>
      </c>
      <c r="W19" s="7" t="str">
        <f t="shared" si="6"/>
        <v/>
      </c>
      <c r="X19" s="57" t="str">
        <f>IF(ISERROR(VLOOKUP($A19,#REF!,5,FALSE))=TRUE,"",VLOOKUP($A19,#REF!,18,FALSE)/(VLOOKUP($A19,#REF!,18,FALSE)+VLOOKUP($A19,#REF!,19,FALSE)))</f>
        <v/>
      </c>
      <c r="Y19" s="57" t="str">
        <f>IF(ISERROR(VLOOKUP($A19,#REF!,5,FALSE))=TRUE,"",VLOOKUP($A19,#REF!,19,FALSE)/(VLOOKUP($A19,#REF!,18,FALSE)+VLOOKUP($A19,#REF!,19,FALSE)))</f>
        <v/>
      </c>
      <c r="Z19" s="23" t="str">
        <f t="shared" si="7"/>
        <v/>
      </c>
      <c r="AA19" s="56" t="str">
        <f>IF(ISERROR(VLOOKUP($A19,#REF!,5,FALSE))=TRUE,"",VLOOKUP($A19,#REF!,20,FALSE)/VLOOKUP($A19,#REF!,5,FALSE))</f>
        <v/>
      </c>
      <c r="AB19" s="56" t="str">
        <f>IF(ISERROR(VLOOKUP($A19,#REF!,5,FALSE))=TRUE,"",VLOOKUP($A19,#REF!,21,FALSE)/VLOOKUP($A19,#REF!,5,FALSE))</f>
        <v/>
      </c>
      <c r="AC19" s="7">
        <f t="shared" si="8"/>
        <v>0</v>
      </c>
      <c r="AD19" s="56" t="str">
        <f>IF(ISERROR(VLOOKUP($A19,#REF!,5,FALSE))=TRUE,"",VLOOKUP($A19,#REF!,26,FALSE)/VLOOKUP($A19,#REF!,5,FALSE))</f>
        <v/>
      </c>
      <c r="AE19" s="56" t="str">
        <f>IF(ISERROR(VLOOKUP($A19,#REF!,5,FALSE))=TRUE,"",VLOOKUP($A19,#REF!,27,FALSE)/VLOOKUP($A19,#REF!,5,FALSE))</f>
        <v/>
      </c>
      <c r="AF19" s="7">
        <f t="shared" si="9"/>
        <v>0</v>
      </c>
      <c r="AG19" s="56" t="str">
        <f>IF(ISERROR(VLOOKUP($A19,#REF!,5,FALSE))=TRUE,"",VLOOKUP($A19,#REF!,27,FALSE)/VLOOKUP($A19,#REF!,29,FALSE))</f>
        <v/>
      </c>
      <c r="AH19" s="7" t="str">
        <f t="shared" si="10"/>
        <v/>
      </c>
      <c r="AI19" s="57" t="str">
        <f>IF(ISERROR(VLOOKUP($A19,#REF!,5,FALSE))=TRUE,"",VLOOKUP($A19,#REF!,26,FALSE)/(VLOOKUP($A19,#REF!,26,FALSE)+VLOOKUP($A19,#REF!,27,FALSE)))</f>
        <v/>
      </c>
      <c r="AJ19" s="57" t="str">
        <f>IF(ISERROR(VLOOKUP($A19,#REF!,5,FALSE))=TRUE,"",VLOOKUP($A19,#REF!,27,FALSE)/(VLOOKUP($A19,#REF!,26,FALSE)+VLOOKUP($A19,#REF!,27,FALSE)))</f>
        <v/>
      </c>
      <c r="AK19" s="23" t="str">
        <f t="shared" si="11"/>
        <v/>
      </c>
      <c r="AL19" s="56" t="str">
        <f>IF(ISERROR(VLOOKUP($A19,#REF!,5,FALSE))=TRUE,"",VLOOKUP($A19,#REF!,28,FALSE)/VLOOKUP($A19,#REF!,5,FALSE))</f>
        <v/>
      </c>
      <c r="AM19" s="56" t="str">
        <f>IF(ISERROR(VLOOKUP($A19,#REF!,5,FALSE))=TRUE,"",VLOOKUP($A19,#REF!,29,FALSE)/VLOOKUP($A19,#REF!,5,FALSE))</f>
        <v/>
      </c>
      <c r="AN19" s="7">
        <f t="shared" si="12"/>
        <v>0</v>
      </c>
      <c r="AO19" s="56" t="str">
        <f>IF(ISERROR(VLOOKUP($A19,#REF!,5,FALSE))=TRUE,"",VLOOKUP($A19,#REF!,22,FALSE)/VLOOKUP($A19,#REF!,5,FALSE))</f>
        <v/>
      </c>
      <c r="AP19" s="56" t="str">
        <f>IF(ISERROR(VLOOKUP($A19,#REF!,5,FALSE))=TRUE,"",VLOOKUP($A19,#REF!,23,FALSE)/VLOOKUP($A19,#REF!,5,FALSE))</f>
        <v/>
      </c>
      <c r="AQ19" s="7">
        <f t="shared" si="13"/>
        <v>0</v>
      </c>
      <c r="AR19" s="56" t="str">
        <f>IF(ISERROR(VLOOKUP($A19,#REF!,5,FALSE))=TRUE,"",VLOOKUP($A19,#REF!,23,FALSE)/VLOOKUP($A19,#REF!,25,FALSE))</f>
        <v/>
      </c>
      <c r="AS19" s="7" t="str">
        <f t="shared" si="14"/>
        <v/>
      </c>
      <c r="AT19" s="57" t="str">
        <f>IF(ISERROR(VLOOKUP($A19,#REF!,5,FALSE))=TRUE,"",VLOOKUP($A19,#REF!,22,FALSE)/(VLOOKUP($A19,#REF!,22,FALSE)+VLOOKUP($A19,#REF!,23,FALSE)))</f>
        <v/>
      </c>
      <c r="AU19" s="57" t="str">
        <f>IF(ISERROR(VLOOKUP($A19,#REF!,5,FALSE))=TRUE,"",VLOOKUP($A19,#REF!,23,FALSE)/(VLOOKUP($A19,#REF!,22,FALSE)+VLOOKUP($A19,#REF!,23,FALSE)))</f>
        <v/>
      </c>
      <c r="AV19" s="23" t="str">
        <f t="shared" si="15"/>
        <v/>
      </c>
      <c r="AW19" s="56" t="str">
        <f>IF(ISERROR(VLOOKUP($A19,#REF!,5,FALSE))=TRUE,"",VLOOKUP($A19,#REF!,24,FALSE)/VLOOKUP($A19,#REF!,5,FALSE))</f>
        <v/>
      </c>
      <c r="AX19" s="56" t="str">
        <f>IF(ISERROR(VLOOKUP($A19,#REF!,5,FALSE))=TRUE,"",VLOOKUP($A19,#REF!,25,FALSE)/VLOOKUP($A19,#REF!,5,FALSE))</f>
        <v/>
      </c>
      <c r="AY19" s="7">
        <f t="shared" si="16"/>
        <v>0</v>
      </c>
      <c r="AZ19" s="53" t="s">
        <v>67</v>
      </c>
      <c r="BB19" s="10"/>
      <c r="BC19" s="10"/>
      <c r="BD19" s="10"/>
      <c r="BE19" s="10"/>
      <c r="BF19" s="10"/>
      <c r="BG19" s="10"/>
      <c r="BH19" s="10"/>
      <c r="BI19" s="10"/>
      <c r="BJ19" s="10"/>
      <c r="BK19" s="10"/>
      <c r="BL19" s="10"/>
      <c r="BM19" s="10"/>
      <c r="BN19" s="10"/>
      <c r="BO19" s="10"/>
      <c r="BP19" s="10"/>
      <c r="BQ19" s="17"/>
      <c r="BR19" s="10"/>
      <c r="BS19" s="10"/>
      <c r="BT19" s="10"/>
      <c r="BU19" s="10"/>
      <c r="BV19" s="10"/>
      <c r="BW19" s="10"/>
      <c r="BX19" s="10"/>
      <c r="BY19" s="10"/>
      <c r="BZ19" s="10"/>
      <c r="CA19" s="10"/>
      <c r="CB19" s="10"/>
      <c r="CC19" s="10"/>
      <c r="CD19" s="10"/>
      <c r="CE19" s="10"/>
      <c r="CF19" s="10"/>
      <c r="CG19" s="10"/>
    </row>
    <row r="20" spans="1:85" x14ac:dyDescent="0.45">
      <c r="A20" s="25" t="str">
        <f>CONCATENATE(LEFT($B$3,2),"10")</f>
        <v>0210</v>
      </c>
      <c r="B20" s="24" t="str">
        <f>IF(ISERROR(VLOOKUP($A20,#REF!,4,FALSE))=TRUE,"",VLOOKUP($A20,#REF!,4,FALSE))</f>
        <v/>
      </c>
      <c r="C20" s="56" t="str">
        <f>IF(ISERROR(VLOOKUP($A20,#REF!,5,FALSE))=TRUE,"",VLOOKUP($A20,#REF!,14,FALSE)/VLOOKUP($A20,#REF!,5,FALSE))</f>
        <v/>
      </c>
      <c r="D20" s="56" t="str">
        <f>IF(ISERROR(VLOOKUP($A20,#REF!,5,FALSE))=TRUE,"",VLOOKUP($A20,#REF!,15,FALSE)/VLOOKUP($A20,#REF!,5,FALSE))</f>
        <v/>
      </c>
      <c r="E20" s="7">
        <f t="shared" si="0"/>
        <v>0</v>
      </c>
      <c r="F20" s="56" t="str">
        <f>IF(ISERROR(VLOOKUP($A20,#REF!,5,FALSE))=TRUE,"",VLOOKUP($A20,#REF!,15,FALSE)/VLOOKUP($A20,#REF!,7,FALSE))</f>
        <v/>
      </c>
      <c r="G20" s="7" t="str">
        <f t="shared" si="1"/>
        <v/>
      </c>
      <c r="H20" s="56" t="str">
        <f>IF(ISERROR(VLOOKUP($A20,#REF!,5,FALSE))=TRUE,"",VLOOKUP($A20,#REF!,15,FALSE)/VLOOKUP($A20,#REF!,9,FALSE))</f>
        <v/>
      </c>
      <c r="I20" s="7" t="str">
        <f t="shared" si="2"/>
        <v/>
      </c>
      <c r="J20" s="57" t="str">
        <f>IF(ISERROR(VLOOKUP($A20,#REF!,5,FALSE))=TRUE,"",VLOOKUP($A20,#REF!,14,FALSE)/(VLOOKUP($A20,#REF!,14,FALSE)+VLOOKUP($A20,#REF!,15,FALSE)))</f>
        <v/>
      </c>
      <c r="K20" s="57" t="str">
        <f>IF(ISERROR(VLOOKUP($A20,#REF!,5,FALSE))=TRUE,"",VLOOKUP($A20,#REF!,15,FALSE)/(VLOOKUP($A20,#REF!,14,FALSE)+VLOOKUP($A20,#REF!,15,FALSE)))</f>
        <v/>
      </c>
      <c r="L20" s="23" t="str">
        <f t="shared" si="3"/>
        <v/>
      </c>
      <c r="M20" s="56" t="str">
        <f>IF(ISERROR(VLOOKUP($A20,#REF!,5,FALSE))=TRUE,"",VLOOKUP($A20,#REF!,6,FALSE)/VLOOKUP($A20,#REF!,5,FALSE))</f>
        <v/>
      </c>
      <c r="N20" s="56" t="str">
        <f>IF(ISERROR(VLOOKUP($A20,#REF!,5,FALSE))=TRUE,"",VLOOKUP($A20,#REF!,7,FALSE)/VLOOKUP($A20,#REF!,5,FALSE))</f>
        <v/>
      </c>
      <c r="O20" s="7">
        <f t="shared" si="4"/>
        <v>0</v>
      </c>
      <c r="P20" s="56" t="str">
        <f>IF(ISERROR(VLOOKUP($A20,#REF!,5,FALSE))=TRUE,"",VLOOKUP($A20,#REF!,8,FALSE)/VLOOKUP($A20,#REF!,5,FALSE))</f>
        <v/>
      </c>
      <c r="Q20" s="56" t="str">
        <f>IF(ISERROR(VLOOKUP($A20,#REF!,5,FALSE))=TRUE,"",VLOOKUP($A20,#REF!,9,FALSE)/VLOOKUP($A20,#REF!,5,FALSE))</f>
        <v/>
      </c>
      <c r="R20" s="7">
        <f t="shared" si="5"/>
        <v>0</v>
      </c>
      <c r="S20" s="56" t="str">
        <f>IF(ISERROR(VLOOKUP($A20,#REF!,5,FALSE))=TRUE,"",VLOOKUP($A20,#REF!,18,FALSE)/VLOOKUP($A20,#REF!,5,FALSE))</f>
        <v/>
      </c>
      <c r="T20" s="56" t="str">
        <f>IF(ISERROR(VLOOKUP($A20,#REF!,5,FALSE))=TRUE,"",VLOOKUP($A20,#REF!,19,FALSE)/VLOOKUP($A20,#REF!,5,FALSE))</f>
        <v/>
      </c>
      <c r="U20" s="7">
        <f t="shared" si="6"/>
        <v>0</v>
      </c>
      <c r="V20" s="56" t="str">
        <f>IF(ISERROR(VLOOKUP($A20,#REF!,5,FALSE))=TRUE,"",VLOOKUP($A20,#REF!,19,FALSE)/VLOOKUP($A20,#REF!,21,FALSE))</f>
        <v/>
      </c>
      <c r="W20" s="7" t="str">
        <f t="shared" si="6"/>
        <v/>
      </c>
      <c r="X20" s="57" t="str">
        <f>IF(ISERROR(VLOOKUP($A20,#REF!,5,FALSE))=TRUE,"",VLOOKUP($A20,#REF!,18,FALSE)/(VLOOKUP($A20,#REF!,18,FALSE)+VLOOKUP($A20,#REF!,19,FALSE)))</f>
        <v/>
      </c>
      <c r="Y20" s="57" t="str">
        <f>IF(ISERROR(VLOOKUP($A20,#REF!,5,FALSE))=TRUE,"",VLOOKUP($A20,#REF!,19,FALSE)/(VLOOKUP($A20,#REF!,18,FALSE)+VLOOKUP($A20,#REF!,19,FALSE)))</f>
        <v/>
      </c>
      <c r="Z20" s="23" t="str">
        <f t="shared" si="7"/>
        <v/>
      </c>
      <c r="AA20" s="56" t="str">
        <f>IF(ISERROR(VLOOKUP($A20,#REF!,5,FALSE))=TRUE,"",VLOOKUP($A20,#REF!,20,FALSE)/VLOOKUP($A20,#REF!,5,FALSE))</f>
        <v/>
      </c>
      <c r="AB20" s="56" t="str">
        <f>IF(ISERROR(VLOOKUP($A20,#REF!,5,FALSE))=TRUE,"",VLOOKUP($A20,#REF!,21,FALSE)/VLOOKUP($A20,#REF!,5,FALSE))</f>
        <v/>
      </c>
      <c r="AC20" s="7">
        <f t="shared" si="8"/>
        <v>0</v>
      </c>
      <c r="AD20" s="56" t="str">
        <f>IF(ISERROR(VLOOKUP($A20,#REF!,5,FALSE))=TRUE,"",VLOOKUP($A20,#REF!,26,FALSE)/VLOOKUP($A20,#REF!,5,FALSE))</f>
        <v/>
      </c>
      <c r="AE20" s="56" t="str">
        <f>IF(ISERROR(VLOOKUP($A20,#REF!,5,FALSE))=TRUE,"",VLOOKUP($A20,#REF!,27,FALSE)/VLOOKUP($A20,#REF!,5,FALSE))</f>
        <v/>
      </c>
      <c r="AF20" s="7">
        <f t="shared" si="9"/>
        <v>0</v>
      </c>
      <c r="AG20" s="56" t="str">
        <f>IF(ISERROR(VLOOKUP($A20,#REF!,5,FALSE))=TRUE,"",VLOOKUP($A20,#REF!,27,FALSE)/VLOOKUP($A20,#REF!,29,FALSE))</f>
        <v/>
      </c>
      <c r="AH20" s="7" t="str">
        <f t="shared" si="10"/>
        <v/>
      </c>
      <c r="AI20" s="57" t="str">
        <f>IF(ISERROR(VLOOKUP($A20,#REF!,5,FALSE))=TRUE,"",VLOOKUP($A20,#REF!,26,FALSE)/(VLOOKUP($A20,#REF!,26,FALSE)+VLOOKUP($A20,#REF!,27,FALSE)))</f>
        <v/>
      </c>
      <c r="AJ20" s="57" t="str">
        <f>IF(ISERROR(VLOOKUP($A20,#REF!,5,FALSE))=TRUE,"",VLOOKUP($A20,#REF!,27,FALSE)/(VLOOKUP($A20,#REF!,26,FALSE)+VLOOKUP($A20,#REF!,27,FALSE)))</f>
        <v/>
      </c>
      <c r="AK20" s="23" t="str">
        <f t="shared" si="11"/>
        <v/>
      </c>
      <c r="AL20" s="56" t="str">
        <f>IF(ISERROR(VLOOKUP($A20,#REF!,5,FALSE))=TRUE,"",VLOOKUP($A20,#REF!,28,FALSE)/VLOOKUP($A20,#REF!,5,FALSE))</f>
        <v/>
      </c>
      <c r="AM20" s="56" t="str">
        <f>IF(ISERROR(VLOOKUP($A20,#REF!,5,FALSE))=TRUE,"",VLOOKUP($A20,#REF!,29,FALSE)/VLOOKUP($A20,#REF!,5,FALSE))</f>
        <v/>
      </c>
      <c r="AN20" s="7">
        <f t="shared" si="12"/>
        <v>0</v>
      </c>
      <c r="AO20" s="56" t="str">
        <f>IF(ISERROR(VLOOKUP($A20,#REF!,5,FALSE))=TRUE,"",VLOOKUP($A20,#REF!,22,FALSE)/VLOOKUP($A20,#REF!,5,FALSE))</f>
        <v/>
      </c>
      <c r="AP20" s="56" t="str">
        <f>IF(ISERROR(VLOOKUP($A20,#REF!,5,FALSE))=TRUE,"",VLOOKUP($A20,#REF!,23,FALSE)/VLOOKUP($A20,#REF!,5,FALSE))</f>
        <v/>
      </c>
      <c r="AQ20" s="7">
        <f t="shared" si="13"/>
        <v>0</v>
      </c>
      <c r="AR20" s="56" t="str">
        <f>IF(ISERROR(VLOOKUP($A20,#REF!,5,FALSE))=TRUE,"",VLOOKUP($A20,#REF!,23,FALSE)/VLOOKUP($A20,#REF!,25,FALSE))</f>
        <v/>
      </c>
      <c r="AS20" s="7" t="str">
        <f t="shared" si="14"/>
        <v/>
      </c>
      <c r="AT20" s="57" t="str">
        <f>IF(ISERROR(VLOOKUP($A20,#REF!,5,FALSE))=TRUE,"",VLOOKUP($A20,#REF!,22,FALSE)/(VLOOKUP($A20,#REF!,22,FALSE)+VLOOKUP($A20,#REF!,23,FALSE)))</f>
        <v/>
      </c>
      <c r="AU20" s="57" t="str">
        <f>IF(ISERROR(VLOOKUP($A20,#REF!,5,FALSE))=TRUE,"",VLOOKUP($A20,#REF!,23,FALSE)/(VLOOKUP($A20,#REF!,22,FALSE)+VLOOKUP($A20,#REF!,23,FALSE)))</f>
        <v/>
      </c>
      <c r="AV20" s="23" t="str">
        <f t="shared" si="15"/>
        <v/>
      </c>
      <c r="AW20" s="56" t="str">
        <f>IF(ISERROR(VLOOKUP($A20,#REF!,5,FALSE))=TRUE,"",VLOOKUP($A20,#REF!,24,FALSE)/VLOOKUP($A20,#REF!,5,FALSE))</f>
        <v/>
      </c>
      <c r="AX20" s="56" t="str">
        <f>IF(ISERROR(VLOOKUP($A20,#REF!,5,FALSE))=TRUE,"",VLOOKUP($A20,#REF!,25,FALSE)/VLOOKUP($A20,#REF!,5,FALSE))</f>
        <v/>
      </c>
      <c r="AY20" s="7">
        <f t="shared" si="16"/>
        <v>0</v>
      </c>
      <c r="AZ20" s="53" t="s">
        <v>68</v>
      </c>
      <c r="BB20" s="10"/>
      <c r="BC20" s="10"/>
      <c r="BD20" s="10"/>
      <c r="BE20" s="10"/>
      <c r="BF20" s="10"/>
      <c r="BG20" s="10"/>
      <c r="BH20" s="10"/>
      <c r="BI20" s="10"/>
      <c r="BJ20" s="10"/>
      <c r="BK20" s="10"/>
      <c r="BL20" s="10"/>
      <c r="BM20" s="10"/>
      <c r="BN20" s="10"/>
      <c r="BO20" s="10"/>
      <c r="BP20" s="10"/>
      <c r="BQ20" s="17"/>
      <c r="BR20" s="10"/>
      <c r="BS20" s="10"/>
      <c r="BT20" s="10"/>
      <c r="BU20" s="10"/>
      <c r="BV20" s="10"/>
      <c r="BW20" s="10"/>
      <c r="BX20" s="10"/>
      <c r="BY20" s="10"/>
      <c r="BZ20" s="10"/>
      <c r="CA20" s="10"/>
      <c r="CB20" s="10"/>
      <c r="CC20" s="10"/>
      <c r="CD20" s="10"/>
      <c r="CE20" s="10"/>
      <c r="CF20" s="10"/>
      <c r="CG20" s="10"/>
    </row>
    <row r="21" spans="1:85" x14ac:dyDescent="0.45">
      <c r="A21" s="25" t="str">
        <f>CONCATENATE(LEFT($B$3,2),"11")</f>
        <v>0211</v>
      </c>
      <c r="B21" s="24" t="str">
        <f>IF(ISERROR(VLOOKUP($A21,#REF!,4,FALSE))=TRUE,"",VLOOKUP($A21,#REF!,4,FALSE))</f>
        <v/>
      </c>
      <c r="C21" s="56" t="str">
        <f>IF(ISERROR(VLOOKUP($A21,#REF!,5,FALSE))=TRUE,"",VLOOKUP($A21,#REF!,14,FALSE)/VLOOKUP($A21,#REF!,5,FALSE))</f>
        <v/>
      </c>
      <c r="D21" s="56" t="str">
        <f>IF(ISERROR(VLOOKUP($A21,#REF!,5,FALSE))=TRUE,"",VLOOKUP($A21,#REF!,15,FALSE)/VLOOKUP($A21,#REF!,5,FALSE))</f>
        <v/>
      </c>
      <c r="E21" s="7">
        <f t="shared" si="0"/>
        <v>0</v>
      </c>
      <c r="F21" s="56" t="str">
        <f>IF(ISERROR(VLOOKUP($A21,#REF!,5,FALSE))=TRUE,"",VLOOKUP($A21,#REF!,15,FALSE)/VLOOKUP($A21,#REF!,7,FALSE))</f>
        <v/>
      </c>
      <c r="G21" s="7" t="str">
        <f t="shared" si="1"/>
        <v/>
      </c>
      <c r="H21" s="56" t="str">
        <f>IF(ISERROR(VLOOKUP($A21,#REF!,5,FALSE))=TRUE,"",VLOOKUP($A21,#REF!,15,FALSE)/VLOOKUP($A21,#REF!,9,FALSE))</f>
        <v/>
      </c>
      <c r="I21" s="7" t="str">
        <f t="shared" si="2"/>
        <v/>
      </c>
      <c r="J21" s="57" t="str">
        <f>IF(ISERROR(VLOOKUP($A21,#REF!,5,FALSE))=TRUE,"",VLOOKUP($A21,#REF!,14,FALSE)/(VLOOKUP($A21,#REF!,14,FALSE)+VLOOKUP($A21,#REF!,15,FALSE)))</f>
        <v/>
      </c>
      <c r="K21" s="57" t="str">
        <f>IF(ISERROR(VLOOKUP($A21,#REF!,5,FALSE))=TRUE,"",VLOOKUP($A21,#REF!,15,FALSE)/(VLOOKUP($A21,#REF!,14,FALSE)+VLOOKUP($A21,#REF!,15,FALSE)))</f>
        <v/>
      </c>
      <c r="L21" s="23" t="str">
        <f t="shared" si="3"/>
        <v/>
      </c>
      <c r="M21" s="56" t="str">
        <f>IF(ISERROR(VLOOKUP($A21,#REF!,5,FALSE))=TRUE,"",VLOOKUP($A21,#REF!,6,FALSE)/VLOOKUP($A21,#REF!,5,FALSE))</f>
        <v/>
      </c>
      <c r="N21" s="56" t="str">
        <f>IF(ISERROR(VLOOKUP($A21,#REF!,5,FALSE))=TRUE,"",VLOOKUP($A21,#REF!,7,FALSE)/VLOOKUP($A21,#REF!,5,FALSE))</f>
        <v/>
      </c>
      <c r="O21" s="7">
        <f t="shared" si="4"/>
        <v>0</v>
      </c>
      <c r="P21" s="56" t="str">
        <f>IF(ISERROR(VLOOKUP($A21,#REF!,5,FALSE))=TRUE,"",VLOOKUP($A21,#REF!,8,FALSE)/VLOOKUP($A21,#REF!,5,FALSE))</f>
        <v/>
      </c>
      <c r="Q21" s="56" t="str">
        <f>IF(ISERROR(VLOOKUP($A21,#REF!,5,FALSE))=TRUE,"",VLOOKUP($A21,#REF!,9,FALSE)/VLOOKUP($A21,#REF!,5,FALSE))</f>
        <v/>
      </c>
      <c r="R21" s="7">
        <f t="shared" si="5"/>
        <v>0</v>
      </c>
      <c r="S21" s="56" t="str">
        <f>IF(ISERROR(VLOOKUP($A21,#REF!,5,FALSE))=TRUE,"",VLOOKUP($A21,#REF!,18,FALSE)/VLOOKUP($A21,#REF!,5,FALSE))</f>
        <v/>
      </c>
      <c r="T21" s="56" t="str">
        <f>IF(ISERROR(VLOOKUP($A21,#REF!,5,FALSE))=TRUE,"",VLOOKUP($A21,#REF!,19,FALSE)/VLOOKUP($A21,#REF!,5,FALSE))</f>
        <v/>
      </c>
      <c r="U21" s="7">
        <f t="shared" si="6"/>
        <v>0</v>
      </c>
      <c r="V21" s="56" t="str">
        <f>IF(ISERROR(VLOOKUP($A21,#REF!,5,FALSE))=TRUE,"",VLOOKUP($A21,#REF!,19,FALSE)/VLOOKUP($A21,#REF!,21,FALSE))</f>
        <v/>
      </c>
      <c r="W21" s="7" t="str">
        <f t="shared" si="6"/>
        <v/>
      </c>
      <c r="X21" s="57" t="str">
        <f>IF(ISERROR(VLOOKUP($A21,#REF!,5,FALSE))=TRUE,"",VLOOKUP($A21,#REF!,18,FALSE)/(VLOOKUP($A21,#REF!,18,FALSE)+VLOOKUP($A21,#REF!,19,FALSE)))</f>
        <v/>
      </c>
      <c r="Y21" s="57" t="str">
        <f>IF(ISERROR(VLOOKUP($A21,#REF!,5,FALSE))=TRUE,"",VLOOKUP($A21,#REF!,19,FALSE)/(VLOOKUP($A21,#REF!,18,FALSE)+VLOOKUP($A21,#REF!,19,FALSE)))</f>
        <v/>
      </c>
      <c r="Z21" s="23" t="str">
        <f t="shared" si="7"/>
        <v/>
      </c>
      <c r="AA21" s="56" t="str">
        <f>IF(ISERROR(VLOOKUP($A21,#REF!,5,FALSE))=TRUE,"",VLOOKUP($A21,#REF!,20,FALSE)/VLOOKUP($A21,#REF!,5,FALSE))</f>
        <v/>
      </c>
      <c r="AB21" s="56" t="str">
        <f>IF(ISERROR(VLOOKUP($A21,#REF!,5,FALSE))=TRUE,"",VLOOKUP($A21,#REF!,21,FALSE)/VLOOKUP($A21,#REF!,5,FALSE))</f>
        <v/>
      </c>
      <c r="AC21" s="7">
        <f t="shared" si="8"/>
        <v>0</v>
      </c>
      <c r="AD21" s="56" t="str">
        <f>IF(ISERROR(VLOOKUP($A21,#REF!,5,FALSE))=TRUE,"",VLOOKUP($A21,#REF!,26,FALSE)/VLOOKUP($A21,#REF!,5,FALSE))</f>
        <v/>
      </c>
      <c r="AE21" s="56" t="str">
        <f>IF(ISERROR(VLOOKUP($A21,#REF!,5,FALSE))=TRUE,"",VLOOKUP($A21,#REF!,27,FALSE)/VLOOKUP($A21,#REF!,5,FALSE))</f>
        <v/>
      </c>
      <c r="AF21" s="7">
        <f t="shared" si="9"/>
        <v>0</v>
      </c>
      <c r="AG21" s="56" t="str">
        <f>IF(ISERROR(VLOOKUP($A21,#REF!,5,FALSE))=TRUE,"",VLOOKUP($A21,#REF!,27,FALSE)/VLOOKUP($A21,#REF!,29,FALSE))</f>
        <v/>
      </c>
      <c r="AH21" s="7" t="str">
        <f t="shared" si="10"/>
        <v/>
      </c>
      <c r="AI21" s="57" t="str">
        <f>IF(ISERROR(VLOOKUP($A21,#REF!,5,FALSE))=TRUE,"",VLOOKUP($A21,#REF!,26,FALSE)/(VLOOKUP($A21,#REF!,26,FALSE)+VLOOKUP($A21,#REF!,27,FALSE)))</f>
        <v/>
      </c>
      <c r="AJ21" s="57" t="str">
        <f>IF(ISERROR(VLOOKUP($A21,#REF!,5,FALSE))=TRUE,"",VLOOKUP($A21,#REF!,27,FALSE)/(VLOOKUP($A21,#REF!,26,FALSE)+VLOOKUP($A21,#REF!,27,FALSE)))</f>
        <v/>
      </c>
      <c r="AK21" s="23" t="str">
        <f t="shared" si="11"/>
        <v/>
      </c>
      <c r="AL21" s="56" t="str">
        <f>IF(ISERROR(VLOOKUP($A21,#REF!,5,FALSE))=TRUE,"",VLOOKUP($A21,#REF!,28,FALSE)/VLOOKUP($A21,#REF!,5,FALSE))</f>
        <v/>
      </c>
      <c r="AM21" s="56" t="str">
        <f>IF(ISERROR(VLOOKUP($A21,#REF!,5,FALSE))=TRUE,"",VLOOKUP($A21,#REF!,29,FALSE)/VLOOKUP($A21,#REF!,5,FALSE))</f>
        <v/>
      </c>
      <c r="AN21" s="7">
        <f t="shared" si="12"/>
        <v>0</v>
      </c>
      <c r="AO21" s="56" t="str">
        <f>IF(ISERROR(VLOOKUP($A21,#REF!,5,FALSE))=TRUE,"",VLOOKUP($A21,#REF!,22,FALSE)/VLOOKUP($A21,#REF!,5,FALSE))</f>
        <v/>
      </c>
      <c r="AP21" s="56" t="str">
        <f>IF(ISERROR(VLOOKUP($A21,#REF!,5,FALSE))=TRUE,"",VLOOKUP($A21,#REF!,23,FALSE)/VLOOKUP($A21,#REF!,5,FALSE))</f>
        <v/>
      </c>
      <c r="AQ21" s="7">
        <f t="shared" si="13"/>
        <v>0</v>
      </c>
      <c r="AR21" s="56" t="str">
        <f>IF(ISERROR(VLOOKUP($A21,#REF!,5,FALSE))=TRUE,"",VLOOKUP($A21,#REF!,23,FALSE)/VLOOKUP($A21,#REF!,25,FALSE))</f>
        <v/>
      </c>
      <c r="AS21" s="7" t="str">
        <f t="shared" si="14"/>
        <v/>
      </c>
      <c r="AT21" s="57" t="str">
        <f>IF(ISERROR(VLOOKUP($A21,#REF!,5,FALSE))=TRUE,"",VLOOKUP($A21,#REF!,22,FALSE)/(VLOOKUP($A21,#REF!,22,FALSE)+VLOOKUP($A21,#REF!,23,FALSE)))</f>
        <v/>
      </c>
      <c r="AU21" s="57" t="str">
        <f>IF(ISERROR(VLOOKUP($A21,#REF!,5,FALSE))=TRUE,"",VLOOKUP($A21,#REF!,23,FALSE)/(VLOOKUP($A21,#REF!,22,FALSE)+VLOOKUP($A21,#REF!,23,FALSE)))</f>
        <v/>
      </c>
      <c r="AV21" s="23" t="str">
        <f t="shared" si="15"/>
        <v/>
      </c>
      <c r="AW21" s="56" t="str">
        <f>IF(ISERROR(VLOOKUP($A21,#REF!,5,FALSE))=TRUE,"",VLOOKUP($A21,#REF!,24,FALSE)/VLOOKUP($A21,#REF!,5,FALSE))</f>
        <v/>
      </c>
      <c r="AX21" s="56" t="str">
        <f>IF(ISERROR(VLOOKUP($A21,#REF!,5,FALSE))=TRUE,"",VLOOKUP($A21,#REF!,25,FALSE)/VLOOKUP($A21,#REF!,5,FALSE))</f>
        <v/>
      </c>
      <c r="AY21" s="7">
        <f t="shared" si="16"/>
        <v>0</v>
      </c>
      <c r="AZ21" s="53" t="s">
        <v>69</v>
      </c>
      <c r="BB21" s="10"/>
      <c r="BC21" s="10"/>
      <c r="BD21" s="10"/>
      <c r="BE21" s="10"/>
      <c r="BF21" s="10"/>
      <c r="BG21" s="10"/>
      <c r="BH21" s="10"/>
      <c r="BI21" s="10"/>
      <c r="BJ21" s="10"/>
      <c r="BK21" s="10"/>
      <c r="BL21" s="10"/>
      <c r="BM21" s="10"/>
      <c r="BN21" s="10"/>
      <c r="BO21" s="10"/>
      <c r="BP21" s="10"/>
      <c r="BQ21" s="17"/>
      <c r="BR21" s="10"/>
      <c r="BS21" s="10"/>
      <c r="BT21" s="10"/>
      <c r="BU21" s="10"/>
      <c r="BV21" s="10"/>
      <c r="BW21" s="10"/>
      <c r="BX21" s="10"/>
      <c r="BY21" s="10"/>
      <c r="BZ21" s="10"/>
      <c r="CA21" s="10"/>
      <c r="CB21" s="10"/>
      <c r="CC21" s="10"/>
      <c r="CD21" s="10"/>
      <c r="CE21" s="10"/>
      <c r="CF21" s="10"/>
      <c r="CG21" s="10"/>
    </row>
    <row r="22" spans="1:85" x14ac:dyDescent="0.45">
      <c r="A22" s="25" t="str">
        <f>CONCATENATE(LEFT($B$3,2),"12")</f>
        <v>0212</v>
      </c>
      <c r="B22" s="24" t="str">
        <f>IF(ISERROR(VLOOKUP($A22,#REF!,4,FALSE))=TRUE,"",VLOOKUP($A22,#REF!,4,FALSE))</f>
        <v/>
      </c>
      <c r="C22" s="56" t="str">
        <f>IF(ISERROR(VLOOKUP($A22,#REF!,5,FALSE))=TRUE,"",VLOOKUP($A22,#REF!,14,FALSE)/VLOOKUP($A22,#REF!,5,FALSE))</f>
        <v/>
      </c>
      <c r="D22" s="56" t="str">
        <f>IF(ISERROR(VLOOKUP($A22,#REF!,5,FALSE))=TRUE,"",VLOOKUP($A22,#REF!,15,FALSE)/VLOOKUP($A22,#REF!,5,FALSE))</f>
        <v/>
      </c>
      <c r="E22" s="7">
        <f t="shared" si="0"/>
        <v>0</v>
      </c>
      <c r="F22" s="56" t="str">
        <f>IF(ISERROR(VLOOKUP($A22,#REF!,5,FALSE))=TRUE,"",VLOOKUP($A22,#REF!,15,FALSE)/VLOOKUP($A22,#REF!,7,FALSE))</f>
        <v/>
      </c>
      <c r="G22" s="7" t="str">
        <f t="shared" si="1"/>
        <v/>
      </c>
      <c r="H22" s="56" t="str">
        <f>IF(ISERROR(VLOOKUP($A22,#REF!,5,FALSE))=TRUE,"",VLOOKUP($A22,#REF!,15,FALSE)/VLOOKUP($A22,#REF!,9,FALSE))</f>
        <v/>
      </c>
      <c r="I22" s="7" t="str">
        <f t="shared" si="2"/>
        <v/>
      </c>
      <c r="J22" s="57" t="str">
        <f>IF(ISERROR(VLOOKUP($A22,#REF!,5,FALSE))=TRUE,"",VLOOKUP($A22,#REF!,14,FALSE)/(VLOOKUP($A22,#REF!,14,FALSE)+VLOOKUP($A22,#REF!,15,FALSE)))</f>
        <v/>
      </c>
      <c r="K22" s="57" t="str">
        <f>IF(ISERROR(VLOOKUP($A22,#REF!,5,FALSE))=TRUE,"",VLOOKUP($A22,#REF!,15,FALSE)/(VLOOKUP($A22,#REF!,14,FALSE)+VLOOKUP($A22,#REF!,15,FALSE)))</f>
        <v/>
      </c>
      <c r="L22" s="23" t="str">
        <f t="shared" si="3"/>
        <v/>
      </c>
      <c r="M22" s="56" t="str">
        <f>IF(ISERROR(VLOOKUP($A22,#REF!,5,FALSE))=TRUE,"",VLOOKUP($A22,#REF!,6,FALSE)/VLOOKUP($A22,#REF!,5,FALSE))</f>
        <v/>
      </c>
      <c r="N22" s="56" t="str">
        <f>IF(ISERROR(VLOOKUP($A22,#REF!,5,FALSE))=TRUE,"",VLOOKUP($A22,#REF!,7,FALSE)/VLOOKUP($A22,#REF!,5,FALSE))</f>
        <v/>
      </c>
      <c r="O22" s="7">
        <f t="shared" si="4"/>
        <v>0</v>
      </c>
      <c r="P22" s="56" t="str">
        <f>IF(ISERROR(VLOOKUP($A22,#REF!,5,FALSE))=TRUE,"",VLOOKUP($A22,#REF!,8,FALSE)/VLOOKUP($A22,#REF!,5,FALSE))</f>
        <v/>
      </c>
      <c r="Q22" s="56" t="str">
        <f>IF(ISERROR(VLOOKUP($A22,#REF!,5,FALSE))=TRUE,"",VLOOKUP($A22,#REF!,9,FALSE)/VLOOKUP($A22,#REF!,5,FALSE))</f>
        <v/>
      </c>
      <c r="R22" s="7">
        <f t="shared" si="5"/>
        <v>0</v>
      </c>
      <c r="S22" s="56" t="str">
        <f>IF(ISERROR(VLOOKUP($A22,#REF!,5,FALSE))=TRUE,"",VLOOKUP($A22,#REF!,18,FALSE)/VLOOKUP($A22,#REF!,5,FALSE))</f>
        <v/>
      </c>
      <c r="T22" s="56" t="str">
        <f>IF(ISERROR(VLOOKUP($A22,#REF!,5,FALSE))=TRUE,"",VLOOKUP($A22,#REF!,19,FALSE)/VLOOKUP($A22,#REF!,5,FALSE))</f>
        <v/>
      </c>
      <c r="U22" s="7">
        <f t="shared" si="6"/>
        <v>0</v>
      </c>
      <c r="V22" s="56" t="str">
        <f>IF(ISERROR(VLOOKUP($A22,#REF!,5,FALSE))=TRUE,"",VLOOKUP($A22,#REF!,19,FALSE)/VLOOKUP($A22,#REF!,21,FALSE))</f>
        <v/>
      </c>
      <c r="W22" s="7" t="str">
        <f t="shared" si="6"/>
        <v/>
      </c>
      <c r="X22" s="57" t="str">
        <f>IF(ISERROR(VLOOKUP($A22,#REF!,5,FALSE))=TRUE,"",VLOOKUP($A22,#REF!,18,FALSE)/(VLOOKUP($A22,#REF!,18,FALSE)+VLOOKUP($A22,#REF!,19,FALSE)))</f>
        <v/>
      </c>
      <c r="Y22" s="57" t="str">
        <f>IF(ISERROR(VLOOKUP($A22,#REF!,5,FALSE))=TRUE,"",VLOOKUP($A22,#REF!,19,FALSE)/(VLOOKUP($A22,#REF!,18,FALSE)+VLOOKUP($A22,#REF!,19,FALSE)))</f>
        <v/>
      </c>
      <c r="Z22" s="23" t="str">
        <f t="shared" si="7"/>
        <v/>
      </c>
      <c r="AA22" s="56" t="str">
        <f>IF(ISERROR(VLOOKUP($A22,#REF!,5,FALSE))=TRUE,"",VLOOKUP($A22,#REF!,20,FALSE)/VLOOKUP($A22,#REF!,5,FALSE))</f>
        <v/>
      </c>
      <c r="AB22" s="56" t="str">
        <f>IF(ISERROR(VLOOKUP($A22,#REF!,5,FALSE))=TRUE,"",VLOOKUP($A22,#REF!,21,FALSE)/VLOOKUP($A22,#REF!,5,FALSE))</f>
        <v/>
      </c>
      <c r="AC22" s="7">
        <f t="shared" si="8"/>
        <v>0</v>
      </c>
      <c r="AD22" s="56" t="str">
        <f>IF(ISERROR(VLOOKUP($A22,#REF!,5,FALSE))=TRUE,"",VLOOKUP($A22,#REF!,26,FALSE)/VLOOKUP($A22,#REF!,5,FALSE))</f>
        <v/>
      </c>
      <c r="AE22" s="56" t="str">
        <f>IF(ISERROR(VLOOKUP($A22,#REF!,5,FALSE))=TRUE,"",VLOOKUP($A22,#REF!,27,FALSE)/VLOOKUP($A22,#REF!,5,FALSE))</f>
        <v/>
      </c>
      <c r="AF22" s="7">
        <f t="shared" si="9"/>
        <v>0</v>
      </c>
      <c r="AG22" s="56" t="str">
        <f>IF(ISERROR(VLOOKUP($A22,#REF!,5,FALSE))=TRUE,"",VLOOKUP($A22,#REF!,27,FALSE)/VLOOKUP($A22,#REF!,29,FALSE))</f>
        <v/>
      </c>
      <c r="AH22" s="7" t="str">
        <f t="shared" si="10"/>
        <v/>
      </c>
      <c r="AI22" s="57" t="str">
        <f>IF(ISERROR(VLOOKUP($A22,#REF!,5,FALSE))=TRUE,"",VLOOKUP($A22,#REF!,26,FALSE)/(VLOOKUP($A22,#REF!,26,FALSE)+VLOOKUP($A22,#REF!,27,FALSE)))</f>
        <v/>
      </c>
      <c r="AJ22" s="57" t="str">
        <f>IF(ISERROR(VLOOKUP($A22,#REF!,5,FALSE))=TRUE,"",VLOOKUP($A22,#REF!,27,FALSE)/(VLOOKUP($A22,#REF!,26,FALSE)+VLOOKUP($A22,#REF!,27,FALSE)))</f>
        <v/>
      </c>
      <c r="AK22" s="23" t="str">
        <f t="shared" si="11"/>
        <v/>
      </c>
      <c r="AL22" s="56" t="str">
        <f>IF(ISERROR(VLOOKUP($A22,#REF!,5,FALSE))=TRUE,"",VLOOKUP($A22,#REF!,28,FALSE)/VLOOKUP($A22,#REF!,5,FALSE))</f>
        <v/>
      </c>
      <c r="AM22" s="56" t="str">
        <f>IF(ISERROR(VLOOKUP($A22,#REF!,5,FALSE))=TRUE,"",VLOOKUP($A22,#REF!,29,FALSE)/VLOOKUP($A22,#REF!,5,FALSE))</f>
        <v/>
      </c>
      <c r="AN22" s="7">
        <f t="shared" si="12"/>
        <v>0</v>
      </c>
      <c r="AO22" s="56" t="str">
        <f>IF(ISERROR(VLOOKUP($A22,#REF!,5,FALSE))=TRUE,"",VLOOKUP($A22,#REF!,22,FALSE)/VLOOKUP($A22,#REF!,5,FALSE))</f>
        <v/>
      </c>
      <c r="AP22" s="56" t="str">
        <f>IF(ISERROR(VLOOKUP($A22,#REF!,5,FALSE))=TRUE,"",VLOOKUP($A22,#REF!,23,FALSE)/VLOOKUP($A22,#REF!,5,FALSE))</f>
        <v/>
      </c>
      <c r="AQ22" s="7">
        <f t="shared" si="13"/>
        <v>0</v>
      </c>
      <c r="AR22" s="56" t="str">
        <f>IF(ISERROR(VLOOKUP($A22,#REF!,5,FALSE))=TRUE,"",VLOOKUP($A22,#REF!,23,FALSE)/VLOOKUP($A22,#REF!,25,FALSE))</f>
        <v/>
      </c>
      <c r="AS22" s="7" t="str">
        <f t="shared" si="14"/>
        <v/>
      </c>
      <c r="AT22" s="57" t="str">
        <f>IF(ISERROR(VLOOKUP($A22,#REF!,5,FALSE))=TRUE,"",VLOOKUP($A22,#REF!,22,FALSE)/(VLOOKUP($A22,#REF!,22,FALSE)+VLOOKUP($A22,#REF!,23,FALSE)))</f>
        <v/>
      </c>
      <c r="AU22" s="57" t="str">
        <f>IF(ISERROR(VLOOKUP($A22,#REF!,5,FALSE))=TRUE,"",VLOOKUP($A22,#REF!,23,FALSE)/(VLOOKUP($A22,#REF!,22,FALSE)+VLOOKUP($A22,#REF!,23,FALSE)))</f>
        <v/>
      </c>
      <c r="AV22" s="23" t="str">
        <f t="shared" si="15"/>
        <v/>
      </c>
      <c r="AW22" s="56" t="str">
        <f>IF(ISERROR(VLOOKUP($A22,#REF!,5,FALSE))=TRUE,"",VLOOKUP($A22,#REF!,24,FALSE)/VLOOKUP($A22,#REF!,5,FALSE))</f>
        <v/>
      </c>
      <c r="AX22" s="56" t="str">
        <f>IF(ISERROR(VLOOKUP($A22,#REF!,5,FALSE))=TRUE,"",VLOOKUP($A22,#REF!,25,FALSE)/VLOOKUP($A22,#REF!,5,FALSE))</f>
        <v/>
      </c>
      <c r="AY22" s="7">
        <f t="shared" si="16"/>
        <v>0</v>
      </c>
      <c r="AZ22" s="53" t="s">
        <v>70</v>
      </c>
      <c r="BB22" s="10"/>
      <c r="BC22" s="10"/>
      <c r="BD22" s="10"/>
      <c r="BE22" s="10"/>
      <c r="BF22" s="10"/>
      <c r="BG22" s="10"/>
      <c r="BH22" s="10"/>
      <c r="BI22" s="10"/>
      <c r="BJ22" s="10"/>
      <c r="BK22" s="10"/>
      <c r="BL22" s="10"/>
      <c r="BM22" s="10"/>
      <c r="BN22" s="10"/>
      <c r="BO22" s="10"/>
      <c r="BP22" s="10"/>
      <c r="BQ22" s="17"/>
      <c r="BR22" s="10"/>
      <c r="BS22" s="10"/>
      <c r="BT22" s="10"/>
      <c r="BU22" s="10"/>
      <c r="BV22" s="10"/>
      <c r="BW22" s="10"/>
      <c r="BX22" s="10"/>
      <c r="BY22" s="10"/>
      <c r="BZ22" s="10"/>
      <c r="CA22" s="10"/>
      <c r="CB22" s="10"/>
      <c r="CC22" s="10"/>
      <c r="CD22" s="10"/>
      <c r="CE22" s="10"/>
      <c r="CF22" s="10"/>
      <c r="CG22" s="10"/>
    </row>
    <row r="23" spans="1:85" x14ac:dyDescent="0.45">
      <c r="A23" s="25" t="str">
        <f>CONCATENATE(LEFT($B$3,2),"13")</f>
        <v>0213</v>
      </c>
      <c r="B23" s="24" t="str">
        <f>IF(ISERROR(VLOOKUP($A23,#REF!,4,FALSE))=TRUE,"",VLOOKUP($A23,#REF!,4,FALSE))</f>
        <v/>
      </c>
      <c r="C23" s="56" t="str">
        <f>IF(ISERROR(VLOOKUP($A23,#REF!,5,FALSE))=TRUE,"",VLOOKUP($A23,#REF!,14,FALSE)/VLOOKUP($A23,#REF!,5,FALSE))</f>
        <v/>
      </c>
      <c r="D23" s="56" t="str">
        <f>IF(ISERROR(VLOOKUP($A23,#REF!,5,FALSE))=TRUE,"",VLOOKUP($A23,#REF!,15,FALSE)/VLOOKUP($A23,#REF!,5,FALSE))</f>
        <v/>
      </c>
      <c r="E23" s="7">
        <f t="shared" si="0"/>
        <v>0</v>
      </c>
      <c r="F23" s="56" t="str">
        <f>IF(ISERROR(VLOOKUP($A23,#REF!,5,FALSE))=TRUE,"",VLOOKUP($A23,#REF!,15,FALSE)/VLOOKUP($A23,#REF!,7,FALSE))</f>
        <v/>
      </c>
      <c r="G23" s="7" t="str">
        <f t="shared" si="1"/>
        <v/>
      </c>
      <c r="H23" s="56" t="str">
        <f>IF(ISERROR(VLOOKUP($A23,#REF!,5,FALSE))=TRUE,"",VLOOKUP($A23,#REF!,15,FALSE)/VLOOKUP($A23,#REF!,9,FALSE))</f>
        <v/>
      </c>
      <c r="I23" s="7" t="str">
        <f t="shared" si="2"/>
        <v/>
      </c>
      <c r="J23" s="57" t="str">
        <f>IF(ISERROR(VLOOKUP($A23,#REF!,5,FALSE))=TRUE,"",VLOOKUP($A23,#REF!,14,FALSE)/(VLOOKUP($A23,#REF!,14,FALSE)+VLOOKUP($A23,#REF!,15,FALSE)))</f>
        <v/>
      </c>
      <c r="K23" s="57" t="str">
        <f>IF(ISERROR(VLOOKUP($A23,#REF!,5,FALSE))=TRUE,"",VLOOKUP($A23,#REF!,15,FALSE)/(VLOOKUP($A23,#REF!,14,FALSE)+VLOOKUP($A23,#REF!,15,FALSE)))</f>
        <v/>
      </c>
      <c r="L23" s="23" t="str">
        <f t="shared" si="3"/>
        <v/>
      </c>
      <c r="M23" s="56" t="str">
        <f>IF(ISERROR(VLOOKUP($A23,#REF!,5,FALSE))=TRUE,"",VLOOKUP($A23,#REF!,6,FALSE)/VLOOKUP($A23,#REF!,5,FALSE))</f>
        <v/>
      </c>
      <c r="N23" s="56" t="str">
        <f>IF(ISERROR(VLOOKUP($A23,#REF!,5,FALSE))=TRUE,"",VLOOKUP($A23,#REF!,7,FALSE)/VLOOKUP($A23,#REF!,5,FALSE))</f>
        <v/>
      </c>
      <c r="O23" s="7">
        <f t="shared" si="4"/>
        <v>0</v>
      </c>
      <c r="P23" s="56" t="str">
        <f>IF(ISERROR(VLOOKUP($A23,#REF!,5,FALSE))=TRUE,"",VLOOKUP($A23,#REF!,8,FALSE)/VLOOKUP($A23,#REF!,5,FALSE))</f>
        <v/>
      </c>
      <c r="Q23" s="56" t="str">
        <f>IF(ISERROR(VLOOKUP($A23,#REF!,5,FALSE))=TRUE,"",VLOOKUP($A23,#REF!,9,FALSE)/VLOOKUP($A23,#REF!,5,FALSE))</f>
        <v/>
      </c>
      <c r="R23" s="7">
        <f t="shared" si="5"/>
        <v>0</v>
      </c>
      <c r="S23" s="56" t="str">
        <f>IF(ISERROR(VLOOKUP($A23,#REF!,5,FALSE))=TRUE,"",VLOOKUP($A23,#REF!,18,FALSE)/VLOOKUP($A23,#REF!,5,FALSE))</f>
        <v/>
      </c>
      <c r="T23" s="56" t="str">
        <f>IF(ISERROR(VLOOKUP($A23,#REF!,5,FALSE))=TRUE,"",VLOOKUP($A23,#REF!,19,FALSE)/VLOOKUP($A23,#REF!,5,FALSE))</f>
        <v/>
      </c>
      <c r="U23" s="7">
        <f t="shared" si="6"/>
        <v>0</v>
      </c>
      <c r="V23" s="56" t="str">
        <f>IF(ISERROR(VLOOKUP($A23,#REF!,5,FALSE))=TRUE,"",VLOOKUP($A23,#REF!,19,FALSE)/VLOOKUP($A23,#REF!,21,FALSE))</f>
        <v/>
      </c>
      <c r="W23" s="7" t="str">
        <f t="shared" si="6"/>
        <v/>
      </c>
      <c r="X23" s="57" t="str">
        <f>IF(ISERROR(VLOOKUP($A23,#REF!,5,FALSE))=TRUE,"",VLOOKUP($A23,#REF!,18,FALSE)/(VLOOKUP($A23,#REF!,18,FALSE)+VLOOKUP($A23,#REF!,19,FALSE)))</f>
        <v/>
      </c>
      <c r="Y23" s="57" t="str">
        <f>IF(ISERROR(VLOOKUP($A23,#REF!,5,FALSE))=TRUE,"",VLOOKUP($A23,#REF!,19,FALSE)/(VLOOKUP($A23,#REF!,18,FALSE)+VLOOKUP($A23,#REF!,19,FALSE)))</f>
        <v/>
      </c>
      <c r="Z23" s="23" t="str">
        <f t="shared" si="7"/>
        <v/>
      </c>
      <c r="AA23" s="56" t="str">
        <f>IF(ISERROR(VLOOKUP($A23,#REF!,5,FALSE))=TRUE,"",VLOOKUP($A23,#REF!,20,FALSE)/VLOOKUP($A23,#REF!,5,FALSE))</f>
        <v/>
      </c>
      <c r="AB23" s="56" t="str">
        <f>IF(ISERROR(VLOOKUP($A23,#REF!,5,FALSE))=TRUE,"",VLOOKUP($A23,#REF!,21,FALSE)/VLOOKUP($A23,#REF!,5,FALSE))</f>
        <v/>
      </c>
      <c r="AC23" s="7">
        <f t="shared" si="8"/>
        <v>0</v>
      </c>
      <c r="AD23" s="56" t="str">
        <f>IF(ISERROR(VLOOKUP($A23,#REF!,5,FALSE))=TRUE,"",VLOOKUP($A23,#REF!,26,FALSE)/VLOOKUP($A23,#REF!,5,FALSE))</f>
        <v/>
      </c>
      <c r="AE23" s="56" t="str">
        <f>IF(ISERROR(VLOOKUP($A23,#REF!,5,FALSE))=TRUE,"",VLOOKUP($A23,#REF!,27,FALSE)/VLOOKUP($A23,#REF!,5,FALSE))</f>
        <v/>
      </c>
      <c r="AF23" s="7">
        <f t="shared" si="9"/>
        <v>0</v>
      </c>
      <c r="AG23" s="56" t="str">
        <f>IF(ISERROR(VLOOKUP($A23,#REF!,5,FALSE))=TRUE,"",VLOOKUP($A23,#REF!,27,FALSE)/VLOOKUP($A23,#REF!,29,FALSE))</f>
        <v/>
      </c>
      <c r="AH23" s="7" t="str">
        <f t="shared" si="10"/>
        <v/>
      </c>
      <c r="AI23" s="57" t="str">
        <f>IF(ISERROR(VLOOKUP($A23,#REF!,5,FALSE))=TRUE,"",VLOOKUP($A23,#REF!,26,FALSE)/(VLOOKUP($A23,#REF!,26,FALSE)+VLOOKUP($A23,#REF!,27,FALSE)))</f>
        <v/>
      </c>
      <c r="AJ23" s="57" t="str">
        <f>IF(ISERROR(VLOOKUP($A23,#REF!,5,FALSE))=TRUE,"",VLOOKUP($A23,#REF!,27,FALSE)/(VLOOKUP($A23,#REF!,26,FALSE)+VLOOKUP($A23,#REF!,27,FALSE)))</f>
        <v/>
      </c>
      <c r="AK23" s="23" t="str">
        <f t="shared" si="11"/>
        <v/>
      </c>
      <c r="AL23" s="56" t="str">
        <f>IF(ISERROR(VLOOKUP($A23,#REF!,5,FALSE))=TRUE,"",VLOOKUP($A23,#REF!,28,FALSE)/VLOOKUP($A23,#REF!,5,FALSE))</f>
        <v/>
      </c>
      <c r="AM23" s="56" t="str">
        <f>IF(ISERROR(VLOOKUP($A23,#REF!,5,FALSE))=TRUE,"",VLOOKUP($A23,#REF!,29,FALSE)/VLOOKUP($A23,#REF!,5,FALSE))</f>
        <v/>
      </c>
      <c r="AN23" s="7">
        <f t="shared" si="12"/>
        <v>0</v>
      </c>
      <c r="AO23" s="56" t="str">
        <f>IF(ISERROR(VLOOKUP($A23,#REF!,5,FALSE))=TRUE,"",VLOOKUP($A23,#REF!,22,FALSE)/VLOOKUP($A23,#REF!,5,FALSE))</f>
        <v/>
      </c>
      <c r="AP23" s="56" t="str">
        <f>IF(ISERROR(VLOOKUP($A23,#REF!,5,FALSE))=TRUE,"",VLOOKUP($A23,#REF!,23,FALSE)/VLOOKUP($A23,#REF!,5,FALSE))</f>
        <v/>
      </c>
      <c r="AQ23" s="7">
        <f t="shared" si="13"/>
        <v>0</v>
      </c>
      <c r="AR23" s="56" t="str">
        <f>IF(ISERROR(VLOOKUP($A23,#REF!,5,FALSE))=TRUE,"",VLOOKUP($A23,#REF!,23,FALSE)/VLOOKUP($A23,#REF!,25,FALSE))</f>
        <v/>
      </c>
      <c r="AS23" s="7" t="str">
        <f t="shared" si="14"/>
        <v/>
      </c>
      <c r="AT23" s="57" t="str">
        <f>IF(ISERROR(VLOOKUP($A23,#REF!,5,FALSE))=TRUE,"",VLOOKUP($A23,#REF!,22,FALSE)/(VLOOKUP($A23,#REF!,22,FALSE)+VLOOKUP($A23,#REF!,23,FALSE)))</f>
        <v/>
      </c>
      <c r="AU23" s="57" t="str">
        <f>IF(ISERROR(VLOOKUP($A23,#REF!,5,FALSE))=TRUE,"",VLOOKUP($A23,#REF!,23,FALSE)/(VLOOKUP($A23,#REF!,22,FALSE)+VLOOKUP($A23,#REF!,23,FALSE)))</f>
        <v/>
      </c>
      <c r="AV23" s="23" t="str">
        <f t="shared" si="15"/>
        <v/>
      </c>
      <c r="AW23" s="56" t="str">
        <f>IF(ISERROR(VLOOKUP($A23,#REF!,5,FALSE))=TRUE,"",VLOOKUP($A23,#REF!,24,FALSE)/VLOOKUP($A23,#REF!,5,FALSE))</f>
        <v/>
      </c>
      <c r="AX23" s="56" t="str">
        <f>IF(ISERROR(VLOOKUP($A23,#REF!,5,FALSE))=TRUE,"",VLOOKUP($A23,#REF!,25,FALSE)/VLOOKUP($A23,#REF!,5,FALSE))</f>
        <v/>
      </c>
      <c r="AY23" s="7">
        <f t="shared" si="16"/>
        <v>0</v>
      </c>
      <c r="AZ23" s="53" t="s">
        <v>71</v>
      </c>
      <c r="BB23" s="10"/>
      <c r="BC23" s="10"/>
      <c r="BD23" s="10"/>
      <c r="BE23" s="10"/>
      <c r="BF23" s="10"/>
      <c r="BG23" s="10"/>
      <c r="BH23" s="10"/>
      <c r="BI23" s="10"/>
      <c r="BJ23" s="10"/>
      <c r="BK23" s="10"/>
      <c r="BL23" s="10"/>
      <c r="BM23" s="10"/>
      <c r="BN23" s="10"/>
      <c r="BO23" s="10"/>
      <c r="BP23" s="10"/>
      <c r="BQ23" s="17"/>
      <c r="BR23" s="10"/>
      <c r="BS23" s="10"/>
      <c r="BT23" s="10"/>
      <c r="BU23" s="10"/>
      <c r="BV23" s="10"/>
      <c r="BW23" s="10"/>
      <c r="BX23" s="10"/>
      <c r="BY23" s="10"/>
      <c r="BZ23" s="10"/>
      <c r="CA23" s="10"/>
      <c r="CB23" s="10"/>
      <c r="CC23" s="10"/>
      <c r="CD23" s="10"/>
      <c r="CE23" s="10"/>
      <c r="CF23" s="10"/>
      <c r="CG23" s="10"/>
    </row>
    <row r="24" spans="1:85" x14ac:dyDescent="0.45">
      <c r="A24" s="25" t="str">
        <f>CONCATENATE(LEFT($B$3,2),"14")</f>
        <v>0214</v>
      </c>
      <c r="B24" s="24" t="str">
        <f>IF(ISERROR(VLOOKUP($A24,#REF!,4,FALSE))=TRUE,"",VLOOKUP($A24,#REF!,4,FALSE))</f>
        <v/>
      </c>
      <c r="C24" s="56" t="str">
        <f>IF(ISERROR(VLOOKUP($A24,#REF!,5,FALSE))=TRUE,"",VLOOKUP($A24,#REF!,14,FALSE)/VLOOKUP($A24,#REF!,5,FALSE))</f>
        <v/>
      </c>
      <c r="D24" s="56" t="str">
        <f>IF(ISERROR(VLOOKUP($A24,#REF!,5,FALSE))=TRUE,"",VLOOKUP($A24,#REF!,15,FALSE)/VLOOKUP($A24,#REF!,5,FALSE))</f>
        <v/>
      </c>
      <c r="E24" s="7">
        <f t="shared" si="0"/>
        <v>0</v>
      </c>
      <c r="F24" s="56" t="str">
        <f>IF(ISERROR(VLOOKUP($A24,#REF!,5,FALSE))=TRUE,"",VLOOKUP($A24,#REF!,15,FALSE)/VLOOKUP($A24,#REF!,7,FALSE))</f>
        <v/>
      </c>
      <c r="G24" s="7" t="str">
        <f t="shared" si="1"/>
        <v/>
      </c>
      <c r="H24" s="56" t="str">
        <f>IF(ISERROR(VLOOKUP($A24,#REF!,5,FALSE))=TRUE,"",VLOOKUP($A24,#REF!,15,FALSE)/VLOOKUP($A24,#REF!,9,FALSE))</f>
        <v/>
      </c>
      <c r="I24" s="7" t="str">
        <f t="shared" si="2"/>
        <v/>
      </c>
      <c r="J24" s="57" t="str">
        <f>IF(ISERROR(VLOOKUP($A24,#REF!,5,FALSE))=TRUE,"",VLOOKUP($A24,#REF!,14,FALSE)/(VLOOKUP($A24,#REF!,14,FALSE)+VLOOKUP($A24,#REF!,15,FALSE)))</f>
        <v/>
      </c>
      <c r="K24" s="57" t="str">
        <f>IF(ISERROR(VLOOKUP($A24,#REF!,5,FALSE))=TRUE,"",VLOOKUP($A24,#REF!,15,FALSE)/(VLOOKUP($A24,#REF!,14,FALSE)+VLOOKUP($A24,#REF!,15,FALSE)))</f>
        <v/>
      </c>
      <c r="L24" s="23" t="str">
        <f t="shared" si="3"/>
        <v/>
      </c>
      <c r="M24" s="56" t="str">
        <f>IF(ISERROR(VLOOKUP($A24,#REF!,5,FALSE))=TRUE,"",VLOOKUP($A24,#REF!,6,FALSE)/VLOOKUP($A24,#REF!,5,FALSE))</f>
        <v/>
      </c>
      <c r="N24" s="56" t="str">
        <f>IF(ISERROR(VLOOKUP($A24,#REF!,5,FALSE))=TRUE,"",VLOOKUP($A24,#REF!,7,FALSE)/VLOOKUP($A24,#REF!,5,FALSE))</f>
        <v/>
      </c>
      <c r="O24" s="7">
        <f t="shared" si="4"/>
        <v>0</v>
      </c>
      <c r="P24" s="56" t="str">
        <f>IF(ISERROR(VLOOKUP($A24,#REF!,5,FALSE))=TRUE,"",VLOOKUP($A24,#REF!,8,FALSE)/VLOOKUP($A24,#REF!,5,FALSE))</f>
        <v/>
      </c>
      <c r="Q24" s="56" t="str">
        <f>IF(ISERROR(VLOOKUP($A24,#REF!,5,FALSE))=TRUE,"",VLOOKUP($A24,#REF!,9,FALSE)/VLOOKUP($A24,#REF!,5,FALSE))</f>
        <v/>
      </c>
      <c r="R24" s="7">
        <f t="shared" si="5"/>
        <v>0</v>
      </c>
      <c r="S24" s="56" t="str">
        <f>IF(ISERROR(VLOOKUP($A24,#REF!,5,FALSE))=TRUE,"",VLOOKUP($A24,#REF!,18,FALSE)/VLOOKUP($A24,#REF!,5,FALSE))</f>
        <v/>
      </c>
      <c r="T24" s="56" t="str">
        <f>IF(ISERROR(VLOOKUP($A24,#REF!,5,FALSE))=TRUE,"",VLOOKUP($A24,#REF!,19,FALSE)/VLOOKUP($A24,#REF!,5,FALSE))</f>
        <v/>
      </c>
      <c r="U24" s="7">
        <f t="shared" si="6"/>
        <v>0</v>
      </c>
      <c r="V24" s="56" t="str">
        <f>IF(ISERROR(VLOOKUP($A24,#REF!,5,FALSE))=TRUE,"",VLOOKUP($A24,#REF!,19,FALSE)/VLOOKUP($A24,#REF!,21,FALSE))</f>
        <v/>
      </c>
      <c r="W24" s="7" t="str">
        <f t="shared" si="6"/>
        <v/>
      </c>
      <c r="X24" s="57" t="str">
        <f>IF(ISERROR(VLOOKUP($A24,#REF!,5,FALSE))=TRUE,"",VLOOKUP($A24,#REF!,18,FALSE)/(VLOOKUP($A24,#REF!,18,FALSE)+VLOOKUP($A24,#REF!,19,FALSE)))</f>
        <v/>
      </c>
      <c r="Y24" s="57" t="str">
        <f>IF(ISERROR(VLOOKUP($A24,#REF!,5,FALSE))=TRUE,"",VLOOKUP($A24,#REF!,19,FALSE)/(VLOOKUP($A24,#REF!,18,FALSE)+VLOOKUP($A24,#REF!,19,FALSE)))</f>
        <v/>
      </c>
      <c r="Z24" s="23" t="str">
        <f t="shared" si="7"/>
        <v/>
      </c>
      <c r="AA24" s="56" t="str">
        <f>IF(ISERROR(VLOOKUP($A24,#REF!,5,FALSE))=TRUE,"",VLOOKUP($A24,#REF!,20,FALSE)/VLOOKUP($A24,#REF!,5,FALSE))</f>
        <v/>
      </c>
      <c r="AB24" s="56" t="str">
        <f>IF(ISERROR(VLOOKUP($A24,#REF!,5,FALSE))=TRUE,"",VLOOKUP($A24,#REF!,21,FALSE)/VLOOKUP($A24,#REF!,5,FALSE))</f>
        <v/>
      </c>
      <c r="AC24" s="7">
        <f t="shared" si="8"/>
        <v>0</v>
      </c>
      <c r="AD24" s="56" t="str">
        <f>IF(ISERROR(VLOOKUP($A24,#REF!,5,FALSE))=TRUE,"",VLOOKUP($A24,#REF!,26,FALSE)/VLOOKUP($A24,#REF!,5,FALSE))</f>
        <v/>
      </c>
      <c r="AE24" s="56" t="str">
        <f>IF(ISERROR(VLOOKUP($A24,#REF!,5,FALSE))=TRUE,"",VLOOKUP($A24,#REF!,27,FALSE)/VLOOKUP($A24,#REF!,5,FALSE))</f>
        <v/>
      </c>
      <c r="AF24" s="7">
        <f t="shared" si="9"/>
        <v>0</v>
      </c>
      <c r="AG24" s="56" t="str">
        <f>IF(ISERROR(VLOOKUP($A24,#REF!,5,FALSE))=TRUE,"",VLOOKUP($A24,#REF!,27,FALSE)/VLOOKUP($A24,#REF!,29,FALSE))</f>
        <v/>
      </c>
      <c r="AH24" s="7" t="str">
        <f t="shared" si="10"/>
        <v/>
      </c>
      <c r="AI24" s="57" t="str">
        <f>IF(ISERROR(VLOOKUP($A24,#REF!,5,FALSE))=TRUE,"",VLOOKUP($A24,#REF!,26,FALSE)/(VLOOKUP($A24,#REF!,26,FALSE)+VLOOKUP($A24,#REF!,27,FALSE)))</f>
        <v/>
      </c>
      <c r="AJ24" s="57" t="str">
        <f>IF(ISERROR(VLOOKUP($A24,#REF!,5,FALSE))=TRUE,"",VLOOKUP($A24,#REF!,27,FALSE)/(VLOOKUP($A24,#REF!,26,FALSE)+VLOOKUP($A24,#REF!,27,FALSE)))</f>
        <v/>
      </c>
      <c r="AK24" s="23" t="str">
        <f t="shared" si="11"/>
        <v/>
      </c>
      <c r="AL24" s="56" t="str">
        <f>IF(ISERROR(VLOOKUP($A24,#REF!,5,FALSE))=TRUE,"",VLOOKUP($A24,#REF!,28,FALSE)/VLOOKUP($A24,#REF!,5,FALSE))</f>
        <v/>
      </c>
      <c r="AM24" s="56" t="str">
        <f>IF(ISERROR(VLOOKUP($A24,#REF!,5,FALSE))=TRUE,"",VLOOKUP($A24,#REF!,29,FALSE)/VLOOKUP($A24,#REF!,5,FALSE))</f>
        <v/>
      </c>
      <c r="AN24" s="7">
        <f t="shared" si="12"/>
        <v>0</v>
      </c>
      <c r="AO24" s="56" t="str">
        <f>IF(ISERROR(VLOOKUP($A24,#REF!,5,FALSE))=TRUE,"",VLOOKUP($A24,#REF!,22,FALSE)/VLOOKUP($A24,#REF!,5,FALSE))</f>
        <v/>
      </c>
      <c r="AP24" s="56" t="str">
        <f>IF(ISERROR(VLOOKUP($A24,#REF!,5,FALSE))=TRUE,"",VLOOKUP($A24,#REF!,23,FALSE)/VLOOKUP($A24,#REF!,5,FALSE))</f>
        <v/>
      </c>
      <c r="AQ24" s="7">
        <f t="shared" si="13"/>
        <v>0</v>
      </c>
      <c r="AR24" s="56" t="str">
        <f>IF(ISERROR(VLOOKUP($A24,#REF!,5,FALSE))=TRUE,"",VLOOKUP($A24,#REF!,23,FALSE)/VLOOKUP($A24,#REF!,25,FALSE))</f>
        <v/>
      </c>
      <c r="AS24" s="7" t="str">
        <f t="shared" si="14"/>
        <v/>
      </c>
      <c r="AT24" s="57" t="str">
        <f>IF(ISERROR(VLOOKUP($A24,#REF!,5,FALSE))=TRUE,"",VLOOKUP($A24,#REF!,22,FALSE)/(VLOOKUP($A24,#REF!,22,FALSE)+VLOOKUP($A24,#REF!,23,FALSE)))</f>
        <v/>
      </c>
      <c r="AU24" s="57" t="str">
        <f>IF(ISERROR(VLOOKUP($A24,#REF!,5,FALSE))=TRUE,"",VLOOKUP($A24,#REF!,23,FALSE)/(VLOOKUP($A24,#REF!,22,FALSE)+VLOOKUP($A24,#REF!,23,FALSE)))</f>
        <v/>
      </c>
      <c r="AV24" s="23" t="str">
        <f t="shared" si="15"/>
        <v/>
      </c>
      <c r="AW24" s="56" t="str">
        <f>IF(ISERROR(VLOOKUP($A24,#REF!,5,FALSE))=TRUE,"",VLOOKUP($A24,#REF!,24,FALSE)/VLOOKUP($A24,#REF!,5,FALSE))</f>
        <v/>
      </c>
      <c r="AX24" s="56" t="str">
        <f>IF(ISERROR(VLOOKUP($A24,#REF!,5,FALSE))=TRUE,"",VLOOKUP($A24,#REF!,25,FALSE)/VLOOKUP($A24,#REF!,5,FALSE))</f>
        <v/>
      </c>
      <c r="AY24" s="7">
        <f t="shared" si="16"/>
        <v>0</v>
      </c>
      <c r="AZ24" s="53" t="s">
        <v>72</v>
      </c>
      <c r="BB24" s="10"/>
      <c r="BC24" s="10"/>
      <c r="BD24" s="10"/>
      <c r="BE24" s="10"/>
      <c r="BF24" s="10"/>
      <c r="BG24" s="10"/>
      <c r="BH24" s="10"/>
      <c r="BI24" s="10"/>
      <c r="BJ24" s="10"/>
      <c r="BK24" s="10"/>
      <c r="BL24" s="10"/>
      <c r="BM24" s="10"/>
      <c r="BN24" s="10"/>
      <c r="BO24" s="10"/>
      <c r="BP24" s="10"/>
      <c r="BQ24" s="17"/>
      <c r="BR24" s="10"/>
      <c r="BS24" s="10"/>
      <c r="BT24" s="10"/>
      <c r="BU24" s="10"/>
      <c r="BV24" s="10"/>
      <c r="BW24" s="10"/>
      <c r="BX24" s="10"/>
      <c r="BY24" s="10"/>
      <c r="BZ24" s="10"/>
      <c r="CA24" s="10"/>
      <c r="CB24" s="10"/>
      <c r="CC24" s="10"/>
      <c r="CD24" s="10"/>
      <c r="CE24" s="10"/>
      <c r="CF24" s="10"/>
      <c r="CG24" s="10"/>
    </row>
    <row r="25" spans="1:85" x14ac:dyDescent="0.45">
      <c r="A25" s="25" t="str">
        <f>CONCATENATE(LEFT($B$3,2),"15")</f>
        <v>0215</v>
      </c>
      <c r="B25" s="24" t="str">
        <f>IF(ISERROR(VLOOKUP($A25,#REF!,4,FALSE))=TRUE,"",VLOOKUP($A25,#REF!,4,FALSE))</f>
        <v/>
      </c>
      <c r="C25" s="56" t="str">
        <f>IF(ISERROR(VLOOKUP($A25,#REF!,5,FALSE))=TRUE,"",VLOOKUP($A25,#REF!,14,FALSE)/VLOOKUP($A25,#REF!,5,FALSE))</f>
        <v/>
      </c>
      <c r="D25" s="56" t="str">
        <f>IF(ISERROR(VLOOKUP($A25,#REF!,5,FALSE))=TRUE,"",VLOOKUP($A25,#REF!,15,FALSE)/VLOOKUP($A25,#REF!,5,FALSE))</f>
        <v/>
      </c>
      <c r="E25" s="7">
        <f t="shared" si="0"/>
        <v>0</v>
      </c>
      <c r="F25" s="56" t="str">
        <f>IF(ISERROR(VLOOKUP($A25,#REF!,5,FALSE))=TRUE,"",VLOOKUP($A25,#REF!,15,FALSE)/VLOOKUP($A25,#REF!,7,FALSE))</f>
        <v/>
      </c>
      <c r="G25" s="7" t="str">
        <f t="shared" si="1"/>
        <v/>
      </c>
      <c r="H25" s="56" t="str">
        <f>IF(ISERROR(VLOOKUP($A25,#REF!,5,FALSE))=TRUE,"",VLOOKUP($A25,#REF!,15,FALSE)/VLOOKUP($A25,#REF!,9,FALSE))</f>
        <v/>
      </c>
      <c r="I25" s="7" t="str">
        <f t="shared" si="2"/>
        <v/>
      </c>
      <c r="J25" s="57" t="str">
        <f>IF(ISERROR(VLOOKUP($A25,#REF!,5,FALSE))=TRUE,"",VLOOKUP($A25,#REF!,14,FALSE)/(VLOOKUP($A25,#REF!,14,FALSE)+VLOOKUP($A25,#REF!,15,FALSE)))</f>
        <v/>
      </c>
      <c r="K25" s="57" t="str">
        <f>IF(ISERROR(VLOOKUP($A25,#REF!,5,FALSE))=TRUE,"",VLOOKUP($A25,#REF!,15,FALSE)/(VLOOKUP($A25,#REF!,14,FALSE)+VLOOKUP($A25,#REF!,15,FALSE)))</f>
        <v/>
      </c>
      <c r="L25" s="23" t="str">
        <f t="shared" si="3"/>
        <v/>
      </c>
      <c r="M25" s="56" t="str">
        <f>IF(ISERROR(VLOOKUP($A25,#REF!,5,FALSE))=TRUE,"",VLOOKUP($A25,#REF!,6,FALSE)/VLOOKUP($A25,#REF!,5,FALSE))</f>
        <v/>
      </c>
      <c r="N25" s="56" t="str">
        <f>IF(ISERROR(VLOOKUP($A25,#REF!,5,FALSE))=TRUE,"",VLOOKUP($A25,#REF!,7,FALSE)/VLOOKUP($A25,#REF!,5,FALSE))</f>
        <v/>
      </c>
      <c r="O25" s="7">
        <f t="shared" si="4"/>
        <v>0</v>
      </c>
      <c r="P25" s="56" t="str">
        <f>IF(ISERROR(VLOOKUP($A25,#REF!,5,FALSE))=TRUE,"",VLOOKUP($A25,#REF!,8,FALSE)/VLOOKUP($A25,#REF!,5,FALSE))</f>
        <v/>
      </c>
      <c r="Q25" s="56" t="str">
        <f>IF(ISERROR(VLOOKUP($A25,#REF!,5,FALSE))=TRUE,"",VLOOKUP($A25,#REF!,9,FALSE)/VLOOKUP($A25,#REF!,5,FALSE))</f>
        <v/>
      </c>
      <c r="R25" s="7">
        <f t="shared" si="5"/>
        <v>0</v>
      </c>
      <c r="S25" s="56" t="str">
        <f>IF(ISERROR(VLOOKUP($A25,#REF!,5,FALSE))=TRUE,"",VLOOKUP($A25,#REF!,18,FALSE)/VLOOKUP($A25,#REF!,5,FALSE))</f>
        <v/>
      </c>
      <c r="T25" s="56" t="str">
        <f>IF(ISERROR(VLOOKUP($A25,#REF!,5,FALSE))=TRUE,"",VLOOKUP($A25,#REF!,19,FALSE)/VLOOKUP($A25,#REF!,5,FALSE))</f>
        <v/>
      </c>
      <c r="U25" s="7">
        <f t="shared" si="6"/>
        <v>0</v>
      </c>
      <c r="V25" s="56" t="str">
        <f>IF(ISERROR(VLOOKUP($A25,#REF!,5,FALSE))=TRUE,"",VLOOKUP($A25,#REF!,19,FALSE)/VLOOKUP($A25,#REF!,21,FALSE))</f>
        <v/>
      </c>
      <c r="W25" s="7" t="str">
        <f t="shared" si="6"/>
        <v/>
      </c>
      <c r="X25" s="57" t="str">
        <f>IF(ISERROR(VLOOKUP($A25,#REF!,5,FALSE))=TRUE,"",VLOOKUP($A25,#REF!,18,FALSE)/(VLOOKUP($A25,#REF!,18,FALSE)+VLOOKUP($A25,#REF!,19,FALSE)))</f>
        <v/>
      </c>
      <c r="Y25" s="57" t="str">
        <f>IF(ISERROR(VLOOKUP($A25,#REF!,5,FALSE))=TRUE,"",VLOOKUP($A25,#REF!,19,FALSE)/(VLOOKUP($A25,#REF!,18,FALSE)+VLOOKUP($A25,#REF!,19,FALSE)))</f>
        <v/>
      </c>
      <c r="Z25" s="23" t="str">
        <f t="shared" si="7"/>
        <v/>
      </c>
      <c r="AA25" s="56" t="str">
        <f>IF(ISERROR(VLOOKUP($A25,#REF!,5,FALSE))=TRUE,"",VLOOKUP($A25,#REF!,20,FALSE)/VLOOKUP($A25,#REF!,5,FALSE))</f>
        <v/>
      </c>
      <c r="AB25" s="56" t="str">
        <f>IF(ISERROR(VLOOKUP($A25,#REF!,5,FALSE))=TRUE,"",VLOOKUP($A25,#REF!,21,FALSE)/VLOOKUP($A25,#REF!,5,FALSE))</f>
        <v/>
      </c>
      <c r="AC25" s="7">
        <f t="shared" si="8"/>
        <v>0</v>
      </c>
      <c r="AD25" s="56" t="str">
        <f>IF(ISERROR(VLOOKUP($A25,#REF!,5,FALSE))=TRUE,"",VLOOKUP($A25,#REF!,26,FALSE)/VLOOKUP($A25,#REF!,5,FALSE))</f>
        <v/>
      </c>
      <c r="AE25" s="56" t="str">
        <f>IF(ISERROR(VLOOKUP($A25,#REF!,5,FALSE))=TRUE,"",VLOOKUP($A25,#REF!,27,FALSE)/VLOOKUP($A25,#REF!,5,FALSE))</f>
        <v/>
      </c>
      <c r="AF25" s="7">
        <f t="shared" si="9"/>
        <v>0</v>
      </c>
      <c r="AG25" s="56" t="str">
        <f>IF(ISERROR(VLOOKUP($A25,#REF!,5,FALSE))=TRUE,"",VLOOKUP($A25,#REF!,27,FALSE)/VLOOKUP($A25,#REF!,29,FALSE))</f>
        <v/>
      </c>
      <c r="AH25" s="7" t="str">
        <f t="shared" si="10"/>
        <v/>
      </c>
      <c r="AI25" s="57" t="str">
        <f>IF(ISERROR(VLOOKUP($A25,#REF!,5,FALSE))=TRUE,"",VLOOKUP($A25,#REF!,26,FALSE)/(VLOOKUP($A25,#REF!,26,FALSE)+VLOOKUP($A25,#REF!,27,FALSE)))</f>
        <v/>
      </c>
      <c r="AJ25" s="57" t="str">
        <f>IF(ISERROR(VLOOKUP($A25,#REF!,5,FALSE))=TRUE,"",VLOOKUP($A25,#REF!,27,FALSE)/(VLOOKUP($A25,#REF!,26,FALSE)+VLOOKUP($A25,#REF!,27,FALSE)))</f>
        <v/>
      </c>
      <c r="AK25" s="23" t="str">
        <f t="shared" si="11"/>
        <v/>
      </c>
      <c r="AL25" s="56" t="str">
        <f>IF(ISERROR(VLOOKUP($A25,#REF!,5,FALSE))=TRUE,"",VLOOKUP($A25,#REF!,28,FALSE)/VLOOKUP($A25,#REF!,5,FALSE))</f>
        <v/>
      </c>
      <c r="AM25" s="56" t="str">
        <f>IF(ISERROR(VLOOKUP($A25,#REF!,5,FALSE))=TRUE,"",VLOOKUP($A25,#REF!,29,FALSE)/VLOOKUP($A25,#REF!,5,FALSE))</f>
        <v/>
      </c>
      <c r="AN25" s="7">
        <f t="shared" si="12"/>
        <v>0</v>
      </c>
      <c r="AO25" s="56" t="str">
        <f>IF(ISERROR(VLOOKUP($A25,#REF!,5,FALSE))=TRUE,"",VLOOKUP($A25,#REF!,22,FALSE)/VLOOKUP($A25,#REF!,5,FALSE))</f>
        <v/>
      </c>
      <c r="AP25" s="56" t="str">
        <f>IF(ISERROR(VLOOKUP($A25,#REF!,5,FALSE))=TRUE,"",VLOOKUP($A25,#REF!,23,FALSE)/VLOOKUP($A25,#REF!,5,FALSE))</f>
        <v/>
      </c>
      <c r="AQ25" s="7">
        <f t="shared" si="13"/>
        <v>0</v>
      </c>
      <c r="AR25" s="56" t="str">
        <f>IF(ISERROR(VLOOKUP($A25,#REF!,5,FALSE))=TRUE,"",VLOOKUP($A25,#REF!,23,FALSE)/VLOOKUP($A25,#REF!,25,FALSE))</f>
        <v/>
      </c>
      <c r="AS25" s="7" t="str">
        <f t="shared" si="14"/>
        <v/>
      </c>
      <c r="AT25" s="57" t="str">
        <f>IF(ISERROR(VLOOKUP($A25,#REF!,5,FALSE))=TRUE,"",VLOOKUP($A25,#REF!,22,FALSE)/(VLOOKUP($A25,#REF!,22,FALSE)+VLOOKUP($A25,#REF!,23,FALSE)))</f>
        <v/>
      </c>
      <c r="AU25" s="57" t="str">
        <f>IF(ISERROR(VLOOKUP($A25,#REF!,5,FALSE))=TRUE,"",VLOOKUP($A25,#REF!,23,FALSE)/(VLOOKUP($A25,#REF!,22,FALSE)+VLOOKUP($A25,#REF!,23,FALSE)))</f>
        <v/>
      </c>
      <c r="AV25" s="23" t="str">
        <f t="shared" si="15"/>
        <v/>
      </c>
      <c r="AW25" s="56" t="str">
        <f>IF(ISERROR(VLOOKUP($A25,#REF!,5,FALSE))=TRUE,"",VLOOKUP($A25,#REF!,24,FALSE)/VLOOKUP($A25,#REF!,5,FALSE))</f>
        <v/>
      </c>
      <c r="AX25" s="56" t="str">
        <f>IF(ISERROR(VLOOKUP($A25,#REF!,5,FALSE))=TRUE,"",VLOOKUP($A25,#REF!,25,FALSE)/VLOOKUP($A25,#REF!,5,FALSE))</f>
        <v/>
      </c>
      <c r="AY25" s="7">
        <f t="shared" si="16"/>
        <v>0</v>
      </c>
      <c r="AZ25" s="53" t="s">
        <v>73</v>
      </c>
      <c r="BB25" s="10"/>
      <c r="BC25" s="10"/>
      <c r="BD25" s="10"/>
      <c r="BE25" s="10"/>
      <c r="BF25" s="10"/>
      <c r="BG25" s="10"/>
      <c r="BH25" s="10"/>
      <c r="BI25" s="10"/>
      <c r="BJ25" s="10"/>
      <c r="BK25" s="10"/>
      <c r="BL25" s="10"/>
      <c r="BM25" s="10"/>
      <c r="BN25" s="10"/>
      <c r="BO25" s="10"/>
      <c r="BP25" s="10"/>
      <c r="BQ25" s="17"/>
      <c r="BR25" s="10"/>
      <c r="BS25" s="10"/>
      <c r="BT25" s="10"/>
      <c r="BU25" s="10"/>
      <c r="BV25" s="10"/>
      <c r="BW25" s="10"/>
      <c r="BX25" s="10"/>
      <c r="BY25" s="10"/>
      <c r="BZ25" s="10"/>
      <c r="CA25" s="10"/>
      <c r="CB25" s="10"/>
      <c r="CC25" s="10"/>
      <c r="CD25" s="10"/>
      <c r="CE25" s="10"/>
      <c r="CF25" s="10"/>
      <c r="CG25" s="10"/>
    </row>
    <row r="26" spans="1:85" x14ac:dyDescent="0.45">
      <c r="A26" s="25" t="str">
        <f>CONCATENATE(LEFT($B$3,2),"16")</f>
        <v>0216</v>
      </c>
      <c r="B26" s="24" t="str">
        <f>IF(ISERROR(VLOOKUP($A26,#REF!,4,FALSE))=TRUE,"",VLOOKUP($A26,#REF!,4,FALSE))</f>
        <v/>
      </c>
      <c r="C26" s="56" t="str">
        <f>IF(ISERROR(VLOOKUP($A26,#REF!,5,FALSE))=TRUE,"",VLOOKUP($A26,#REF!,14,FALSE)/VLOOKUP($A26,#REF!,5,FALSE))</f>
        <v/>
      </c>
      <c r="D26" s="56" t="str">
        <f>IF(ISERROR(VLOOKUP($A26,#REF!,5,FALSE))=TRUE,"",VLOOKUP($A26,#REF!,15,FALSE)/VLOOKUP($A26,#REF!,5,FALSE))</f>
        <v/>
      </c>
      <c r="E26" s="7">
        <f t="shared" si="0"/>
        <v>0</v>
      </c>
      <c r="F26" s="56" t="str">
        <f>IF(ISERROR(VLOOKUP($A26,#REF!,5,FALSE))=TRUE,"",VLOOKUP($A26,#REF!,15,FALSE)/VLOOKUP($A26,#REF!,7,FALSE))</f>
        <v/>
      </c>
      <c r="G26" s="7" t="str">
        <f t="shared" si="1"/>
        <v/>
      </c>
      <c r="H26" s="56" t="str">
        <f>IF(ISERROR(VLOOKUP($A26,#REF!,5,FALSE))=TRUE,"",VLOOKUP($A26,#REF!,15,FALSE)/VLOOKUP($A26,#REF!,9,FALSE))</f>
        <v/>
      </c>
      <c r="I26" s="7" t="str">
        <f t="shared" si="2"/>
        <v/>
      </c>
      <c r="J26" s="57" t="str">
        <f>IF(ISERROR(VLOOKUP($A26,#REF!,5,FALSE))=TRUE,"",VLOOKUP($A26,#REF!,14,FALSE)/(VLOOKUP($A26,#REF!,14,FALSE)+VLOOKUP($A26,#REF!,15,FALSE)))</f>
        <v/>
      </c>
      <c r="K26" s="57" t="str">
        <f>IF(ISERROR(VLOOKUP($A26,#REF!,5,FALSE))=TRUE,"",VLOOKUP($A26,#REF!,15,FALSE)/(VLOOKUP($A26,#REF!,14,FALSE)+VLOOKUP($A26,#REF!,15,FALSE)))</f>
        <v/>
      </c>
      <c r="L26" s="23" t="str">
        <f t="shared" si="3"/>
        <v/>
      </c>
      <c r="M26" s="56" t="str">
        <f>IF(ISERROR(VLOOKUP($A26,#REF!,5,FALSE))=TRUE,"",VLOOKUP($A26,#REF!,6,FALSE)/VLOOKUP($A26,#REF!,5,FALSE))</f>
        <v/>
      </c>
      <c r="N26" s="56" t="str">
        <f>IF(ISERROR(VLOOKUP($A26,#REF!,5,FALSE))=TRUE,"",VLOOKUP($A26,#REF!,7,FALSE)/VLOOKUP($A26,#REF!,5,FALSE))</f>
        <v/>
      </c>
      <c r="O26" s="7">
        <f t="shared" si="4"/>
        <v>0</v>
      </c>
      <c r="P26" s="56" t="str">
        <f>IF(ISERROR(VLOOKUP($A26,#REF!,5,FALSE))=TRUE,"",VLOOKUP($A26,#REF!,8,FALSE)/VLOOKUP($A26,#REF!,5,FALSE))</f>
        <v/>
      </c>
      <c r="Q26" s="56" t="str">
        <f>IF(ISERROR(VLOOKUP($A26,#REF!,5,FALSE))=TRUE,"",VLOOKUP($A26,#REF!,9,FALSE)/VLOOKUP($A26,#REF!,5,FALSE))</f>
        <v/>
      </c>
      <c r="R26" s="7">
        <f t="shared" si="5"/>
        <v>0</v>
      </c>
      <c r="S26" s="56" t="str">
        <f>IF(ISERROR(VLOOKUP($A26,#REF!,5,FALSE))=TRUE,"",VLOOKUP($A26,#REF!,18,FALSE)/VLOOKUP($A26,#REF!,5,FALSE))</f>
        <v/>
      </c>
      <c r="T26" s="56" t="str">
        <f>IF(ISERROR(VLOOKUP($A26,#REF!,5,FALSE))=TRUE,"",VLOOKUP($A26,#REF!,19,FALSE)/VLOOKUP($A26,#REF!,5,FALSE))</f>
        <v/>
      </c>
      <c r="U26" s="7">
        <f t="shared" si="6"/>
        <v>0</v>
      </c>
      <c r="V26" s="56" t="str">
        <f>IF(ISERROR(VLOOKUP($A26,#REF!,5,FALSE))=TRUE,"",VLOOKUP($A26,#REF!,19,FALSE)/VLOOKUP($A26,#REF!,21,FALSE))</f>
        <v/>
      </c>
      <c r="W26" s="7" t="str">
        <f t="shared" si="6"/>
        <v/>
      </c>
      <c r="X26" s="57" t="str">
        <f>IF(ISERROR(VLOOKUP($A26,#REF!,5,FALSE))=TRUE,"",VLOOKUP($A26,#REF!,18,FALSE)/(VLOOKUP($A26,#REF!,18,FALSE)+VLOOKUP($A26,#REF!,19,FALSE)))</f>
        <v/>
      </c>
      <c r="Y26" s="57" t="str">
        <f>IF(ISERROR(VLOOKUP($A26,#REF!,5,FALSE))=TRUE,"",VLOOKUP($A26,#REF!,19,FALSE)/(VLOOKUP($A26,#REF!,18,FALSE)+VLOOKUP($A26,#REF!,19,FALSE)))</f>
        <v/>
      </c>
      <c r="Z26" s="23" t="str">
        <f t="shared" si="7"/>
        <v/>
      </c>
      <c r="AA26" s="56" t="str">
        <f>IF(ISERROR(VLOOKUP($A26,#REF!,5,FALSE))=TRUE,"",VLOOKUP($A26,#REF!,20,FALSE)/VLOOKUP($A26,#REF!,5,FALSE))</f>
        <v/>
      </c>
      <c r="AB26" s="56" t="str">
        <f>IF(ISERROR(VLOOKUP($A26,#REF!,5,FALSE))=TRUE,"",VLOOKUP($A26,#REF!,21,FALSE)/VLOOKUP($A26,#REF!,5,FALSE))</f>
        <v/>
      </c>
      <c r="AC26" s="7">
        <f t="shared" si="8"/>
        <v>0</v>
      </c>
      <c r="AD26" s="56" t="str">
        <f>IF(ISERROR(VLOOKUP($A26,#REF!,5,FALSE))=TRUE,"",VLOOKUP($A26,#REF!,26,FALSE)/VLOOKUP($A26,#REF!,5,FALSE))</f>
        <v/>
      </c>
      <c r="AE26" s="56" t="str">
        <f>IF(ISERROR(VLOOKUP($A26,#REF!,5,FALSE))=TRUE,"",VLOOKUP($A26,#REF!,27,FALSE)/VLOOKUP($A26,#REF!,5,FALSE))</f>
        <v/>
      </c>
      <c r="AF26" s="7">
        <f t="shared" si="9"/>
        <v>0</v>
      </c>
      <c r="AG26" s="56" t="str">
        <f>IF(ISERROR(VLOOKUP($A26,#REF!,5,FALSE))=TRUE,"",VLOOKUP($A26,#REF!,27,FALSE)/VLOOKUP($A26,#REF!,29,FALSE))</f>
        <v/>
      </c>
      <c r="AH26" s="7" t="str">
        <f t="shared" si="10"/>
        <v/>
      </c>
      <c r="AI26" s="57" t="str">
        <f>IF(ISERROR(VLOOKUP($A26,#REF!,5,FALSE))=TRUE,"",VLOOKUP($A26,#REF!,26,FALSE)/(VLOOKUP($A26,#REF!,26,FALSE)+VLOOKUP($A26,#REF!,27,FALSE)))</f>
        <v/>
      </c>
      <c r="AJ26" s="57" t="str">
        <f>IF(ISERROR(VLOOKUP($A26,#REF!,5,FALSE))=TRUE,"",VLOOKUP($A26,#REF!,27,FALSE)/(VLOOKUP($A26,#REF!,26,FALSE)+VLOOKUP($A26,#REF!,27,FALSE)))</f>
        <v/>
      </c>
      <c r="AK26" s="23" t="str">
        <f t="shared" si="11"/>
        <v/>
      </c>
      <c r="AL26" s="56" t="str">
        <f>IF(ISERROR(VLOOKUP($A26,#REF!,5,FALSE))=TRUE,"",VLOOKUP($A26,#REF!,28,FALSE)/VLOOKUP($A26,#REF!,5,FALSE))</f>
        <v/>
      </c>
      <c r="AM26" s="56" t="str">
        <f>IF(ISERROR(VLOOKUP($A26,#REF!,5,FALSE))=TRUE,"",VLOOKUP($A26,#REF!,29,FALSE)/VLOOKUP($A26,#REF!,5,FALSE))</f>
        <v/>
      </c>
      <c r="AN26" s="7">
        <f t="shared" si="12"/>
        <v>0</v>
      </c>
      <c r="AO26" s="56" t="str">
        <f>IF(ISERROR(VLOOKUP($A26,#REF!,5,FALSE))=TRUE,"",VLOOKUP($A26,#REF!,22,FALSE)/VLOOKUP($A26,#REF!,5,FALSE))</f>
        <v/>
      </c>
      <c r="AP26" s="56" t="str">
        <f>IF(ISERROR(VLOOKUP($A26,#REF!,5,FALSE))=TRUE,"",VLOOKUP($A26,#REF!,23,FALSE)/VLOOKUP($A26,#REF!,5,FALSE))</f>
        <v/>
      </c>
      <c r="AQ26" s="7">
        <f t="shared" si="13"/>
        <v>0</v>
      </c>
      <c r="AR26" s="56" t="str">
        <f>IF(ISERROR(VLOOKUP($A26,#REF!,5,FALSE))=TRUE,"",VLOOKUP($A26,#REF!,23,FALSE)/VLOOKUP($A26,#REF!,25,FALSE))</f>
        <v/>
      </c>
      <c r="AS26" s="7" t="str">
        <f t="shared" si="14"/>
        <v/>
      </c>
      <c r="AT26" s="57" t="str">
        <f>IF(ISERROR(VLOOKUP($A26,#REF!,5,FALSE))=TRUE,"",VLOOKUP($A26,#REF!,22,FALSE)/(VLOOKUP($A26,#REF!,22,FALSE)+VLOOKUP($A26,#REF!,23,FALSE)))</f>
        <v/>
      </c>
      <c r="AU26" s="57" t="str">
        <f>IF(ISERROR(VLOOKUP($A26,#REF!,5,FALSE))=TRUE,"",VLOOKUP($A26,#REF!,23,FALSE)/(VLOOKUP($A26,#REF!,22,FALSE)+VLOOKUP($A26,#REF!,23,FALSE)))</f>
        <v/>
      </c>
      <c r="AV26" s="23" t="str">
        <f t="shared" si="15"/>
        <v/>
      </c>
      <c r="AW26" s="56" t="str">
        <f>IF(ISERROR(VLOOKUP($A26,#REF!,5,FALSE))=TRUE,"",VLOOKUP($A26,#REF!,24,FALSE)/VLOOKUP($A26,#REF!,5,FALSE))</f>
        <v/>
      </c>
      <c r="AX26" s="56" t="str">
        <f>IF(ISERROR(VLOOKUP($A26,#REF!,5,FALSE))=TRUE,"",VLOOKUP($A26,#REF!,25,FALSE)/VLOOKUP($A26,#REF!,5,FALSE))</f>
        <v/>
      </c>
      <c r="AY26" s="7">
        <f t="shared" si="16"/>
        <v>0</v>
      </c>
      <c r="AZ26" s="53" t="s">
        <v>74</v>
      </c>
      <c r="BB26" s="10"/>
      <c r="BC26" s="10"/>
      <c r="BD26" s="10"/>
      <c r="BE26" s="10"/>
      <c r="BF26" s="10"/>
      <c r="BG26" s="10"/>
      <c r="BH26" s="10"/>
      <c r="BI26" s="10"/>
      <c r="BJ26" s="10"/>
      <c r="BK26" s="10"/>
      <c r="BL26" s="10"/>
      <c r="BM26" s="10"/>
      <c r="BN26" s="10"/>
      <c r="BO26" s="10"/>
      <c r="BP26" s="10"/>
      <c r="BQ26" s="17"/>
      <c r="BR26" s="10"/>
      <c r="BS26" s="10"/>
      <c r="BT26" s="10"/>
      <c r="BU26" s="10"/>
      <c r="BV26" s="10"/>
      <c r="BW26" s="10"/>
      <c r="BX26" s="10"/>
      <c r="BY26" s="10"/>
      <c r="BZ26" s="10"/>
      <c r="CA26" s="10"/>
      <c r="CB26" s="10"/>
      <c r="CC26" s="10"/>
      <c r="CD26" s="10"/>
      <c r="CE26" s="10"/>
      <c r="CF26" s="10"/>
      <c r="CG26" s="10"/>
    </row>
    <row r="27" spans="1:85" x14ac:dyDescent="0.45">
      <c r="A27" s="25" t="str">
        <f>CONCATENATE(LEFT($B$3,2),"17")</f>
        <v>0217</v>
      </c>
      <c r="B27" s="24" t="str">
        <f>IF(ISERROR(VLOOKUP($A27,#REF!,4,FALSE))=TRUE,"",VLOOKUP($A27,#REF!,4,FALSE))</f>
        <v/>
      </c>
      <c r="C27" s="56" t="str">
        <f>IF(ISERROR(VLOOKUP($A27,#REF!,5,FALSE))=TRUE,"",VLOOKUP($A27,#REF!,14,FALSE)/VLOOKUP($A27,#REF!,5,FALSE))</f>
        <v/>
      </c>
      <c r="D27" s="56" t="str">
        <f>IF(ISERROR(VLOOKUP($A27,#REF!,5,FALSE))=TRUE,"",VLOOKUP($A27,#REF!,15,FALSE)/VLOOKUP($A27,#REF!,5,FALSE))</f>
        <v/>
      </c>
      <c r="E27" s="7">
        <f t="shared" si="0"/>
        <v>0</v>
      </c>
      <c r="F27" s="56" t="str">
        <f>IF(ISERROR(VLOOKUP($A27,#REF!,5,FALSE))=TRUE,"",VLOOKUP($A27,#REF!,15,FALSE)/VLOOKUP($A27,#REF!,7,FALSE))</f>
        <v/>
      </c>
      <c r="G27" s="7" t="str">
        <f t="shared" si="1"/>
        <v/>
      </c>
      <c r="H27" s="56" t="str">
        <f>IF(ISERROR(VLOOKUP($A27,#REF!,5,FALSE))=TRUE,"",VLOOKUP($A27,#REF!,15,FALSE)/VLOOKUP($A27,#REF!,9,FALSE))</f>
        <v/>
      </c>
      <c r="I27" s="7" t="str">
        <f t="shared" si="2"/>
        <v/>
      </c>
      <c r="J27" s="57" t="str">
        <f>IF(ISERROR(VLOOKUP($A27,#REF!,5,FALSE))=TRUE,"",VLOOKUP($A27,#REF!,14,FALSE)/(VLOOKUP($A27,#REF!,14,FALSE)+VLOOKUP($A27,#REF!,15,FALSE)))</f>
        <v/>
      </c>
      <c r="K27" s="57" t="str">
        <f>IF(ISERROR(VLOOKUP($A27,#REF!,5,FALSE))=TRUE,"",VLOOKUP($A27,#REF!,15,FALSE)/(VLOOKUP($A27,#REF!,14,FALSE)+VLOOKUP($A27,#REF!,15,FALSE)))</f>
        <v/>
      </c>
      <c r="L27" s="23" t="str">
        <f t="shared" si="3"/>
        <v/>
      </c>
      <c r="M27" s="56" t="str">
        <f>IF(ISERROR(VLOOKUP($A27,#REF!,5,FALSE))=TRUE,"",VLOOKUP($A27,#REF!,6,FALSE)/VLOOKUP($A27,#REF!,5,FALSE))</f>
        <v/>
      </c>
      <c r="N27" s="56" t="str">
        <f>IF(ISERROR(VLOOKUP($A27,#REF!,5,FALSE))=TRUE,"",VLOOKUP($A27,#REF!,7,FALSE)/VLOOKUP($A27,#REF!,5,FALSE))</f>
        <v/>
      </c>
      <c r="O27" s="7">
        <f t="shared" si="4"/>
        <v>0</v>
      </c>
      <c r="P27" s="56" t="str">
        <f>IF(ISERROR(VLOOKUP($A27,#REF!,5,FALSE))=TRUE,"",VLOOKUP($A27,#REF!,8,FALSE)/VLOOKUP($A27,#REF!,5,FALSE))</f>
        <v/>
      </c>
      <c r="Q27" s="56" t="str">
        <f>IF(ISERROR(VLOOKUP($A27,#REF!,5,FALSE))=TRUE,"",VLOOKUP($A27,#REF!,9,FALSE)/VLOOKUP($A27,#REF!,5,FALSE))</f>
        <v/>
      </c>
      <c r="R27" s="7">
        <f t="shared" si="5"/>
        <v>0</v>
      </c>
      <c r="S27" s="56" t="str">
        <f>IF(ISERROR(VLOOKUP($A27,#REF!,5,FALSE))=TRUE,"",VLOOKUP($A27,#REF!,18,FALSE)/VLOOKUP($A27,#REF!,5,FALSE))</f>
        <v/>
      </c>
      <c r="T27" s="56" t="str">
        <f>IF(ISERROR(VLOOKUP($A27,#REF!,5,FALSE))=TRUE,"",VLOOKUP($A27,#REF!,19,FALSE)/VLOOKUP($A27,#REF!,5,FALSE))</f>
        <v/>
      </c>
      <c r="U27" s="7">
        <f t="shared" si="6"/>
        <v>0</v>
      </c>
      <c r="V27" s="56" t="str">
        <f>IF(ISERROR(VLOOKUP($A27,#REF!,5,FALSE))=TRUE,"",VLOOKUP($A27,#REF!,19,FALSE)/VLOOKUP($A27,#REF!,21,FALSE))</f>
        <v/>
      </c>
      <c r="W27" s="7" t="str">
        <f t="shared" si="6"/>
        <v/>
      </c>
      <c r="X27" s="57" t="str">
        <f>IF(ISERROR(VLOOKUP($A27,#REF!,5,FALSE))=TRUE,"",VLOOKUP($A27,#REF!,18,FALSE)/(VLOOKUP($A27,#REF!,18,FALSE)+VLOOKUP($A27,#REF!,19,FALSE)))</f>
        <v/>
      </c>
      <c r="Y27" s="57" t="str">
        <f>IF(ISERROR(VLOOKUP($A27,#REF!,5,FALSE))=TRUE,"",VLOOKUP($A27,#REF!,19,FALSE)/(VLOOKUP($A27,#REF!,18,FALSE)+VLOOKUP($A27,#REF!,19,FALSE)))</f>
        <v/>
      </c>
      <c r="Z27" s="23" t="str">
        <f t="shared" si="7"/>
        <v/>
      </c>
      <c r="AA27" s="56" t="str">
        <f>IF(ISERROR(VLOOKUP($A27,#REF!,5,FALSE))=TRUE,"",VLOOKUP($A27,#REF!,20,FALSE)/VLOOKUP($A27,#REF!,5,FALSE))</f>
        <v/>
      </c>
      <c r="AB27" s="56" t="str">
        <f>IF(ISERROR(VLOOKUP($A27,#REF!,5,FALSE))=TRUE,"",VLOOKUP($A27,#REF!,21,FALSE)/VLOOKUP($A27,#REF!,5,FALSE))</f>
        <v/>
      </c>
      <c r="AC27" s="7">
        <f t="shared" si="8"/>
        <v>0</v>
      </c>
      <c r="AD27" s="56" t="str">
        <f>IF(ISERROR(VLOOKUP($A27,#REF!,5,FALSE))=TRUE,"",VLOOKUP($A27,#REF!,26,FALSE)/VLOOKUP($A27,#REF!,5,FALSE))</f>
        <v/>
      </c>
      <c r="AE27" s="56" t="str">
        <f>IF(ISERROR(VLOOKUP($A27,#REF!,5,FALSE))=TRUE,"",VLOOKUP($A27,#REF!,27,FALSE)/VLOOKUP($A27,#REF!,5,FALSE))</f>
        <v/>
      </c>
      <c r="AF27" s="7">
        <f t="shared" si="9"/>
        <v>0</v>
      </c>
      <c r="AG27" s="56" t="str">
        <f>IF(ISERROR(VLOOKUP($A27,#REF!,5,FALSE))=TRUE,"",VLOOKUP($A27,#REF!,27,FALSE)/VLOOKUP($A27,#REF!,29,FALSE))</f>
        <v/>
      </c>
      <c r="AH27" s="7" t="str">
        <f t="shared" si="10"/>
        <v/>
      </c>
      <c r="AI27" s="57" t="str">
        <f>IF(ISERROR(VLOOKUP($A27,#REF!,5,FALSE))=TRUE,"",VLOOKUP($A27,#REF!,26,FALSE)/(VLOOKUP($A27,#REF!,26,FALSE)+VLOOKUP($A27,#REF!,27,FALSE)))</f>
        <v/>
      </c>
      <c r="AJ27" s="57" t="str">
        <f>IF(ISERROR(VLOOKUP($A27,#REF!,5,FALSE))=TRUE,"",VLOOKUP($A27,#REF!,27,FALSE)/(VLOOKUP($A27,#REF!,26,FALSE)+VLOOKUP($A27,#REF!,27,FALSE)))</f>
        <v/>
      </c>
      <c r="AK27" s="23" t="str">
        <f t="shared" si="11"/>
        <v/>
      </c>
      <c r="AL27" s="56" t="str">
        <f>IF(ISERROR(VLOOKUP($A27,#REF!,5,FALSE))=TRUE,"",VLOOKUP($A27,#REF!,28,FALSE)/VLOOKUP($A27,#REF!,5,FALSE))</f>
        <v/>
      </c>
      <c r="AM27" s="56" t="str">
        <f>IF(ISERROR(VLOOKUP($A27,#REF!,5,FALSE))=TRUE,"",VLOOKUP($A27,#REF!,29,FALSE)/VLOOKUP($A27,#REF!,5,FALSE))</f>
        <v/>
      </c>
      <c r="AN27" s="7">
        <f t="shared" si="12"/>
        <v>0</v>
      </c>
      <c r="AO27" s="56" t="str">
        <f>IF(ISERROR(VLOOKUP($A27,#REF!,5,FALSE))=TRUE,"",VLOOKUP($A27,#REF!,22,FALSE)/VLOOKUP($A27,#REF!,5,FALSE))</f>
        <v/>
      </c>
      <c r="AP27" s="56" t="str">
        <f>IF(ISERROR(VLOOKUP($A27,#REF!,5,FALSE))=TRUE,"",VLOOKUP($A27,#REF!,23,FALSE)/VLOOKUP($A27,#REF!,5,FALSE))</f>
        <v/>
      </c>
      <c r="AQ27" s="7">
        <f t="shared" si="13"/>
        <v>0</v>
      </c>
      <c r="AR27" s="56" t="str">
        <f>IF(ISERROR(VLOOKUP($A27,#REF!,5,FALSE))=TRUE,"",VLOOKUP($A27,#REF!,23,FALSE)/VLOOKUP($A27,#REF!,25,FALSE))</f>
        <v/>
      </c>
      <c r="AS27" s="7" t="str">
        <f t="shared" si="14"/>
        <v/>
      </c>
      <c r="AT27" s="57" t="str">
        <f>IF(ISERROR(VLOOKUP($A27,#REF!,5,FALSE))=TRUE,"",VLOOKUP($A27,#REF!,22,FALSE)/(VLOOKUP($A27,#REF!,22,FALSE)+VLOOKUP($A27,#REF!,23,FALSE)))</f>
        <v/>
      </c>
      <c r="AU27" s="57" t="str">
        <f>IF(ISERROR(VLOOKUP($A27,#REF!,5,FALSE))=TRUE,"",VLOOKUP($A27,#REF!,23,FALSE)/(VLOOKUP($A27,#REF!,22,FALSE)+VLOOKUP($A27,#REF!,23,FALSE)))</f>
        <v/>
      </c>
      <c r="AV27" s="23" t="str">
        <f t="shared" si="15"/>
        <v/>
      </c>
      <c r="AW27" s="56" t="str">
        <f>IF(ISERROR(VLOOKUP($A27,#REF!,5,FALSE))=TRUE,"",VLOOKUP($A27,#REF!,24,FALSE)/VLOOKUP($A27,#REF!,5,FALSE))</f>
        <v/>
      </c>
      <c r="AX27" s="56" t="str">
        <f>IF(ISERROR(VLOOKUP($A27,#REF!,5,FALSE))=TRUE,"",VLOOKUP($A27,#REF!,25,FALSE)/VLOOKUP($A27,#REF!,5,FALSE))</f>
        <v/>
      </c>
      <c r="AY27" s="7">
        <f t="shared" si="16"/>
        <v>0</v>
      </c>
      <c r="AZ27" s="53" t="s">
        <v>75</v>
      </c>
      <c r="BB27" s="10"/>
      <c r="BC27" s="10"/>
      <c r="BD27" s="10"/>
      <c r="BE27" s="10"/>
      <c r="BF27" s="10"/>
      <c r="BG27" s="10"/>
      <c r="BH27" s="10"/>
      <c r="BI27" s="10"/>
      <c r="BJ27" s="10"/>
      <c r="BK27" s="10"/>
      <c r="BL27" s="10"/>
      <c r="BM27" s="10"/>
      <c r="BN27" s="10"/>
      <c r="BO27" s="10"/>
      <c r="BP27" s="10"/>
      <c r="BQ27" s="17"/>
      <c r="BR27" s="10"/>
      <c r="BS27" s="10"/>
      <c r="BT27" s="10"/>
      <c r="BU27" s="10"/>
      <c r="BV27" s="10"/>
      <c r="BW27" s="10"/>
      <c r="BX27" s="10"/>
      <c r="BY27" s="10"/>
      <c r="BZ27" s="10"/>
      <c r="CA27" s="10"/>
      <c r="CB27" s="10"/>
      <c r="CC27" s="10"/>
      <c r="CD27" s="10"/>
      <c r="CE27" s="10"/>
      <c r="CF27" s="10"/>
      <c r="CG27" s="10"/>
    </row>
    <row r="28" spans="1:85" x14ac:dyDescent="0.45">
      <c r="A28" s="25" t="str">
        <f>CONCATENATE(LEFT($B$3,2),"18")</f>
        <v>0218</v>
      </c>
      <c r="B28" s="24" t="str">
        <f>IF(ISERROR(VLOOKUP($A28,#REF!,4,FALSE))=TRUE,"",VLOOKUP($A28,#REF!,4,FALSE))</f>
        <v/>
      </c>
      <c r="C28" s="56" t="str">
        <f>IF(ISERROR(VLOOKUP($A28,#REF!,5,FALSE))=TRUE,"",VLOOKUP($A28,#REF!,14,FALSE)/VLOOKUP($A28,#REF!,5,FALSE))</f>
        <v/>
      </c>
      <c r="D28" s="56" t="str">
        <f>IF(ISERROR(VLOOKUP($A28,#REF!,5,FALSE))=TRUE,"",VLOOKUP($A28,#REF!,15,FALSE)/VLOOKUP($A28,#REF!,5,FALSE))</f>
        <v/>
      </c>
      <c r="E28" s="7">
        <f t="shared" si="0"/>
        <v>0</v>
      </c>
      <c r="F28" s="56" t="str">
        <f>IF(ISERROR(VLOOKUP($A28,#REF!,5,FALSE))=TRUE,"",VLOOKUP($A28,#REF!,15,FALSE)/VLOOKUP($A28,#REF!,7,FALSE))</f>
        <v/>
      </c>
      <c r="G28" s="7" t="str">
        <f t="shared" si="1"/>
        <v/>
      </c>
      <c r="H28" s="56" t="str">
        <f>IF(ISERROR(VLOOKUP($A28,#REF!,5,FALSE))=TRUE,"",VLOOKUP($A28,#REF!,15,FALSE)/VLOOKUP($A28,#REF!,9,FALSE))</f>
        <v/>
      </c>
      <c r="I28" s="7" t="str">
        <f t="shared" si="2"/>
        <v/>
      </c>
      <c r="J28" s="57" t="str">
        <f>IF(ISERROR(VLOOKUP($A28,#REF!,5,FALSE))=TRUE,"",VLOOKUP($A28,#REF!,14,FALSE)/(VLOOKUP($A28,#REF!,14,FALSE)+VLOOKUP($A28,#REF!,15,FALSE)))</f>
        <v/>
      </c>
      <c r="K28" s="57" t="str">
        <f>IF(ISERROR(VLOOKUP($A28,#REF!,5,FALSE))=TRUE,"",VLOOKUP($A28,#REF!,15,FALSE)/(VLOOKUP($A28,#REF!,14,FALSE)+VLOOKUP($A28,#REF!,15,FALSE)))</f>
        <v/>
      </c>
      <c r="L28" s="23" t="str">
        <f t="shared" si="3"/>
        <v/>
      </c>
      <c r="M28" s="56" t="str">
        <f>IF(ISERROR(VLOOKUP($A28,#REF!,5,FALSE))=TRUE,"",VLOOKUP($A28,#REF!,6,FALSE)/VLOOKUP($A28,#REF!,5,FALSE))</f>
        <v/>
      </c>
      <c r="N28" s="56" t="str">
        <f>IF(ISERROR(VLOOKUP($A28,#REF!,5,FALSE))=TRUE,"",VLOOKUP($A28,#REF!,7,FALSE)/VLOOKUP($A28,#REF!,5,FALSE))</f>
        <v/>
      </c>
      <c r="O28" s="7">
        <f t="shared" si="4"/>
        <v>0</v>
      </c>
      <c r="P28" s="56" t="str">
        <f>IF(ISERROR(VLOOKUP($A28,#REF!,5,FALSE))=TRUE,"",VLOOKUP($A28,#REF!,8,FALSE)/VLOOKUP($A28,#REF!,5,FALSE))</f>
        <v/>
      </c>
      <c r="Q28" s="56" t="str">
        <f>IF(ISERROR(VLOOKUP($A28,#REF!,5,FALSE))=TRUE,"",VLOOKUP($A28,#REF!,9,FALSE)/VLOOKUP($A28,#REF!,5,FALSE))</f>
        <v/>
      </c>
      <c r="R28" s="7">
        <f t="shared" si="5"/>
        <v>0</v>
      </c>
      <c r="S28" s="56" t="str">
        <f>IF(ISERROR(VLOOKUP($A28,#REF!,5,FALSE))=TRUE,"",VLOOKUP($A28,#REF!,18,FALSE)/VLOOKUP($A28,#REF!,5,FALSE))</f>
        <v/>
      </c>
      <c r="T28" s="56" t="str">
        <f>IF(ISERROR(VLOOKUP($A28,#REF!,5,FALSE))=TRUE,"",VLOOKUP($A28,#REF!,19,FALSE)/VLOOKUP($A28,#REF!,5,FALSE))</f>
        <v/>
      </c>
      <c r="U28" s="7">
        <f t="shared" si="6"/>
        <v>0</v>
      </c>
      <c r="V28" s="56" t="str">
        <f>IF(ISERROR(VLOOKUP($A28,#REF!,5,FALSE))=TRUE,"",VLOOKUP($A28,#REF!,19,FALSE)/VLOOKUP($A28,#REF!,21,FALSE))</f>
        <v/>
      </c>
      <c r="W28" s="7" t="str">
        <f t="shared" si="6"/>
        <v/>
      </c>
      <c r="X28" s="57" t="str">
        <f>IF(ISERROR(VLOOKUP($A28,#REF!,5,FALSE))=TRUE,"",VLOOKUP($A28,#REF!,18,FALSE)/(VLOOKUP($A28,#REF!,18,FALSE)+VLOOKUP($A28,#REF!,19,FALSE)))</f>
        <v/>
      </c>
      <c r="Y28" s="57" t="str">
        <f>IF(ISERROR(VLOOKUP($A28,#REF!,5,FALSE))=TRUE,"",VLOOKUP($A28,#REF!,19,FALSE)/(VLOOKUP($A28,#REF!,18,FALSE)+VLOOKUP($A28,#REF!,19,FALSE)))</f>
        <v/>
      </c>
      <c r="Z28" s="23" t="str">
        <f t="shared" si="7"/>
        <v/>
      </c>
      <c r="AA28" s="56" t="str">
        <f>IF(ISERROR(VLOOKUP($A28,#REF!,5,FALSE))=TRUE,"",VLOOKUP($A28,#REF!,20,FALSE)/VLOOKUP($A28,#REF!,5,FALSE))</f>
        <v/>
      </c>
      <c r="AB28" s="56" t="str">
        <f>IF(ISERROR(VLOOKUP($A28,#REF!,5,FALSE))=TRUE,"",VLOOKUP($A28,#REF!,21,FALSE)/VLOOKUP($A28,#REF!,5,FALSE))</f>
        <v/>
      </c>
      <c r="AC28" s="7">
        <f t="shared" si="8"/>
        <v>0</v>
      </c>
      <c r="AD28" s="56" t="str">
        <f>IF(ISERROR(VLOOKUP($A28,#REF!,5,FALSE))=TRUE,"",VLOOKUP($A28,#REF!,26,FALSE)/VLOOKUP($A28,#REF!,5,FALSE))</f>
        <v/>
      </c>
      <c r="AE28" s="56" t="str">
        <f>IF(ISERROR(VLOOKUP($A28,#REF!,5,FALSE))=TRUE,"",VLOOKUP($A28,#REF!,27,FALSE)/VLOOKUP($A28,#REF!,5,FALSE))</f>
        <v/>
      </c>
      <c r="AF28" s="7">
        <f t="shared" si="9"/>
        <v>0</v>
      </c>
      <c r="AG28" s="56" t="str">
        <f>IF(ISERROR(VLOOKUP($A28,#REF!,5,FALSE))=TRUE,"",VLOOKUP($A28,#REF!,27,FALSE)/VLOOKUP($A28,#REF!,29,FALSE))</f>
        <v/>
      </c>
      <c r="AH28" s="7" t="str">
        <f t="shared" si="10"/>
        <v/>
      </c>
      <c r="AI28" s="57" t="str">
        <f>IF(ISERROR(VLOOKUP($A28,#REF!,5,FALSE))=TRUE,"",VLOOKUP($A28,#REF!,26,FALSE)/(VLOOKUP($A28,#REF!,26,FALSE)+VLOOKUP($A28,#REF!,27,FALSE)))</f>
        <v/>
      </c>
      <c r="AJ28" s="57" t="str">
        <f>IF(ISERROR(VLOOKUP($A28,#REF!,5,FALSE))=TRUE,"",VLOOKUP($A28,#REF!,27,FALSE)/(VLOOKUP($A28,#REF!,26,FALSE)+VLOOKUP($A28,#REF!,27,FALSE)))</f>
        <v/>
      </c>
      <c r="AK28" s="23" t="str">
        <f t="shared" si="11"/>
        <v/>
      </c>
      <c r="AL28" s="56" t="str">
        <f>IF(ISERROR(VLOOKUP($A28,#REF!,5,FALSE))=TRUE,"",VLOOKUP($A28,#REF!,28,FALSE)/VLOOKUP($A28,#REF!,5,FALSE))</f>
        <v/>
      </c>
      <c r="AM28" s="56" t="str">
        <f>IF(ISERROR(VLOOKUP($A28,#REF!,5,FALSE))=TRUE,"",VLOOKUP($A28,#REF!,29,FALSE)/VLOOKUP($A28,#REF!,5,FALSE))</f>
        <v/>
      </c>
      <c r="AN28" s="7">
        <f t="shared" si="12"/>
        <v>0</v>
      </c>
      <c r="AO28" s="56" t="str">
        <f>IF(ISERROR(VLOOKUP($A28,#REF!,5,FALSE))=TRUE,"",VLOOKUP($A28,#REF!,22,FALSE)/VLOOKUP($A28,#REF!,5,FALSE))</f>
        <v/>
      </c>
      <c r="AP28" s="56" t="str">
        <f>IF(ISERROR(VLOOKUP($A28,#REF!,5,FALSE))=TRUE,"",VLOOKUP($A28,#REF!,23,FALSE)/VLOOKUP($A28,#REF!,5,FALSE))</f>
        <v/>
      </c>
      <c r="AQ28" s="7">
        <f t="shared" si="13"/>
        <v>0</v>
      </c>
      <c r="AR28" s="56" t="str">
        <f>IF(ISERROR(VLOOKUP($A28,#REF!,5,FALSE))=TRUE,"",VLOOKUP($A28,#REF!,23,FALSE)/VLOOKUP($A28,#REF!,25,FALSE))</f>
        <v/>
      </c>
      <c r="AS28" s="7" t="str">
        <f t="shared" si="14"/>
        <v/>
      </c>
      <c r="AT28" s="57" t="str">
        <f>IF(ISERROR(VLOOKUP($A28,#REF!,5,FALSE))=TRUE,"",VLOOKUP($A28,#REF!,22,FALSE)/(VLOOKUP($A28,#REF!,22,FALSE)+VLOOKUP($A28,#REF!,23,FALSE)))</f>
        <v/>
      </c>
      <c r="AU28" s="57" t="str">
        <f>IF(ISERROR(VLOOKUP($A28,#REF!,5,FALSE))=TRUE,"",VLOOKUP($A28,#REF!,23,FALSE)/(VLOOKUP($A28,#REF!,22,FALSE)+VLOOKUP($A28,#REF!,23,FALSE)))</f>
        <v/>
      </c>
      <c r="AV28" s="23" t="str">
        <f t="shared" si="15"/>
        <v/>
      </c>
      <c r="AW28" s="56" t="str">
        <f>IF(ISERROR(VLOOKUP($A28,#REF!,5,FALSE))=TRUE,"",VLOOKUP($A28,#REF!,24,FALSE)/VLOOKUP($A28,#REF!,5,FALSE))</f>
        <v/>
      </c>
      <c r="AX28" s="56" t="str">
        <f>IF(ISERROR(VLOOKUP($A28,#REF!,5,FALSE))=TRUE,"",VLOOKUP($A28,#REF!,25,FALSE)/VLOOKUP($A28,#REF!,5,FALSE))</f>
        <v/>
      </c>
      <c r="AY28" s="7">
        <f t="shared" si="16"/>
        <v>0</v>
      </c>
      <c r="AZ28" s="53" t="s">
        <v>76</v>
      </c>
      <c r="BB28" s="10"/>
      <c r="BC28" s="10"/>
      <c r="BD28" s="10"/>
      <c r="BE28" s="10"/>
      <c r="BF28" s="10"/>
      <c r="BG28" s="10"/>
      <c r="BH28" s="10"/>
      <c r="BI28" s="10"/>
      <c r="BJ28" s="10"/>
      <c r="BK28" s="10"/>
      <c r="BL28" s="10"/>
      <c r="BM28" s="10"/>
      <c r="BN28" s="10"/>
      <c r="BO28" s="10"/>
      <c r="BP28" s="10"/>
      <c r="BQ28" s="17"/>
      <c r="BR28" s="10"/>
      <c r="BS28" s="10"/>
      <c r="BT28" s="10"/>
      <c r="BU28" s="10"/>
      <c r="BV28" s="10"/>
      <c r="BW28" s="10"/>
      <c r="BX28" s="10"/>
      <c r="BY28" s="10"/>
      <c r="BZ28" s="10"/>
      <c r="CA28" s="10"/>
      <c r="CB28" s="10"/>
      <c r="CC28" s="10"/>
      <c r="CD28" s="10"/>
      <c r="CE28" s="10"/>
      <c r="CF28" s="10"/>
      <c r="CG28" s="10"/>
    </row>
    <row r="29" spans="1:85" x14ac:dyDescent="0.45">
      <c r="A29" s="25" t="str">
        <f>CONCATENATE(LEFT($B$3,2),"19")</f>
        <v>0219</v>
      </c>
      <c r="B29" s="24" t="str">
        <f>IF(ISERROR(VLOOKUP($A29,#REF!,4,FALSE))=TRUE,"",VLOOKUP($A29,#REF!,4,FALSE))</f>
        <v/>
      </c>
      <c r="C29" s="56" t="str">
        <f>IF(ISERROR(VLOOKUP($A29,#REF!,5,FALSE))=TRUE,"",VLOOKUP($A29,#REF!,14,FALSE)/VLOOKUP($A29,#REF!,5,FALSE))</f>
        <v/>
      </c>
      <c r="D29" s="56" t="str">
        <f>IF(ISERROR(VLOOKUP($A29,#REF!,5,FALSE))=TRUE,"",VLOOKUP($A29,#REF!,15,FALSE)/VLOOKUP($A29,#REF!,5,FALSE))</f>
        <v/>
      </c>
      <c r="E29" s="7">
        <f t="shared" si="0"/>
        <v>0</v>
      </c>
      <c r="F29" s="56" t="str">
        <f>IF(ISERROR(VLOOKUP($A29,#REF!,5,FALSE))=TRUE,"",VLOOKUP($A29,#REF!,15,FALSE)/VLOOKUP($A29,#REF!,7,FALSE))</f>
        <v/>
      </c>
      <c r="G29" s="7" t="str">
        <f t="shared" si="1"/>
        <v/>
      </c>
      <c r="H29" s="56" t="str">
        <f>IF(ISERROR(VLOOKUP($A29,#REF!,5,FALSE))=TRUE,"",VLOOKUP($A29,#REF!,15,FALSE)/VLOOKUP($A29,#REF!,9,FALSE))</f>
        <v/>
      </c>
      <c r="I29" s="7" t="str">
        <f t="shared" si="2"/>
        <v/>
      </c>
      <c r="J29" s="57" t="str">
        <f>IF(ISERROR(VLOOKUP($A29,#REF!,5,FALSE))=TRUE,"",VLOOKUP($A29,#REF!,14,FALSE)/(VLOOKUP($A29,#REF!,14,FALSE)+VLOOKUP($A29,#REF!,15,FALSE)))</f>
        <v/>
      </c>
      <c r="K29" s="57" t="str">
        <f>IF(ISERROR(VLOOKUP($A29,#REF!,5,FALSE))=TRUE,"",VLOOKUP($A29,#REF!,15,FALSE)/(VLOOKUP($A29,#REF!,14,FALSE)+VLOOKUP($A29,#REF!,15,FALSE)))</f>
        <v/>
      </c>
      <c r="L29" s="23" t="str">
        <f t="shared" si="3"/>
        <v/>
      </c>
      <c r="M29" s="56" t="str">
        <f>IF(ISERROR(VLOOKUP($A29,#REF!,5,FALSE))=TRUE,"",VLOOKUP($A29,#REF!,6,FALSE)/VLOOKUP($A29,#REF!,5,FALSE))</f>
        <v/>
      </c>
      <c r="N29" s="56" t="str">
        <f>IF(ISERROR(VLOOKUP($A29,#REF!,5,FALSE))=TRUE,"",VLOOKUP($A29,#REF!,7,FALSE)/VLOOKUP($A29,#REF!,5,FALSE))</f>
        <v/>
      </c>
      <c r="O29" s="7">
        <f t="shared" si="4"/>
        <v>0</v>
      </c>
      <c r="P29" s="56" t="str">
        <f>IF(ISERROR(VLOOKUP($A29,#REF!,5,FALSE))=TRUE,"",VLOOKUP($A29,#REF!,8,FALSE)/VLOOKUP($A29,#REF!,5,FALSE))</f>
        <v/>
      </c>
      <c r="Q29" s="56" t="str">
        <f>IF(ISERROR(VLOOKUP($A29,#REF!,5,FALSE))=TRUE,"",VLOOKUP($A29,#REF!,9,FALSE)/VLOOKUP($A29,#REF!,5,FALSE))</f>
        <v/>
      </c>
      <c r="R29" s="7">
        <f t="shared" si="5"/>
        <v>0</v>
      </c>
      <c r="S29" s="56" t="str">
        <f>IF(ISERROR(VLOOKUP($A29,#REF!,5,FALSE))=TRUE,"",VLOOKUP($A29,#REF!,18,FALSE)/VLOOKUP($A29,#REF!,5,FALSE))</f>
        <v/>
      </c>
      <c r="T29" s="56" t="str">
        <f>IF(ISERROR(VLOOKUP($A29,#REF!,5,FALSE))=TRUE,"",VLOOKUP($A29,#REF!,19,FALSE)/VLOOKUP($A29,#REF!,5,FALSE))</f>
        <v/>
      </c>
      <c r="U29" s="7">
        <f t="shared" si="6"/>
        <v>0</v>
      </c>
      <c r="V29" s="56" t="str">
        <f>IF(ISERROR(VLOOKUP($A29,#REF!,5,FALSE))=TRUE,"",VLOOKUP($A29,#REF!,19,FALSE)/VLOOKUP($A29,#REF!,21,FALSE))</f>
        <v/>
      </c>
      <c r="W29" s="7" t="str">
        <f t="shared" si="6"/>
        <v/>
      </c>
      <c r="X29" s="57" t="str">
        <f>IF(ISERROR(VLOOKUP($A29,#REF!,5,FALSE))=TRUE,"",VLOOKUP($A29,#REF!,18,FALSE)/(VLOOKUP($A29,#REF!,18,FALSE)+VLOOKUP($A29,#REF!,19,FALSE)))</f>
        <v/>
      </c>
      <c r="Y29" s="57" t="str">
        <f>IF(ISERROR(VLOOKUP($A29,#REF!,5,FALSE))=TRUE,"",VLOOKUP($A29,#REF!,19,FALSE)/(VLOOKUP($A29,#REF!,18,FALSE)+VLOOKUP($A29,#REF!,19,FALSE)))</f>
        <v/>
      </c>
      <c r="Z29" s="23" t="str">
        <f t="shared" si="7"/>
        <v/>
      </c>
      <c r="AA29" s="56" t="str">
        <f>IF(ISERROR(VLOOKUP($A29,#REF!,5,FALSE))=TRUE,"",VLOOKUP($A29,#REF!,20,FALSE)/VLOOKUP($A29,#REF!,5,FALSE))</f>
        <v/>
      </c>
      <c r="AB29" s="56" t="str">
        <f>IF(ISERROR(VLOOKUP($A29,#REF!,5,FALSE))=TRUE,"",VLOOKUP($A29,#REF!,21,FALSE)/VLOOKUP($A29,#REF!,5,FALSE))</f>
        <v/>
      </c>
      <c r="AC29" s="7">
        <f t="shared" si="8"/>
        <v>0</v>
      </c>
      <c r="AD29" s="56" t="str">
        <f>IF(ISERROR(VLOOKUP($A29,#REF!,5,FALSE))=TRUE,"",VLOOKUP($A29,#REF!,26,FALSE)/VLOOKUP($A29,#REF!,5,FALSE))</f>
        <v/>
      </c>
      <c r="AE29" s="56" t="str">
        <f>IF(ISERROR(VLOOKUP($A29,#REF!,5,FALSE))=TRUE,"",VLOOKUP($A29,#REF!,27,FALSE)/VLOOKUP($A29,#REF!,5,FALSE))</f>
        <v/>
      </c>
      <c r="AF29" s="7">
        <f t="shared" si="9"/>
        <v>0</v>
      </c>
      <c r="AG29" s="56" t="str">
        <f>IF(ISERROR(VLOOKUP($A29,#REF!,5,FALSE))=TRUE,"",VLOOKUP($A29,#REF!,27,FALSE)/VLOOKUP($A29,#REF!,29,FALSE))</f>
        <v/>
      </c>
      <c r="AH29" s="7" t="str">
        <f t="shared" si="10"/>
        <v/>
      </c>
      <c r="AI29" s="57" t="str">
        <f>IF(ISERROR(VLOOKUP($A29,#REF!,5,FALSE))=TRUE,"",VLOOKUP($A29,#REF!,26,FALSE)/(VLOOKUP($A29,#REF!,26,FALSE)+VLOOKUP($A29,#REF!,27,FALSE)))</f>
        <v/>
      </c>
      <c r="AJ29" s="57" t="str">
        <f>IF(ISERROR(VLOOKUP($A29,#REF!,5,FALSE))=TRUE,"",VLOOKUP($A29,#REF!,27,FALSE)/(VLOOKUP($A29,#REF!,26,FALSE)+VLOOKUP($A29,#REF!,27,FALSE)))</f>
        <v/>
      </c>
      <c r="AK29" s="23" t="str">
        <f t="shared" si="11"/>
        <v/>
      </c>
      <c r="AL29" s="56" t="str">
        <f>IF(ISERROR(VLOOKUP($A29,#REF!,5,FALSE))=TRUE,"",VLOOKUP($A29,#REF!,28,FALSE)/VLOOKUP($A29,#REF!,5,FALSE))</f>
        <v/>
      </c>
      <c r="AM29" s="56" t="str">
        <f>IF(ISERROR(VLOOKUP($A29,#REF!,5,FALSE))=TRUE,"",VLOOKUP($A29,#REF!,29,FALSE)/VLOOKUP($A29,#REF!,5,FALSE))</f>
        <v/>
      </c>
      <c r="AN29" s="7">
        <f t="shared" si="12"/>
        <v>0</v>
      </c>
      <c r="AO29" s="56" t="str">
        <f>IF(ISERROR(VLOOKUP($A29,#REF!,5,FALSE))=TRUE,"",VLOOKUP($A29,#REF!,22,FALSE)/VLOOKUP($A29,#REF!,5,FALSE))</f>
        <v/>
      </c>
      <c r="AP29" s="56" t="str">
        <f>IF(ISERROR(VLOOKUP($A29,#REF!,5,FALSE))=TRUE,"",VLOOKUP($A29,#REF!,23,FALSE)/VLOOKUP($A29,#REF!,5,FALSE))</f>
        <v/>
      </c>
      <c r="AQ29" s="7">
        <f t="shared" si="13"/>
        <v>0</v>
      </c>
      <c r="AR29" s="56" t="str">
        <f>IF(ISERROR(VLOOKUP($A29,#REF!,5,FALSE))=TRUE,"",VLOOKUP($A29,#REF!,23,FALSE)/VLOOKUP($A29,#REF!,25,FALSE))</f>
        <v/>
      </c>
      <c r="AS29" s="7" t="str">
        <f t="shared" si="14"/>
        <v/>
      </c>
      <c r="AT29" s="57" t="str">
        <f>IF(ISERROR(VLOOKUP($A29,#REF!,5,FALSE))=TRUE,"",VLOOKUP($A29,#REF!,22,FALSE)/(VLOOKUP($A29,#REF!,22,FALSE)+VLOOKUP($A29,#REF!,23,FALSE)))</f>
        <v/>
      </c>
      <c r="AU29" s="57" t="str">
        <f>IF(ISERROR(VLOOKUP($A29,#REF!,5,FALSE))=TRUE,"",VLOOKUP($A29,#REF!,23,FALSE)/(VLOOKUP($A29,#REF!,22,FALSE)+VLOOKUP($A29,#REF!,23,FALSE)))</f>
        <v/>
      </c>
      <c r="AV29" s="23" t="str">
        <f t="shared" si="15"/>
        <v/>
      </c>
      <c r="AW29" s="56" t="str">
        <f>IF(ISERROR(VLOOKUP($A29,#REF!,5,FALSE))=TRUE,"",VLOOKUP($A29,#REF!,24,FALSE)/VLOOKUP($A29,#REF!,5,FALSE))</f>
        <v/>
      </c>
      <c r="AX29" s="56" t="str">
        <f>IF(ISERROR(VLOOKUP($A29,#REF!,5,FALSE))=TRUE,"",VLOOKUP($A29,#REF!,25,FALSE)/VLOOKUP($A29,#REF!,5,FALSE))</f>
        <v/>
      </c>
      <c r="AY29" s="7">
        <f t="shared" si="16"/>
        <v>0</v>
      </c>
      <c r="AZ29" s="53" t="s">
        <v>77</v>
      </c>
      <c r="BB29" s="10"/>
      <c r="BC29" s="10"/>
      <c r="BD29" s="10"/>
      <c r="BE29" s="10"/>
      <c r="BF29" s="10"/>
      <c r="BG29" s="10"/>
      <c r="BH29" s="10"/>
      <c r="BI29" s="10"/>
      <c r="BJ29" s="10"/>
      <c r="BK29" s="10"/>
      <c r="BL29" s="10"/>
      <c r="BM29" s="10"/>
      <c r="BN29" s="10"/>
      <c r="BO29" s="10"/>
      <c r="BP29" s="10"/>
      <c r="BQ29" s="17"/>
      <c r="BR29" s="10"/>
      <c r="BS29" s="10"/>
      <c r="BT29" s="10"/>
      <c r="BU29" s="10"/>
      <c r="BV29" s="10"/>
      <c r="BW29" s="10"/>
      <c r="BX29" s="10"/>
      <c r="BY29" s="10"/>
      <c r="BZ29" s="10"/>
      <c r="CA29" s="10"/>
      <c r="CB29" s="10"/>
      <c r="CC29" s="10"/>
      <c r="CD29" s="10"/>
      <c r="CE29" s="10"/>
      <c r="CF29" s="10"/>
      <c r="CG29" s="10"/>
    </row>
    <row r="30" spans="1:85" x14ac:dyDescent="0.45">
      <c r="A30" s="25" t="str">
        <f>CONCATENATE(LEFT($B$3,2),"20")</f>
        <v>0220</v>
      </c>
      <c r="B30" s="24" t="str">
        <f>IF(ISERROR(VLOOKUP($A30,#REF!,4,FALSE))=TRUE,"",VLOOKUP($A30,#REF!,4,FALSE))</f>
        <v/>
      </c>
      <c r="C30" s="56" t="str">
        <f>IF(ISERROR(VLOOKUP($A30,#REF!,5,FALSE))=TRUE,"",VLOOKUP($A30,#REF!,14,FALSE)/VLOOKUP($A30,#REF!,5,FALSE))</f>
        <v/>
      </c>
      <c r="D30" s="56" t="str">
        <f>IF(ISERROR(VLOOKUP($A30,#REF!,5,FALSE))=TRUE,"",VLOOKUP($A30,#REF!,15,FALSE)/VLOOKUP($A30,#REF!,5,FALSE))</f>
        <v/>
      </c>
      <c r="E30" s="7">
        <f t="shared" si="0"/>
        <v>0</v>
      </c>
      <c r="F30" s="56" t="str">
        <f>IF(ISERROR(VLOOKUP($A30,#REF!,5,FALSE))=TRUE,"",VLOOKUP($A30,#REF!,15,FALSE)/VLOOKUP($A30,#REF!,7,FALSE))</f>
        <v/>
      </c>
      <c r="G30" s="7" t="str">
        <f t="shared" si="1"/>
        <v/>
      </c>
      <c r="H30" s="56" t="str">
        <f>IF(ISERROR(VLOOKUP($A30,#REF!,5,FALSE))=TRUE,"",VLOOKUP($A30,#REF!,15,FALSE)/VLOOKUP($A30,#REF!,9,FALSE))</f>
        <v/>
      </c>
      <c r="I30" s="7" t="str">
        <f t="shared" si="2"/>
        <v/>
      </c>
      <c r="J30" s="57" t="str">
        <f>IF(ISERROR(VLOOKUP($A30,#REF!,5,FALSE))=TRUE,"",VLOOKUP($A30,#REF!,14,FALSE)/(VLOOKUP($A30,#REF!,14,FALSE)+VLOOKUP($A30,#REF!,15,FALSE)))</f>
        <v/>
      </c>
      <c r="K30" s="57" t="str">
        <f>IF(ISERROR(VLOOKUP($A30,#REF!,5,FALSE))=TRUE,"",VLOOKUP($A30,#REF!,15,FALSE)/(VLOOKUP($A30,#REF!,14,FALSE)+VLOOKUP($A30,#REF!,15,FALSE)))</f>
        <v/>
      </c>
      <c r="L30" s="23" t="str">
        <f t="shared" si="3"/>
        <v/>
      </c>
      <c r="M30" s="56" t="str">
        <f>IF(ISERROR(VLOOKUP($A30,#REF!,5,FALSE))=TRUE,"",VLOOKUP($A30,#REF!,6,FALSE)/VLOOKUP($A30,#REF!,5,FALSE))</f>
        <v/>
      </c>
      <c r="N30" s="56" t="str">
        <f>IF(ISERROR(VLOOKUP($A30,#REF!,5,FALSE))=TRUE,"",VLOOKUP($A30,#REF!,7,FALSE)/VLOOKUP($A30,#REF!,5,FALSE))</f>
        <v/>
      </c>
      <c r="O30" s="7">
        <f t="shared" si="4"/>
        <v>0</v>
      </c>
      <c r="P30" s="56" t="str">
        <f>IF(ISERROR(VLOOKUP($A30,#REF!,5,FALSE))=TRUE,"",VLOOKUP($A30,#REF!,8,FALSE)/VLOOKUP($A30,#REF!,5,FALSE))</f>
        <v/>
      </c>
      <c r="Q30" s="56" t="str">
        <f>IF(ISERROR(VLOOKUP($A30,#REF!,5,FALSE))=TRUE,"",VLOOKUP($A30,#REF!,9,FALSE)/VLOOKUP($A30,#REF!,5,FALSE))</f>
        <v/>
      </c>
      <c r="R30" s="7">
        <f t="shared" si="5"/>
        <v>0</v>
      </c>
      <c r="S30" s="56" t="str">
        <f>IF(ISERROR(VLOOKUP($A30,#REF!,5,FALSE))=TRUE,"",VLOOKUP($A30,#REF!,18,FALSE)/VLOOKUP($A30,#REF!,5,FALSE))</f>
        <v/>
      </c>
      <c r="T30" s="56" t="str">
        <f>IF(ISERROR(VLOOKUP($A30,#REF!,5,FALSE))=TRUE,"",VLOOKUP($A30,#REF!,19,FALSE)/VLOOKUP($A30,#REF!,5,FALSE))</f>
        <v/>
      </c>
      <c r="U30" s="7">
        <f t="shared" si="6"/>
        <v>0</v>
      </c>
      <c r="V30" s="56" t="str">
        <f>IF(ISERROR(VLOOKUP($A30,#REF!,5,FALSE))=TRUE,"",VLOOKUP($A30,#REF!,19,FALSE)/VLOOKUP($A30,#REF!,21,FALSE))</f>
        <v/>
      </c>
      <c r="W30" s="7" t="str">
        <f t="shared" si="6"/>
        <v/>
      </c>
      <c r="X30" s="57" t="str">
        <f>IF(ISERROR(VLOOKUP($A30,#REF!,5,FALSE))=TRUE,"",VLOOKUP($A30,#REF!,18,FALSE)/(VLOOKUP($A30,#REF!,18,FALSE)+VLOOKUP($A30,#REF!,19,FALSE)))</f>
        <v/>
      </c>
      <c r="Y30" s="57" t="str">
        <f>IF(ISERROR(VLOOKUP($A30,#REF!,5,FALSE))=TRUE,"",VLOOKUP($A30,#REF!,19,FALSE)/(VLOOKUP($A30,#REF!,18,FALSE)+VLOOKUP($A30,#REF!,19,FALSE)))</f>
        <v/>
      </c>
      <c r="Z30" s="23" t="str">
        <f t="shared" si="7"/>
        <v/>
      </c>
      <c r="AA30" s="56" t="str">
        <f>IF(ISERROR(VLOOKUP($A30,#REF!,5,FALSE))=TRUE,"",VLOOKUP($A30,#REF!,20,FALSE)/VLOOKUP($A30,#REF!,5,FALSE))</f>
        <v/>
      </c>
      <c r="AB30" s="56" t="str">
        <f>IF(ISERROR(VLOOKUP($A30,#REF!,5,FALSE))=TRUE,"",VLOOKUP($A30,#REF!,21,FALSE)/VLOOKUP($A30,#REF!,5,FALSE))</f>
        <v/>
      </c>
      <c r="AC30" s="7">
        <f t="shared" si="8"/>
        <v>0</v>
      </c>
      <c r="AD30" s="56" t="str">
        <f>IF(ISERROR(VLOOKUP($A30,#REF!,5,FALSE))=TRUE,"",VLOOKUP($A30,#REF!,26,FALSE)/VLOOKUP($A30,#REF!,5,FALSE))</f>
        <v/>
      </c>
      <c r="AE30" s="56" t="str">
        <f>IF(ISERROR(VLOOKUP($A30,#REF!,5,FALSE))=TRUE,"",VLOOKUP($A30,#REF!,27,FALSE)/VLOOKUP($A30,#REF!,5,FALSE))</f>
        <v/>
      </c>
      <c r="AF30" s="7">
        <f t="shared" si="9"/>
        <v>0</v>
      </c>
      <c r="AG30" s="56" t="str">
        <f>IF(ISERROR(VLOOKUP($A30,#REF!,5,FALSE))=TRUE,"",VLOOKUP($A30,#REF!,27,FALSE)/VLOOKUP($A30,#REF!,29,FALSE))</f>
        <v/>
      </c>
      <c r="AH30" s="7" t="str">
        <f t="shared" si="10"/>
        <v/>
      </c>
      <c r="AI30" s="57" t="str">
        <f>IF(ISERROR(VLOOKUP($A30,#REF!,5,FALSE))=TRUE,"",VLOOKUP($A30,#REF!,26,FALSE)/(VLOOKUP($A30,#REF!,26,FALSE)+VLOOKUP($A30,#REF!,27,FALSE)))</f>
        <v/>
      </c>
      <c r="AJ30" s="57" t="str">
        <f>IF(ISERROR(VLOOKUP($A30,#REF!,5,FALSE))=TRUE,"",VLOOKUP($A30,#REF!,27,FALSE)/(VLOOKUP($A30,#REF!,26,FALSE)+VLOOKUP($A30,#REF!,27,FALSE)))</f>
        <v/>
      </c>
      <c r="AK30" s="23" t="str">
        <f t="shared" si="11"/>
        <v/>
      </c>
      <c r="AL30" s="56" t="str">
        <f>IF(ISERROR(VLOOKUP($A30,#REF!,5,FALSE))=TRUE,"",VLOOKUP($A30,#REF!,28,FALSE)/VLOOKUP($A30,#REF!,5,FALSE))</f>
        <v/>
      </c>
      <c r="AM30" s="56" t="str">
        <f>IF(ISERROR(VLOOKUP($A30,#REF!,5,FALSE))=TRUE,"",VLOOKUP($A30,#REF!,29,FALSE)/VLOOKUP($A30,#REF!,5,FALSE))</f>
        <v/>
      </c>
      <c r="AN30" s="7">
        <f t="shared" si="12"/>
        <v>0</v>
      </c>
      <c r="AO30" s="56" t="str">
        <f>IF(ISERROR(VLOOKUP($A30,#REF!,5,FALSE))=TRUE,"",VLOOKUP($A30,#REF!,22,FALSE)/VLOOKUP($A30,#REF!,5,FALSE))</f>
        <v/>
      </c>
      <c r="AP30" s="56" t="str">
        <f>IF(ISERROR(VLOOKUP($A30,#REF!,5,FALSE))=TRUE,"",VLOOKUP($A30,#REF!,23,FALSE)/VLOOKUP($A30,#REF!,5,FALSE))</f>
        <v/>
      </c>
      <c r="AQ30" s="7">
        <f t="shared" si="13"/>
        <v>0</v>
      </c>
      <c r="AR30" s="56" t="str">
        <f>IF(ISERROR(VLOOKUP($A30,#REF!,5,FALSE))=TRUE,"",VLOOKUP($A30,#REF!,23,FALSE)/VLOOKUP($A30,#REF!,25,FALSE))</f>
        <v/>
      </c>
      <c r="AS30" s="7" t="str">
        <f t="shared" si="14"/>
        <v/>
      </c>
      <c r="AT30" s="57" t="str">
        <f>IF(ISERROR(VLOOKUP($A30,#REF!,5,FALSE))=TRUE,"",VLOOKUP($A30,#REF!,22,FALSE)/(VLOOKUP($A30,#REF!,22,FALSE)+VLOOKUP($A30,#REF!,23,FALSE)))</f>
        <v/>
      </c>
      <c r="AU30" s="57" t="str">
        <f>IF(ISERROR(VLOOKUP($A30,#REF!,5,FALSE))=TRUE,"",VLOOKUP($A30,#REF!,23,FALSE)/(VLOOKUP($A30,#REF!,22,FALSE)+VLOOKUP($A30,#REF!,23,FALSE)))</f>
        <v/>
      </c>
      <c r="AV30" s="23" t="str">
        <f t="shared" si="15"/>
        <v/>
      </c>
      <c r="AW30" s="56" t="str">
        <f>IF(ISERROR(VLOOKUP($A30,#REF!,5,FALSE))=TRUE,"",VLOOKUP($A30,#REF!,24,FALSE)/VLOOKUP($A30,#REF!,5,FALSE))</f>
        <v/>
      </c>
      <c r="AX30" s="56" t="str">
        <f>IF(ISERROR(VLOOKUP($A30,#REF!,5,FALSE))=TRUE,"",VLOOKUP($A30,#REF!,25,FALSE)/VLOOKUP($A30,#REF!,5,FALSE))</f>
        <v/>
      </c>
      <c r="AY30" s="7">
        <f t="shared" si="16"/>
        <v>0</v>
      </c>
      <c r="AZ30" s="53" t="s">
        <v>78</v>
      </c>
      <c r="BB30" s="10"/>
      <c r="BC30" s="10"/>
      <c r="BD30" s="10"/>
      <c r="BE30" s="10"/>
      <c r="BF30" s="10"/>
      <c r="BG30" s="10"/>
      <c r="BH30" s="10"/>
      <c r="BI30" s="10"/>
      <c r="BJ30" s="10"/>
      <c r="BK30" s="10"/>
      <c r="BL30" s="10"/>
      <c r="BM30" s="10"/>
      <c r="BN30" s="10"/>
      <c r="BO30" s="10"/>
      <c r="BP30" s="10"/>
      <c r="BQ30" s="17"/>
      <c r="BR30" s="10"/>
      <c r="BS30" s="10"/>
      <c r="BT30" s="10"/>
      <c r="BU30" s="10"/>
      <c r="BV30" s="10"/>
      <c r="BW30" s="10"/>
      <c r="BX30" s="10"/>
      <c r="BY30" s="10"/>
      <c r="BZ30" s="10"/>
      <c r="CA30" s="10"/>
      <c r="CB30" s="10"/>
      <c r="CC30" s="10"/>
      <c r="CD30" s="10"/>
      <c r="CE30" s="10"/>
      <c r="CF30" s="10"/>
      <c r="CG30" s="10"/>
    </row>
    <row r="31" spans="1:85" x14ac:dyDescent="0.45">
      <c r="A31" s="25" t="str">
        <f>CONCATENATE(LEFT($B$3,2),"21")</f>
        <v>0221</v>
      </c>
      <c r="B31" s="24" t="str">
        <f>IF(ISERROR(VLOOKUP($A31,#REF!,4,FALSE))=TRUE,"",VLOOKUP($A31,#REF!,4,FALSE))</f>
        <v/>
      </c>
      <c r="C31" s="56" t="str">
        <f>IF(ISERROR(VLOOKUP($A31,#REF!,5,FALSE))=TRUE,"",VLOOKUP($A31,#REF!,14,FALSE)/VLOOKUP($A31,#REF!,5,FALSE))</f>
        <v/>
      </c>
      <c r="D31" s="56" t="str">
        <f>IF(ISERROR(VLOOKUP($A31,#REF!,5,FALSE))=TRUE,"",VLOOKUP($A31,#REF!,15,FALSE)/VLOOKUP($A31,#REF!,5,FALSE))</f>
        <v/>
      </c>
      <c r="E31" s="7">
        <f t="shared" si="0"/>
        <v>0</v>
      </c>
      <c r="F31" s="56" t="str">
        <f>IF(ISERROR(VLOOKUP($A31,#REF!,5,FALSE))=TRUE,"",VLOOKUP($A31,#REF!,15,FALSE)/VLOOKUP($A31,#REF!,7,FALSE))</f>
        <v/>
      </c>
      <c r="G31" s="7" t="str">
        <f t="shared" si="1"/>
        <v/>
      </c>
      <c r="H31" s="56" t="str">
        <f>IF(ISERROR(VLOOKUP($A31,#REF!,5,FALSE))=TRUE,"",VLOOKUP($A31,#REF!,15,FALSE)/VLOOKUP($A31,#REF!,9,FALSE))</f>
        <v/>
      </c>
      <c r="I31" s="7" t="str">
        <f t="shared" si="2"/>
        <v/>
      </c>
      <c r="J31" s="57" t="str">
        <f>IF(ISERROR(VLOOKUP($A31,#REF!,5,FALSE))=TRUE,"",VLOOKUP($A31,#REF!,14,FALSE)/(VLOOKUP($A31,#REF!,14,FALSE)+VLOOKUP($A31,#REF!,15,FALSE)))</f>
        <v/>
      </c>
      <c r="K31" s="57" t="str">
        <f>IF(ISERROR(VLOOKUP($A31,#REF!,5,FALSE))=TRUE,"",VLOOKUP($A31,#REF!,15,FALSE)/(VLOOKUP($A31,#REF!,14,FALSE)+VLOOKUP($A31,#REF!,15,FALSE)))</f>
        <v/>
      </c>
      <c r="L31" s="23" t="str">
        <f t="shared" si="3"/>
        <v/>
      </c>
      <c r="M31" s="56" t="str">
        <f>IF(ISERROR(VLOOKUP($A31,#REF!,5,FALSE))=TRUE,"",VLOOKUP($A31,#REF!,6,FALSE)/VLOOKUP($A31,#REF!,5,FALSE))</f>
        <v/>
      </c>
      <c r="N31" s="56" t="str">
        <f>IF(ISERROR(VLOOKUP($A31,#REF!,5,FALSE))=TRUE,"",VLOOKUP($A31,#REF!,7,FALSE)/VLOOKUP($A31,#REF!,5,FALSE))</f>
        <v/>
      </c>
      <c r="O31" s="7">
        <f t="shared" si="4"/>
        <v>0</v>
      </c>
      <c r="P31" s="56" t="str">
        <f>IF(ISERROR(VLOOKUP($A31,#REF!,5,FALSE))=TRUE,"",VLOOKUP($A31,#REF!,8,FALSE)/VLOOKUP($A31,#REF!,5,FALSE))</f>
        <v/>
      </c>
      <c r="Q31" s="56" t="str">
        <f>IF(ISERROR(VLOOKUP($A31,#REF!,5,FALSE))=TRUE,"",VLOOKUP($A31,#REF!,9,FALSE)/VLOOKUP($A31,#REF!,5,FALSE))</f>
        <v/>
      </c>
      <c r="R31" s="7">
        <f t="shared" si="5"/>
        <v>0</v>
      </c>
      <c r="S31" s="56" t="str">
        <f>IF(ISERROR(VLOOKUP($A31,#REF!,5,FALSE))=TRUE,"",VLOOKUP($A31,#REF!,18,FALSE)/VLOOKUP($A31,#REF!,5,FALSE))</f>
        <v/>
      </c>
      <c r="T31" s="56" t="str">
        <f>IF(ISERROR(VLOOKUP($A31,#REF!,5,FALSE))=TRUE,"",VLOOKUP($A31,#REF!,19,FALSE)/VLOOKUP($A31,#REF!,5,FALSE))</f>
        <v/>
      </c>
      <c r="U31" s="7">
        <f t="shared" si="6"/>
        <v>0</v>
      </c>
      <c r="V31" s="56" t="str">
        <f>IF(ISERROR(VLOOKUP($A31,#REF!,5,FALSE))=TRUE,"",VLOOKUP($A31,#REF!,19,FALSE)/VLOOKUP($A31,#REF!,21,FALSE))</f>
        <v/>
      </c>
      <c r="W31" s="7" t="str">
        <f t="shared" si="6"/>
        <v/>
      </c>
      <c r="X31" s="57" t="str">
        <f>IF(ISERROR(VLOOKUP($A31,#REF!,5,FALSE))=TRUE,"",VLOOKUP($A31,#REF!,18,FALSE)/(VLOOKUP($A31,#REF!,18,FALSE)+VLOOKUP($A31,#REF!,19,FALSE)))</f>
        <v/>
      </c>
      <c r="Y31" s="57" t="str">
        <f>IF(ISERROR(VLOOKUP($A31,#REF!,5,FALSE))=TRUE,"",VLOOKUP($A31,#REF!,19,FALSE)/(VLOOKUP($A31,#REF!,18,FALSE)+VLOOKUP($A31,#REF!,19,FALSE)))</f>
        <v/>
      </c>
      <c r="Z31" s="23" t="str">
        <f t="shared" si="7"/>
        <v/>
      </c>
      <c r="AA31" s="56" t="str">
        <f>IF(ISERROR(VLOOKUP($A31,#REF!,5,FALSE))=TRUE,"",VLOOKUP($A31,#REF!,20,FALSE)/VLOOKUP($A31,#REF!,5,FALSE))</f>
        <v/>
      </c>
      <c r="AB31" s="56" t="str">
        <f>IF(ISERROR(VLOOKUP($A31,#REF!,5,FALSE))=TRUE,"",VLOOKUP($A31,#REF!,21,FALSE)/VLOOKUP($A31,#REF!,5,FALSE))</f>
        <v/>
      </c>
      <c r="AC31" s="7">
        <f t="shared" si="8"/>
        <v>0</v>
      </c>
      <c r="AD31" s="56" t="str">
        <f>IF(ISERROR(VLOOKUP($A31,#REF!,5,FALSE))=TRUE,"",VLOOKUP($A31,#REF!,26,FALSE)/VLOOKUP($A31,#REF!,5,FALSE))</f>
        <v/>
      </c>
      <c r="AE31" s="56" t="str">
        <f>IF(ISERROR(VLOOKUP($A31,#REF!,5,FALSE))=TRUE,"",VLOOKUP($A31,#REF!,27,FALSE)/VLOOKUP($A31,#REF!,5,FALSE))</f>
        <v/>
      </c>
      <c r="AF31" s="7">
        <f t="shared" si="9"/>
        <v>0</v>
      </c>
      <c r="AG31" s="56" t="str">
        <f>IF(ISERROR(VLOOKUP($A31,#REF!,5,FALSE))=TRUE,"",VLOOKUP($A31,#REF!,27,FALSE)/VLOOKUP($A31,#REF!,29,FALSE))</f>
        <v/>
      </c>
      <c r="AH31" s="7" t="str">
        <f t="shared" si="10"/>
        <v/>
      </c>
      <c r="AI31" s="57" t="str">
        <f>IF(ISERROR(VLOOKUP($A31,#REF!,5,FALSE))=TRUE,"",VLOOKUP($A31,#REF!,26,FALSE)/(VLOOKUP($A31,#REF!,26,FALSE)+VLOOKUP($A31,#REF!,27,FALSE)))</f>
        <v/>
      </c>
      <c r="AJ31" s="57" t="str">
        <f>IF(ISERROR(VLOOKUP($A31,#REF!,5,FALSE))=TRUE,"",VLOOKUP($A31,#REF!,27,FALSE)/(VLOOKUP($A31,#REF!,26,FALSE)+VLOOKUP($A31,#REF!,27,FALSE)))</f>
        <v/>
      </c>
      <c r="AK31" s="23" t="str">
        <f t="shared" si="11"/>
        <v/>
      </c>
      <c r="AL31" s="56" t="str">
        <f>IF(ISERROR(VLOOKUP($A31,#REF!,5,FALSE))=TRUE,"",VLOOKUP($A31,#REF!,28,FALSE)/VLOOKUP($A31,#REF!,5,FALSE))</f>
        <v/>
      </c>
      <c r="AM31" s="56" t="str">
        <f>IF(ISERROR(VLOOKUP($A31,#REF!,5,FALSE))=TRUE,"",VLOOKUP($A31,#REF!,29,FALSE)/VLOOKUP($A31,#REF!,5,FALSE))</f>
        <v/>
      </c>
      <c r="AN31" s="7">
        <f t="shared" si="12"/>
        <v>0</v>
      </c>
      <c r="AO31" s="56" t="str">
        <f>IF(ISERROR(VLOOKUP($A31,#REF!,5,FALSE))=TRUE,"",VLOOKUP($A31,#REF!,22,FALSE)/VLOOKUP($A31,#REF!,5,FALSE))</f>
        <v/>
      </c>
      <c r="AP31" s="56" t="str">
        <f>IF(ISERROR(VLOOKUP($A31,#REF!,5,FALSE))=TRUE,"",VLOOKUP($A31,#REF!,23,FALSE)/VLOOKUP($A31,#REF!,5,FALSE))</f>
        <v/>
      </c>
      <c r="AQ31" s="7">
        <f t="shared" si="13"/>
        <v>0</v>
      </c>
      <c r="AR31" s="56" t="str">
        <f>IF(ISERROR(VLOOKUP($A31,#REF!,5,FALSE))=TRUE,"",VLOOKUP($A31,#REF!,23,FALSE)/VLOOKUP($A31,#REF!,25,FALSE))</f>
        <v/>
      </c>
      <c r="AS31" s="7" t="str">
        <f t="shared" si="14"/>
        <v/>
      </c>
      <c r="AT31" s="57" t="str">
        <f>IF(ISERROR(VLOOKUP($A31,#REF!,5,FALSE))=TRUE,"",VLOOKUP($A31,#REF!,22,FALSE)/(VLOOKUP($A31,#REF!,22,FALSE)+VLOOKUP($A31,#REF!,23,FALSE)))</f>
        <v/>
      </c>
      <c r="AU31" s="57" t="str">
        <f>IF(ISERROR(VLOOKUP($A31,#REF!,5,FALSE))=TRUE,"",VLOOKUP($A31,#REF!,23,FALSE)/(VLOOKUP($A31,#REF!,22,FALSE)+VLOOKUP($A31,#REF!,23,FALSE)))</f>
        <v/>
      </c>
      <c r="AV31" s="23" t="str">
        <f t="shared" si="15"/>
        <v/>
      </c>
      <c r="AW31" s="56" t="str">
        <f>IF(ISERROR(VLOOKUP($A31,#REF!,5,FALSE))=TRUE,"",VLOOKUP($A31,#REF!,24,FALSE)/VLOOKUP($A31,#REF!,5,FALSE))</f>
        <v/>
      </c>
      <c r="AX31" s="56" t="str">
        <f>IF(ISERROR(VLOOKUP($A31,#REF!,5,FALSE))=TRUE,"",VLOOKUP($A31,#REF!,25,FALSE)/VLOOKUP($A31,#REF!,5,FALSE))</f>
        <v/>
      </c>
      <c r="AY31" s="7">
        <f t="shared" si="16"/>
        <v>0</v>
      </c>
      <c r="AZ31" s="53" t="s">
        <v>79</v>
      </c>
      <c r="BB31" s="10"/>
      <c r="BC31" s="10"/>
      <c r="BD31" s="10"/>
      <c r="BE31" s="10"/>
      <c r="BF31" s="10"/>
      <c r="BG31" s="10"/>
      <c r="BH31" s="10"/>
      <c r="BI31" s="10"/>
      <c r="BJ31" s="10"/>
      <c r="BK31" s="10"/>
      <c r="BL31" s="10"/>
      <c r="BM31" s="10"/>
      <c r="BN31" s="10"/>
      <c r="BO31" s="10"/>
      <c r="BP31" s="10"/>
      <c r="BQ31" s="17"/>
      <c r="BR31" s="10"/>
      <c r="BS31" s="10"/>
      <c r="BT31" s="10"/>
      <c r="BU31" s="10"/>
      <c r="BV31" s="10"/>
      <c r="BW31" s="10"/>
      <c r="BX31" s="10"/>
      <c r="BY31" s="10"/>
      <c r="BZ31" s="10"/>
      <c r="CA31" s="10"/>
      <c r="CB31" s="10"/>
      <c r="CC31" s="10"/>
      <c r="CD31" s="10"/>
      <c r="CE31" s="10"/>
      <c r="CF31" s="10"/>
      <c r="CG31" s="10"/>
    </row>
    <row r="32" spans="1:85" x14ac:dyDescent="0.45">
      <c r="M32" s="22"/>
      <c r="N32" s="22"/>
      <c r="AZ32" s="53" t="s">
        <v>80</v>
      </c>
      <c r="BB32" s="10"/>
      <c r="BC32" s="10"/>
      <c r="BD32" s="10"/>
      <c r="BE32" s="10"/>
      <c r="BF32" s="10"/>
      <c r="BG32" s="10"/>
      <c r="BH32" s="10"/>
      <c r="BI32" s="10"/>
      <c r="BJ32" s="10"/>
      <c r="BK32" s="10"/>
      <c r="BL32" s="10"/>
      <c r="BM32" s="10"/>
      <c r="BN32" s="10"/>
      <c r="BO32" s="10"/>
      <c r="BP32" s="10"/>
      <c r="BQ32" s="17"/>
      <c r="BR32" s="10"/>
      <c r="BS32" s="10"/>
      <c r="BT32" s="10"/>
      <c r="BU32" s="10"/>
      <c r="BV32" s="10"/>
      <c r="BW32" s="10"/>
      <c r="BX32" s="10"/>
      <c r="BY32" s="10"/>
      <c r="BZ32" s="10"/>
      <c r="CA32" s="10"/>
      <c r="CB32" s="10"/>
      <c r="CC32" s="10"/>
      <c r="CD32" s="10"/>
      <c r="CE32" s="10"/>
      <c r="CF32" s="10"/>
      <c r="CG32" s="10"/>
    </row>
    <row r="33" spans="52:85" x14ac:dyDescent="0.45">
      <c r="AZ33" s="53" t="s">
        <v>81</v>
      </c>
      <c r="BB33" s="10"/>
      <c r="BC33" s="10"/>
      <c r="BD33" s="10"/>
      <c r="BE33" s="10"/>
      <c r="BF33" s="10"/>
      <c r="BG33" s="10"/>
      <c r="BH33" s="10"/>
      <c r="BI33" s="10"/>
      <c r="BJ33" s="10"/>
      <c r="BK33" s="10"/>
      <c r="BL33" s="10"/>
      <c r="BM33" s="10"/>
      <c r="BN33" s="10"/>
      <c r="BO33" s="10"/>
      <c r="BP33" s="10"/>
      <c r="BQ33" s="17"/>
      <c r="BR33" s="10"/>
      <c r="BS33" s="10"/>
      <c r="BT33" s="10"/>
      <c r="BU33" s="10"/>
      <c r="BV33" s="10"/>
      <c r="BW33" s="10"/>
      <c r="BX33" s="10"/>
      <c r="BY33" s="10"/>
      <c r="BZ33" s="10"/>
      <c r="CA33" s="10"/>
      <c r="CB33" s="10"/>
      <c r="CC33" s="10"/>
      <c r="CD33" s="10"/>
      <c r="CE33" s="10"/>
      <c r="CF33" s="10"/>
      <c r="CG33" s="10"/>
    </row>
    <row r="34" spans="52:85" x14ac:dyDescent="0.45">
      <c r="AZ34" s="53" t="s">
        <v>82</v>
      </c>
      <c r="BB34" s="10"/>
      <c r="BC34" s="10"/>
      <c r="BD34" s="10"/>
      <c r="BE34" s="10"/>
      <c r="BF34" s="10"/>
      <c r="BG34" s="10"/>
      <c r="BH34" s="10"/>
      <c r="BI34" s="10"/>
      <c r="BJ34" s="10"/>
      <c r="BK34" s="10"/>
      <c r="BL34" s="10"/>
      <c r="BM34" s="10"/>
      <c r="BN34" s="10"/>
      <c r="BO34" s="10"/>
      <c r="BP34" s="10"/>
      <c r="BQ34" s="17"/>
      <c r="BR34" s="10"/>
      <c r="BS34" s="10"/>
      <c r="BT34" s="10"/>
      <c r="BU34" s="10"/>
      <c r="BV34" s="10"/>
      <c r="BW34" s="10"/>
      <c r="BX34" s="10"/>
      <c r="BY34" s="10"/>
      <c r="BZ34" s="10"/>
      <c r="CA34" s="10"/>
      <c r="CB34" s="10"/>
      <c r="CC34" s="10"/>
      <c r="CD34" s="10"/>
      <c r="CE34" s="10"/>
      <c r="CF34" s="10"/>
      <c r="CG34" s="10"/>
    </row>
    <row r="35" spans="52:85" x14ac:dyDescent="0.45">
      <c r="AZ35" s="53" t="s">
        <v>83</v>
      </c>
      <c r="BB35" s="10"/>
      <c r="BC35" s="10"/>
      <c r="BD35" s="10"/>
      <c r="BE35" s="10"/>
      <c r="BF35" s="10"/>
      <c r="BG35" s="10"/>
      <c r="BH35" s="10"/>
      <c r="BI35" s="10"/>
      <c r="BJ35" s="10"/>
      <c r="BK35" s="10"/>
      <c r="BL35" s="10"/>
      <c r="BM35" s="10"/>
      <c r="BN35" s="10"/>
      <c r="BO35" s="10"/>
      <c r="BP35" s="10"/>
      <c r="BQ35" s="17"/>
      <c r="BR35" s="10"/>
      <c r="BS35" s="10"/>
      <c r="BT35" s="10"/>
      <c r="BU35" s="10"/>
      <c r="BV35" s="10"/>
      <c r="BW35" s="10"/>
      <c r="BX35" s="10"/>
      <c r="BY35" s="10"/>
      <c r="BZ35" s="10"/>
      <c r="CA35" s="10"/>
      <c r="CB35" s="10"/>
      <c r="CC35" s="10"/>
      <c r="CD35" s="10"/>
      <c r="CE35" s="10"/>
      <c r="CF35" s="10"/>
      <c r="CG35" s="10"/>
    </row>
    <row r="36" spans="52:85" x14ac:dyDescent="0.45">
      <c r="AZ36" s="53" t="s">
        <v>84</v>
      </c>
      <c r="BB36" s="10"/>
      <c r="BC36" s="10"/>
      <c r="BD36" s="10"/>
      <c r="BE36" s="10"/>
      <c r="BF36" s="10"/>
      <c r="BG36" s="10"/>
      <c r="BH36" s="10"/>
      <c r="BI36" s="10"/>
      <c r="BJ36" s="10"/>
      <c r="BK36" s="10"/>
      <c r="BL36" s="10"/>
      <c r="BM36" s="10"/>
      <c r="BN36" s="10"/>
      <c r="BO36" s="10"/>
      <c r="BP36" s="10"/>
      <c r="BQ36" s="17"/>
      <c r="BR36" s="10"/>
      <c r="BS36" s="10"/>
      <c r="BT36" s="10"/>
      <c r="BU36" s="10"/>
      <c r="BV36" s="10"/>
      <c r="BW36" s="10"/>
      <c r="BX36" s="10"/>
      <c r="BY36" s="10"/>
      <c r="BZ36" s="10"/>
      <c r="CA36" s="10"/>
      <c r="CB36" s="10"/>
      <c r="CC36" s="10"/>
      <c r="CD36" s="10"/>
      <c r="CE36" s="10"/>
      <c r="CF36" s="10"/>
      <c r="CG36" s="10"/>
    </row>
    <row r="37" spans="52:85" x14ac:dyDescent="0.45">
      <c r="AZ37" s="53" t="s">
        <v>85</v>
      </c>
      <c r="BB37" s="10"/>
      <c r="BC37" s="10"/>
      <c r="BD37" s="10"/>
      <c r="BE37" s="10"/>
      <c r="BF37" s="10"/>
      <c r="BG37" s="10"/>
      <c r="BH37" s="10"/>
      <c r="BI37" s="10"/>
      <c r="BJ37" s="10"/>
      <c r="BK37" s="10"/>
      <c r="BL37" s="10"/>
      <c r="BM37" s="10"/>
      <c r="BN37" s="10"/>
      <c r="BO37" s="10"/>
      <c r="BP37" s="10"/>
      <c r="BQ37" s="17"/>
      <c r="BR37" s="10"/>
      <c r="BS37" s="10"/>
      <c r="BT37" s="10"/>
      <c r="BU37" s="10"/>
      <c r="BV37" s="10"/>
      <c r="BW37" s="10"/>
      <c r="BX37" s="10"/>
      <c r="BY37" s="10"/>
      <c r="BZ37" s="10"/>
      <c r="CA37" s="10"/>
      <c r="CB37" s="10"/>
      <c r="CC37" s="10"/>
      <c r="CD37" s="10"/>
      <c r="CE37" s="10"/>
      <c r="CF37" s="10"/>
      <c r="CG37" s="10"/>
    </row>
    <row r="38" spans="52:85" x14ac:dyDescent="0.45">
      <c r="AZ38" s="53" t="s">
        <v>86</v>
      </c>
      <c r="BB38" s="10"/>
      <c r="BC38" s="10"/>
      <c r="BD38" s="10"/>
      <c r="BE38" s="10"/>
      <c r="BF38" s="10"/>
      <c r="BG38" s="10"/>
      <c r="BH38" s="10"/>
      <c r="BI38" s="10"/>
      <c r="BJ38" s="10"/>
      <c r="BK38" s="10"/>
      <c r="BL38" s="10"/>
      <c r="BM38" s="10"/>
      <c r="BN38" s="10"/>
      <c r="BO38" s="10"/>
      <c r="BP38" s="10"/>
      <c r="BQ38" s="17"/>
      <c r="BR38" s="10"/>
      <c r="BS38" s="10"/>
      <c r="BT38" s="10"/>
      <c r="BU38" s="10"/>
      <c r="BV38" s="10"/>
      <c r="BW38" s="10"/>
      <c r="BX38" s="10"/>
      <c r="BY38" s="10"/>
      <c r="BZ38" s="10"/>
      <c r="CA38" s="10"/>
      <c r="CB38" s="10"/>
      <c r="CC38" s="10"/>
      <c r="CD38" s="10"/>
      <c r="CE38" s="10"/>
      <c r="CF38" s="10"/>
      <c r="CG38" s="10"/>
    </row>
    <row r="39" spans="52:85" x14ac:dyDescent="0.45">
      <c r="AZ39" s="53" t="s">
        <v>87</v>
      </c>
      <c r="BB39" s="10"/>
      <c r="BC39" s="10"/>
      <c r="BD39" s="10"/>
      <c r="BE39" s="10"/>
      <c r="BF39" s="10"/>
      <c r="BG39" s="10"/>
      <c r="BH39" s="10"/>
      <c r="BI39" s="10"/>
      <c r="BJ39" s="10"/>
      <c r="BK39" s="10"/>
      <c r="BL39" s="10"/>
      <c r="BM39" s="10"/>
      <c r="BN39" s="10"/>
      <c r="BO39" s="10"/>
      <c r="BP39" s="10"/>
      <c r="BQ39" s="17"/>
      <c r="BR39" s="10"/>
      <c r="BS39" s="10"/>
      <c r="BT39" s="10"/>
      <c r="BU39" s="10"/>
      <c r="BV39" s="10"/>
      <c r="BW39" s="10"/>
      <c r="BX39" s="10"/>
      <c r="BY39" s="10"/>
      <c r="BZ39" s="10"/>
      <c r="CA39" s="10"/>
      <c r="CB39" s="10"/>
      <c r="CC39" s="10"/>
      <c r="CD39" s="10"/>
      <c r="CE39" s="10"/>
      <c r="CF39" s="10"/>
      <c r="CG39" s="10"/>
    </row>
    <row r="40" spans="52:85" x14ac:dyDescent="0.45">
      <c r="AZ40" s="53" t="s">
        <v>88</v>
      </c>
      <c r="BB40" s="10"/>
      <c r="BC40" s="10"/>
      <c r="BD40" s="10"/>
      <c r="BE40" s="10"/>
      <c r="BF40" s="10"/>
      <c r="BG40" s="10"/>
      <c r="BH40" s="10"/>
      <c r="BI40" s="10"/>
      <c r="BJ40" s="10"/>
      <c r="BK40" s="10"/>
      <c r="BL40" s="10"/>
      <c r="BM40" s="10"/>
      <c r="BN40" s="10"/>
      <c r="BO40" s="10"/>
      <c r="BP40" s="10"/>
      <c r="BQ40" s="17"/>
      <c r="BR40" s="10"/>
      <c r="BS40" s="10"/>
      <c r="BT40" s="10"/>
      <c r="BU40" s="10"/>
      <c r="BV40" s="10"/>
      <c r="BW40" s="10"/>
      <c r="BX40" s="10"/>
      <c r="BY40" s="10"/>
      <c r="BZ40" s="10"/>
      <c r="CA40" s="10"/>
      <c r="CB40" s="10"/>
      <c r="CC40" s="10"/>
      <c r="CD40" s="10"/>
      <c r="CE40" s="10"/>
      <c r="CF40" s="10"/>
      <c r="CG40" s="10"/>
    </row>
    <row r="41" spans="52:85" x14ac:dyDescent="0.45">
      <c r="AZ41" s="53" t="s">
        <v>89</v>
      </c>
      <c r="BB41" s="10"/>
      <c r="BC41" s="10"/>
      <c r="BD41" s="10"/>
      <c r="BE41" s="10"/>
      <c r="BF41" s="10"/>
      <c r="BG41" s="10"/>
      <c r="BH41" s="10"/>
      <c r="BI41" s="10"/>
      <c r="BJ41" s="10"/>
      <c r="BK41" s="10"/>
      <c r="BL41" s="10"/>
      <c r="BM41" s="10"/>
      <c r="BN41" s="10"/>
      <c r="BO41" s="10"/>
      <c r="BP41" s="10"/>
      <c r="BQ41" s="17"/>
      <c r="BR41" s="10"/>
      <c r="BS41" s="10"/>
      <c r="BT41" s="10"/>
      <c r="BU41" s="10"/>
      <c r="BV41" s="10"/>
      <c r="BW41" s="10"/>
      <c r="BX41" s="10"/>
      <c r="BY41" s="10"/>
      <c r="BZ41" s="10"/>
      <c r="CA41" s="10"/>
      <c r="CB41" s="10"/>
      <c r="CC41" s="10"/>
      <c r="CD41" s="10"/>
      <c r="CE41" s="10"/>
      <c r="CF41" s="10"/>
      <c r="CG41" s="10"/>
    </row>
    <row r="42" spans="52:85" x14ac:dyDescent="0.45">
      <c r="AZ42" s="53" t="s">
        <v>90</v>
      </c>
      <c r="BB42" s="10"/>
      <c r="BC42" s="10"/>
      <c r="BD42" s="10"/>
      <c r="BE42" s="10"/>
      <c r="BF42" s="10"/>
      <c r="BG42" s="10"/>
      <c r="BH42" s="10"/>
      <c r="BI42" s="10"/>
      <c r="BJ42" s="10"/>
      <c r="BK42" s="10"/>
      <c r="BL42" s="10"/>
      <c r="BM42" s="10"/>
      <c r="BN42" s="10"/>
      <c r="BO42" s="10"/>
      <c r="BP42" s="10"/>
      <c r="BQ42" s="17"/>
      <c r="BR42" s="10"/>
      <c r="BS42" s="10"/>
      <c r="BT42" s="10"/>
      <c r="BU42" s="10"/>
      <c r="BV42" s="10"/>
      <c r="BW42" s="10"/>
      <c r="BX42" s="10"/>
      <c r="BY42" s="10"/>
      <c r="BZ42" s="10"/>
      <c r="CA42" s="10"/>
      <c r="CB42" s="10"/>
      <c r="CC42" s="10"/>
      <c r="CD42" s="10"/>
      <c r="CE42" s="10"/>
      <c r="CF42" s="10"/>
      <c r="CG42" s="10"/>
    </row>
    <row r="43" spans="52:85" x14ac:dyDescent="0.45">
      <c r="AZ43" s="53" t="s">
        <v>91</v>
      </c>
      <c r="BB43" s="10"/>
      <c r="BC43" s="10"/>
      <c r="BD43" s="10"/>
      <c r="BE43" s="10"/>
      <c r="BF43" s="10"/>
      <c r="BG43" s="10"/>
      <c r="BH43" s="10"/>
      <c r="BI43" s="10"/>
      <c r="BJ43" s="10"/>
      <c r="BK43" s="10"/>
      <c r="BL43" s="10"/>
      <c r="BM43" s="10"/>
      <c r="BN43" s="10"/>
      <c r="BO43" s="10"/>
      <c r="BP43" s="10"/>
      <c r="BQ43" s="17"/>
      <c r="BR43" s="10"/>
      <c r="BS43" s="10"/>
      <c r="BT43" s="10"/>
      <c r="BU43" s="10"/>
      <c r="BV43" s="10"/>
      <c r="BW43" s="10"/>
      <c r="BX43" s="10"/>
      <c r="BY43" s="10"/>
      <c r="BZ43" s="10"/>
      <c r="CA43" s="10"/>
      <c r="CB43" s="10"/>
      <c r="CC43" s="10"/>
      <c r="CD43" s="10"/>
      <c r="CE43" s="10"/>
      <c r="CF43" s="10"/>
      <c r="CG43" s="10"/>
    </row>
    <row r="44" spans="52:85" x14ac:dyDescent="0.45">
      <c r="AZ44" s="53" t="s">
        <v>92</v>
      </c>
      <c r="BB44" s="10"/>
      <c r="BC44" s="10"/>
      <c r="BD44" s="10"/>
      <c r="BE44" s="10"/>
      <c r="BF44" s="10"/>
      <c r="BG44" s="10"/>
      <c r="BH44" s="10"/>
      <c r="BI44" s="10"/>
      <c r="BJ44" s="10"/>
      <c r="BK44" s="10"/>
      <c r="BL44" s="10"/>
      <c r="BM44" s="10"/>
      <c r="BN44" s="10"/>
      <c r="BO44" s="10"/>
      <c r="BP44" s="10"/>
      <c r="BQ44" s="17"/>
      <c r="BR44" s="10"/>
      <c r="BS44" s="10"/>
      <c r="BT44" s="10"/>
      <c r="BU44" s="10"/>
      <c r="BV44" s="10"/>
      <c r="BW44" s="10"/>
      <c r="BX44" s="10"/>
      <c r="BY44" s="10"/>
      <c r="BZ44" s="10"/>
      <c r="CA44" s="10"/>
      <c r="CB44" s="10"/>
      <c r="CC44" s="10"/>
      <c r="CD44" s="10"/>
      <c r="CE44" s="10"/>
      <c r="CF44" s="10"/>
      <c r="CG44" s="10"/>
    </row>
    <row r="45" spans="52:85" x14ac:dyDescent="0.45">
      <c r="AZ45" s="53" t="s">
        <v>93</v>
      </c>
      <c r="BB45" s="10"/>
      <c r="BC45" s="10"/>
      <c r="BD45" s="10"/>
      <c r="BE45" s="10"/>
      <c r="BF45" s="10"/>
      <c r="BG45" s="10"/>
      <c r="BH45" s="10"/>
      <c r="BI45" s="10"/>
      <c r="BJ45" s="10"/>
      <c r="BK45" s="10"/>
      <c r="BL45" s="10"/>
      <c r="BM45" s="10"/>
      <c r="BN45" s="10"/>
      <c r="BO45" s="10"/>
      <c r="BP45" s="10"/>
      <c r="BQ45" s="17"/>
      <c r="BR45" s="10"/>
      <c r="BS45" s="10"/>
      <c r="BT45" s="10"/>
      <c r="BU45" s="10"/>
      <c r="BV45" s="10"/>
      <c r="BW45" s="10"/>
      <c r="BX45" s="10"/>
      <c r="BY45" s="10"/>
      <c r="BZ45" s="10"/>
      <c r="CA45" s="10"/>
      <c r="CB45" s="10"/>
      <c r="CC45" s="10"/>
      <c r="CD45" s="10"/>
      <c r="CE45" s="10"/>
      <c r="CF45" s="10"/>
      <c r="CG45" s="10"/>
    </row>
    <row r="46" spans="52:85" x14ac:dyDescent="0.45">
      <c r="AZ46" s="53" t="s">
        <v>94</v>
      </c>
      <c r="BB46" s="10"/>
      <c r="BC46" s="10"/>
      <c r="BD46" s="10"/>
      <c r="BE46" s="10"/>
      <c r="BF46" s="10"/>
      <c r="BG46" s="10"/>
      <c r="BH46" s="10"/>
      <c r="BI46" s="10"/>
      <c r="BJ46" s="10"/>
      <c r="BK46" s="10"/>
      <c r="BL46" s="10"/>
      <c r="BM46" s="10"/>
      <c r="BN46" s="10"/>
      <c r="BO46" s="10"/>
      <c r="BP46" s="10"/>
      <c r="BQ46" s="17"/>
      <c r="BR46" s="10"/>
      <c r="BS46" s="10"/>
      <c r="BT46" s="10"/>
      <c r="BU46" s="10"/>
      <c r="BV46" s="10"/>
      <c r="BW46" s="10"/>
      <c r="BX46" s="10"/>
      <c r="BY46" s="10"/>
      <c r="BZ46" s="10"/>
      <c r="CA46" s="10"/>
      <c r="CB46" s="10"/>
      <c r="CC46" s="10"/>
      <c r="CD46" s="10"/>
      <c r="CE46" s="10"/>
      <c r="CF46" s="10"/>
      <c r="CG46" s="10"/>
    </row>
    <row r="47" spans="52:85" x14ac:dyDescent="0.45">
      <c r="AZ47" s="53" t="s">
        <v>95</v>
      </c>
      <c r="BB47" s="10"/>
      <c r="BC47" s="10"/>
      <c r="BD47" s="10"/>
      <c r="BE47" s="10"/>
      <c r="BF47" s="10"/>
      <c r="BG47" s="10"/>
      <c r="BH47" s="10"/>
      <c r="BI47" s="10"/>
      <c r="BJ47" s="10"/>
      <c r="BK47" s="10"/>
      <c r="BL47" s="10"/>
      <c r="BM47" s="10"/>
      <c r="BN47" s="10"/>
      <c r="BO47" s="10"/>
      <c r="BP47" s="10"/>
      <c r="BQ47" s="17"/>
      <c r="BR47" s="10"/>
      <c r="BS47" s="10"/>
      <c r="BT47" s="10"/>
      <c r="BU47" s="10"/>
      <c r="BV47" s="10"/>
      <c r="BW47" s="10"/>
      <c r="BX47" s="10"/>
      <c r="BY47" s="10"/>
      <c r="BZ47" s="10"/>
      <c r="CA47" s="10"/>
      <c r="CB47" s="10"/>
      <c r="CC47" s="10"/>
      <c r="CD47" s="10"/>
      <c r="CE47" s="10"/>
      <c r="CF47" s="10"/>
      <c r="CG47" s="10"/>
    </row>
    <row r="48" spans="52:85" ht="15.6" thickBot="1" x14ac:dyDescent="0.5">
      <c r="AZ48" s="54" t="s">
        <v>96</v>
      </c>
      <c r="BB48" s="10"/>
      <c r="BC48" s="10"/>
      <c r="BD48" s="10"/>
      <c r="BE48" s="10"/>
      <c r="BF48" s="10"/>
      <c r="BG48" s="10"/>
      <c r="BH48" s="10"/>
      <c r="BI48" s="10"/>
      <c r="BJ48" s="10"/>
      <c r="BK48" s="10"/>
      <c r="BL48" s="10"/>
      <c r="BM48" s="10"/>
      <c r="BN48" s="10"/>
      <c r="BO48" s="10"/>
      <c r="BP48" s="10"/>
      <c r="BQ48" s="17"/>
      <c r="BR48" s="10"/>
      <c r="BS48" s="10"/>
      <c r="BT48" s="10"/>
      <c r="BU48" s="10"/>
      <c r="BV48" s="10"/>
      <c r="BW48" s="10"/>
      <c r="BX48" s="10"/>
      <c r="BY48" s="10"/>
      <c r="BZ48" s="10"/>
      <c r="CA48" s="10"/>
      <c r="CB48" s="10"/>
      <c r="CC48" s="10"/>
      <c r="CD48" s="10"/>
      <c r="CE48" s="10"/>
      <c r="CF48" s="10"/>
      <c r="CG48" s="10"/>
    </row>
    <row r="49" spans="54:85" x14ac:dyDescent="0.45">
      <c r="BB49" s="10"/>
      <c r="BC49" s="10"/>
      <c r="BD49" s="10"/>
      <c r="BE49" s="10"/>
      <c r="BF49" s="10"/>
      <c r="BG49" s="10"/>
      <c r="BH49" s="10"/>
      <c r="BI49" s="10"/>
      <c r="BJ49" s="10"/>
      <c r="BK49" s="10"/>
      <c r="BL49" s="10"/>
      <c r="BM49" s="10"/>
      <c r="BN49" s="10"/>
      <c r="BO49" s="10"/>
      <c r="BP49" s="10"/>
      <c r="BQ49" s="17"/>
      <c r="BR49" s="10"/>
      <c r="BS49" s="10"/>
      <c r="BT49" s="10"/>
      <c r="BU49" s="10"/>
      <c r="BV49" s="10"/>
      <c r="BW49" s="10"/>
      <c r="BX49" s="10"/>
      <c r="BY49" s="10"/>
      <c r="BZ49" s="10"/>
      <c r="CA49" s="10"/>
      <c r="CB49" s="10"/>
      <c r="CC49" s="10"/>
      <c r="CD49" s="10"/>
      <c r="CE49" s="10"/>
      <c r="CF49" s="10"/>
      <c r="CG49" s="10"/>
    </row>
    <row r="50" spans="54:85" x14ac:dyDescent="0.45">
      <c r="BB50" s="10"/>
      <c r="BC50" s="10"/>
      <c r="BD50" s="10"/>
      <c r="BE50" s="10"/>
      <c r="BF50" s="10"/>
      <c r="BG50" s="10"/>
      <c r="BH50" s="10"/>
      <c r="BI50" s="10"/>
      <c r="BJ50" s="10"/>
      <c r="BK50" s="10"/>
      <c r="BL50" s="10"/>
      <c r="BM50" s="10"/>
      <c r="BN50" s="10"/>
      <c r="BO50" s="10"/>
      <c r="BP50" s="10"/>
      <c r="BQ50" s="17"/>
      <c r="BR50" s="10"/>
      <c r="BS50" s="10"/>
      <c r="BT50" s="10"/>
      <c r="BU50" s="10"/>
      <c r="BV50" s="10"/>
      <c r="BW50" s="10"/>
      <c r="BX50" s="10"/>
      <c r="BY50" s="10"/>
      <c r="BZ50" s="10"/>
      <c r="CA50" s="10"/>
      <c r="CB50" s="10"/>
      <c r="CC50" s="10"/>
      <c r="CD50" s="10"/>
      <c r="CE50" s="10"/>
      <c r="CF50" s="10"/>
      <c r="CG50" s="10"/>
    </row>
    <row r="51" spans="54:85" x14ac:dyDescent="0.45">
      <c r="BB51" s="10"/>
      <c r="BC51" s="10"/>
      <c r="BD51" s="10"/>
      <c r="BE51" s="10"/>
      <c r="BF51" s="10"/>
      <c r="BG51" s="10"/>
      <c r="BH51" s="10"/>
      <c r="BI51" s="10"/>
      <c r="BJ51" s="10"/>
      <c r="BK51" s="10"/>
      <c r="BL51" s="10"/>
      <c r="BM51" s="10"/>
      <c r="BN51" s="10"/>
      <c r="BO51" s="10"/>
      <c r="BP51" s="10"/>
      <c r="BQ51" s="17"/>
      <c r="BR51" s="10"/>
      <c r="BS51" s="10"/>
      <c r="BT51" s="10"/>
      <c r="BU51" s="10"/>
      <c r="BV51" s="10"/>
      <c r="BW51" s="10"/>
      <c r="BX51" s="10"/>
      <c r="BY51" s="10"/>
      <c r="BZ51" s="10"/>
      <c r="CA51" s="10"/>
      <c r="CB51" s="10"/>
      <c r="CC51" s="10"/>
      <c r="CD51" s="10"/>
      <c r="CE51" s="10"/>
      <c r="CF51" s="10"/>
      <c r="CG51" s="10"/>
    </row>
    <row r="52" spans="54:85" x14ac:dyDescent="0.45">
      <c r="BB52" s="10"/>
      <c r="BC52" s="10"/>
      <c r="BD52" s="10"/>
      <c r="BE52" s="10"/>
      <c r="BF52" s="10"/>
      <c r="BG52" s="10"/>
      <c r="BH52" s="10"/>
      <c r="BI52" s="10"/>
      <c r="BJ52" s="10"/>
      <c r="BK52" s="10"/>
      <c r="BL52" s="10"/>
      <c r="BM52" s="10"/>
      <c r="BN52" s="10"/>
      <c r="BO52" s="10"/>
      <c r="BP52" s="10"/>
      <c r="BQ52" s="17"/>
      <c r="BR52" s="10"/>
      <c r="BS52" s="10"/>
      <c r="BT52" s="10"/>
      <c r="BU52" s="10"/>
      <c r="BV52" s="10"/>
      <c r="BW52" s="10"/>
      <c r="BX52" s="10"/>
      <c r="BY52" s="10"/>
      <c r="BZ52" s="10"/>
      <c r="CA52" s="10"/>
      <c r="CB52" s="10"/>
      <c r="CC52" s="10"/>
      <c r="CD52" s="10"/>
      <c r="CE52" s="10"/>
      <c r="CF52" s="10"/>
      <c r="CG52" s="10"/>
    </row>
    <row r="53" spans="54:85" x14ac:dyDescent="0.45">
      <c r="BB53" s="10"/>
      <c r="BC53" s="10"/>
      <c r="BD53" s="10"/>
      <c r="BE53" s="10"/>
      <c r="BF53" s="10"/>
      <c r="BG53" s="10"/>
      <c r="BH53" s="10"/>
      <c r="BI53" s="10"/>
      <c r="BJ53" s="10"/>
      <c r="BK53" s="10"/>
      <c r="BL53" s="10"/>
      <c r="BM53" s="10"/>
      <c r="BN53" s="10"/>
      <c r="BO53" s="10"/>
      <c r="BP53" s="10"/>
      <c r="BQ53" s="17"/>
      <c r="BR53" s="10"/>
      <c r="BS53" s="10"/>
      <c r="BT53" s="10"/>
      <c r="BU53" s="10"/>
      <c r="BV53" s="10"/>
      <c r="BW53" s="10"/>
      <c r="BX53" s="10"/>
      <c r="BY53" s="10"/>
      <c r="BZ53" s="10"/>
      <c r="CA53" s="10"/>
      <c r="CB53" s="10"/>
      <c r="CC53" s="10"/>
      <c r="CD53" s="10"/>
      <c r="CE53" s="10"/>
      <c r="CF53" s="10"/>
      <c r="CG53" s="10"/>
    </row>
    <row r="54" spans="54:85" x14ac:dyDescent="0.45">
      <c r="BB54" s="10"/>
      <c r="BC54" s="10"/>
      <c r="BD54" s="10"/>
      <c r="BE54" s="10"/>
      <c r="BF54" s="10"/>
      <c r="BG54" s="10"/>
      <c r="BH54" s="10"/>
      <c r="BI54" s="10"/>
      <c r="BJ54" s="10"/>
      <c r="BK54" s="10"/>
      <c r="BL54" s="10"/>
      <c r="BM54" s="10"/>
      <c r="BN54" s="10"/>
      <c r="BO54" s="10"/>
      <c r="BP54" s="10"/>
      <c r="BQ54" s="17"/>
      <c r="BR54" s="10"/>
      <c r="BS54" s="10"/>
      <c r="BT54" s="10"/>
      <c r="BU54" s="10"/>
      <c r="BV54" s="10"/>
      <c r="BW54" s="10"/>
      <c r="BX54" s="10"/>
      <c r="BY54" s="10"/>
      <c r="BZ54" s="10"/>
      <c r="CA54" s="10"/>
      <c r="CB54" s="10"/>
      <c r="CC54" s="10"/>
      <c r="CD54" s="10"/>
      <c r="CE54" s="10"/>
      <c r="CF54" s="10"/>
      <c r="CG54" s="10"/>
    </row>
    <row r="55" spans="54:85" ht="15" customHeight="1" x14ac:dyDescent="0.45">
      <c r="BB55" s="10"/>
      <c r="BC55" s="10"/>
      <c r="BD55" s="10"/>
      <c r="BE55" s="10"/>
      <c r="BF55" s="10"/>
      <c r="BG55" s="10"/>
      <c r="BH55" s="10"/>
      <c r="BI55" s="10"/>
      <c r="BJ55" s="10"/>
      <c r="BK55" s="10"/>
      <c r="BL55" s="10"/>
      <c r="BM55" s="10"/>
      <c r="BN55" s="10"/>
      <c r="BO55" s="10"/>
      <c r="BP55" s="10"/>
      <c r="BQ55" s="17"/>
      <c r="BR55" s="10"/>
      <c r="BS55" s="10"/>
      <c r="BT55" s="10"/>
      <c r="BU55" s="10"/>
      <c r="BV55" s="10"/>
      <c r="BW55" s="10"/>
      <c r="BX55" s="10"/>
      <c r="BY55" s="10"/>
      <c r="BZ55" s="10"/>
      <c r="CA55" s="10"/>
      <c r="CB55" s="10"/>
      <c r="CC55" s="10"/>
      <c r="CD55" s="10"/>
      <c r="CE55" s="10"/>
      <c r="CF55" s="10"/>
      <c r="CG55" s="10"/>
    </row>
    <row r="56" spans="54:85" ht="15" customHeight="1" x14ac:dyDescent="0.45">
      <c r="BB56" s="10"/>
      <c r="BC56" s="10"/>
      <c r="BD56" s="10"/>
      <c r="BE56" s="10"/>
      <c r="BF56" s="10"/>
      <c r="BG56" s="10"/>
      <c r="BH56" s="10"/>
      <c r="BI56" s="10"/>
      <c r="BJ56" s="10"/>
      <c r="BK56" s="10"/>
      <c r="BL56" s="10"/>
      <c r="BM56" s="10"/>
      <c r="BN56" s="10"/>
      <c r="BO56" s="10"/>
      <c r="BP56" s="10"/>
      <c r="BQ56" s="17"/>
      <c r="BR56" s="10"/>
      <c r="BS56" s="10"/>
      <c r="BT56" s="10"/>
      <c r="BU56" s="10"/>
      <c r="BV56" s="10"/>
      <c r="BW56" s="10"/>
      <c r="BX56" s="10"/>
      <c r="BY56" s="10"/>
      <c r="BZ56" s="10"/>
      <c r="CA56" s="10"/>
      <c r="CB56" s="10"/>
      <c r="CC56" s="10"/>
      <c r="CD56" s="10"/>
      <c r="CE56" s="10"/>
      <c r="CF56" s="10"/>
      <c r="CG56" s="10"/>
    </row>
    <row r="57" spans="54:85" ht="15" customHeight="1" x14ac:dyDescent="0.45">
      <c r="BB57" s="10"/>
      <c r="BC57" s="10"/>
      <c r="BD57" s="10"/>
      <c r="BE57" s="10"/>
      <c r="BF57" s="10"/>
      <c r="BG57" s="10"/>
      <c r="BH57" s="10"/>
      <c r="BI57" s="10"/>
      <c r="BJ57" s="10"/>
      <c r="BK57" s="10"/>
      <c r="BL57" s="10"/>
      <c r="BM57" s="10"/>
      <c r="BN57" s="10"/>
      <c r="BO57" s="10"/>
      <c r="BP57" s="10"/>
      <c r="BQ57" s="17"/>
      <c r="BR57" s="10"/>
      <c r="BS57" s="10"/>
      <c r="BT57" s="10"/>
      <c r="BU57" s="10"/>
      <c r="BV57" s="10"/>
      <c r="BW57" s="10"/>
      <c r="BX57" s="10"/>
      <c r="BY57" s="10"/>
      <c r="BZ57" s="10"/>
      <c r="CA57" s="10"/>
      <c r="CB57" s="10"/>
      <c r="CC57" s="10"/>
      <c r="CD57" s="10"/>
      <c r="CE57" s="10"/>
      <c r="CF57" s="10"/>
      <c r="CG57" s="10"/>
    </row>
    <row r="58" spans="54:85" ht="15" customHeight="1" x14ac:dyDescent="0.45">
      <c r="BB58" s="10"/>
      <c r="BC58" s="10"/>
      <c r="BD58" s="10"/>
      <c r="BE58" s="10"/>
      <c r="BF58" s="10"/>
      <c r="BG58" s="10"/>
      <c r="BH58" s="10"/>
      <c r="BI58" s="10"/>
      <c r="BJ58" s="10"/>
      <c r="BK58" s="10"/>
      <c r="BL58" s="10"/>
      <c r="BM58" s="10"/>
      <c r="BN58" s="10"/>
      <c r="BO58" s="10"/>
      <c r="BP58" s="10"/>
      <c r="BQ58" s="17"/>
      <c r="BR58" s="21"/>
      <c r="BS58" s="10"/>
      <c r="BT58" s="10"/>
      <c r="BU58" s="10"/>
      <c r="BV58" s="10"/>
      <c r="BW58" s="10"/>
      <c r="BX58" s="10"/>
      <c r="BY58" s="10"/>
      <c r="BZ58" s="10"/>
      <c r="CA58" s="10"/>
      <c r="CB58" s="10"/>
      <c r="CC58" s="10"/>
      <c r="CD58" s="10"/>
      <c r="CE58" s="10"/>
      <c r="CF58" s="10"/>
      <c r="CG58" s="10"/>
    </row>
    <row r="59" spans="54:85" ht="15" customHeight="1" x14ac:dyDescent="0.45">
      <c r="BB59" s="10"/>
      <c r="BC59" s="10" t="s">
        <v>97</v>
      </c>
      <c r="BD59" s="10"/>
      <c r="BE59" s="10"/>
      <c r="BF59" s="10"/>
      <c r="BG59" s="10"/>
      <c r="BH59" s="10"/>
      <c r="BI59" s="10"/>
      <c r="BJ59" s="10"/>
      <c r="BK59" s="10"/>
      <c r="BL59" s="10"/>
      <c r="BM59" s="10"/>
      <c r="BN59" s="10"/>
      <c r="BO59" s="10"/>
      <c r="BP59" s="10"/>
      <c r="BQ59" s="17"/>
      <c r="BR59" s="10"/>
      <c r="BS59" s="10" t="s">
        <v>98</v>
      </c>
      <c r="BT59" s="10"/>
      <c r="BU59" s="10"/>
      <c r="BV59" s="10"/>
      <c r="BW59" s="10"/>
      <c r="BX59" s="10"/>
      <c r="BY59" s="10"/>
      <c r="BZ59" s="10"/>
      <c r="CA59" s="10"/>
      <c r="CB59" s="10"/>
      <c r="CC59" s="10"/>
      <c r="CD59" s="10"/>
      <c r="CE59" s="10"/>
      <c r="CF59" s="10"/>
      <c r="CG59" s="10"/>
    </row>
    <row r="60" spans="54:85" ht="15" customHeight="1" x14ac:dyDescent="0.45">
      <c r="BB60" s="10"/>
      <c r="BC60" s="10"/>
      <c r="BD60" s="10"/>
      <c r="BE60" s="10"/>
      <c r="BF60" s="10"/>
      <c r="BG60" s="10"/>
      <c r="BH60" s="10"/>
      <c r="BI60" s="10"/>
      <c r="BJ60" s="10"/>
      <c r="BK60" s="10"/>
      <c r="BL60" s="10"/>
      <c r="BM60" s="10"/>
      <c r="BN60" s="10"/>
      <c r="BO60" s="10"/>
      <c r="BP60" s="10"/>
      <c r="BQ60" s="17"/>
      <c r="BR60" s="10"/>
      <c r="BS60" s="10"/>
      <c r="BT60" s="10"/>
      <c r="BU60" s="10"/>
      <c r="BV60" s="10"/>
      <c r="BW60" s="10"/>
      <c r="BX60" s="10"/>
      <c r="BY60" s="10"/>
      <c r="BZ60" s="10"/>
      <c r="CA60" s="10"/>
      <c r="CB60" s="10"/>
      <c r="CC60" s="10"/>
      <c r="CD60" s="10"/>
      <c r="CE60" s="10"/>
      <c r="CF60" s="10"/>
      <c r="CG60" s="10"/>
    </row>
    <row r="61" spans="54:85" x14ac:dyDescent="0.45">
      <c r="BB61" s="10"/>
      <c r="BC61" s="10"/>
      <c r="BD61" s="10"/>
      <c r="BE61" s="10"/>
      <c r="BF61" s="10"/>
      <c r="BG61" s="10"/>
      <c r="BH61" s="10"/>
      <c r="BI61" s="10"/>
      <c r="BJ61" s="10"/>
      <c r="BK61" s="10"/>
      <c r="BL61" s="10"/>
      <c r="BM61" s="10"/>
      <c r="BN61" s="10"/>
      <c r="BO61" s="10"/>
      <c r="BP61" s="10"/>
      <c r="BQ61" s="17"/>
      <c r="BR61" s="10"/>
      <c r="BS61" s="10"/>
      <c r="BT61" s="10"/>
      <c r="BU61" s="10"/>
      <c r="BV61" s="10"/>
      <c r="BW61" s="10"/>
      <c r="BX61" s="10"/>
      <c r="BY61" s="10"/>
      <c r="BZ61" s="10"/>
      <c r="CA61" s="10"/>
      <c r="CB61" s="10"/>
      <c r="CC61" s="10"/>
      <c r="CD61" s="10"/>
      <c r="CE61" s="10"/>
      <c r="CF61" s="10"/>
      <c r="CG61" s="10"/>
    </row>
    <row r="62" spans="54:85" x14ac:dyDescent="0.45">
      <c r="BB62" s="10"/>
      <c r="BC62" s="10"/>
      <c r="BD62" s="10"/>
      <c r="BE62" s="10"/>
      <c r="BF62" s="10"/>
      <c r="BG62" s="10"/>
      <c r="BH62" s="10"/>
      <c r="BI62" s="10"/>
      <c r="BJ62" s="10"/>
      <c r="BK62" s="10"/>
      <c r="BL62" s="10"/>
      <c r="BM62" s="10"/>
      <c r="BN62" s="10"/>
      <c r="BO62" s="10"/>
      <c r="BP62" s="10"/>
      <c r="BQ62" s="17"/>
      <c r="BR62" s="10"/>
      <c r="BS62" s="10"/>
      <c r="BT62" s="10"/>
      <c r="BU62" s="10"/>
      <c r="BV62" s="10"/>
      <c r="BW62" s="10"/>
      <c r="BX62" s="10"/>
      <c r="BY62" s="10"/>
      <c r="BZ62" s="10"/>
      <c r="CA62" s="10"/>
      <c r="CB62" s="10"/>
      <c r="CC62" s="10"/>
      <c r="CD62" s="10"/>
      <c r="CE62" s="10"/>
      <c r="CF62" s="10"/>
      <c r="CG62" s="10"/>
    </row>
    <row r="63" spans="54:85" x14ac:dyDescent="0.45">
      <c r="BB63" s="10"/>
      <c r="BC63" s="10"/>
      <c r="BD63" s="10"/>
      <c r="BE63" s="10"/>
      <c r="BF63" s="10"/>
      <c r="BG63" s="10"/>
      <c r="BH63" s="10"/>
      <c r="BI63" s="10"/>
      <c r="BJ63" s="10"/>
      <c r="BK63" s="10"/>
      <c r="BL63" s="10"/>
      <c r="BM63" s="10"/>
      <c r="BN63" s="10"/>
      <c r="BO63" s="10"/>
      <c r="BP63" s="10"/>
      <c r="BQ63" s="17"/>
      <c r="BR63" s="10"/>
      <c r="BS63" s="10"/>
      <c r="BT63" s="10"/>
      <c r="BU63" s="10"/>
      <c r="BV63" s="10"/>
      <c r="BW63" s="10"/>
      <c r="BX63" s="10"/>
      <c r="BY63" s="10"/>
      <c r="BZ63" s="10"/>
      <c r="CA63" s="10"/>
      <c r="CB63" s="10"/>
      <c r="CC63" s="10"/>
      <c r="CD63" s="10"/>
      <c r="CE63" s="10"/>
      <c r="CF63" s="10"/>
      <c r="CG63" s="10"/>
    </row>
    <row r="64" spans="54:85" x14ac:dyDescent="0.45">
      <c r="BB64" s="10"/>
      <c r="BC64" s="10"/>
      <c r="BD64" s="10"/>
      <c r="BE64" s="10"/>
      <c r="BF64" s="10"/>
      <c r="BG64" s="10"/>
      <c r="BH64" s="10"/>
      <c r="BI64" s="10"/>
      <c r="BJ64" s="10"/>
      <c r="BK64" s="10"/>
      <c r="BL64" s="10"/>
      <c r="BM64" s="10"/>
      <c r="BN64" s="10"/>
      <c r="BO64" s="10"/>
      <c r="BP64" s="10"/>
      <c r="BQ64" s="17"/>
      <c r="BR64" s="10"/>
      <c r="BS64" s="10"/>
      <c r="BT64" s="10"/>
      <c r="BU64" s="10"/>
      <c r="BV64" s="10"/>
      <c r="BW64" s="10"/>
      <c r="BX64" s="10"/>
      <c r="BY64" s="10"/>
      <c r="BZ64" s="10"/>
      <c r="CA64" s="10"/>
      <c r="CB64" s="10"/>
      <c r="CC64" s="10"/>
      <c r="CD64" s="10"/>
      <c r="CE64" s="10"/>
      <c r="CF64" s="10"/>
      <c r="CG64" s="10"/>
    </row>
    <row r="65" spans="54:85" x14ac:dyDescent="0.45">
      <c r="BB65" s="10"/>
      <c r="BC65" s="10"/>
      <c r="BD65" s="10"/>
      <c r="BE65" s="10"/>
      <c r="BF65" s="10"/>
      <c r="BG65" s="10"/>
      <c r="BH65" s="10"/>
      <c r="BI65" s="10"/>
      <c r="BJ65" s="10"/>
      <c r="BK65" s="10"/>
      <c r="BL65" s="10"/>
      <c r="BM65" s="10"/>
      <c r="BN65" s="10"/>
      <c r="BO65" s="10"/>
      <c r="BP65" s="10"/>
      <c r="BQ65" s="17"/>
      <c r="BR65" s="10"/>
      <c r="BS65" s="10"/>
      <c r="BT65" s="10"/>
      <c r="BU65" s="10"/>
      <c r="BV65" s="10"/>
      <c r="BW65" s="10"/>
      <c r="BX65" s="10"/>
      <c r="BY65" s="10"/>
      <c r="BZ65" s="10"/>
      <c r="CA65" s="10"/>
      <c r="CB65" s="10"/>
      <c r="CC65" s="10"/>
      <c r="CD65" s="10"/>
      <c r="CE65" s="10"/>
      <c r="CF65" s="10"/>
      <c r="CG65" s="10"/>
    </row>
    <row r="66" spans="54:85" x14ac:dyDescent="0.45">
      <c r="BB66" s="10"/>
      <c r="BC66" s="10"/>
      <c r="BD66" s="10"/>
      <c r="BE66" s="10"/>
      <c r="BF66" s="10"/>
      <c r="BG66" s="10"/>
      <c r="BH66" s="10"/>
      <c r="BI66" s="10"/>
      <c r="BJ66" s="10"/>
      <c r="BK66" s="10"/>
      <c r="BL66" s="10"/>
      <c r="BM66" s="10"/>
      <c r="BN66" s="10"/>
      <c r="BO66" s="10"/>
      <c r="BP66" s="10"/>
      <c r="BQ66" s="17"/>
      <c r="BR66" s="10"/>
      <c r="BS66" s="10"/>
      <c r="BT66" s="10"/>
      <c r="BU66" s="10"/>
      <c r="BV66" s="10"/>
      <c r="BW66" s="10"/>
      <c r="BX66" s="10"/>
      <c r="BY66" s="10"/>
      <c r="BZ66" s="10"/>
      <c r="CA66" s="10"/>
      <c r="CB66" s="10"/>
      <c r="CC66" s="10"/>
      <c r="CD66" s="10"/>
      <c r="CE66" s="10"/>
      <c r="CF66" s="10"/>
      <c r="CG66" s="10"/>
    </row>
    <row r="67" spans="54:85" x14ac:dyDescent="0.45">
      <c r="BB67" s="10"/>
      <c r="BC67" s="10"/>
      <c r="BD67" s="10"/>
      <c r="BE67" s="10"/>
      <c r="BF67" s="10"/>
      <c r="BG67" s="10"/>
      <c r="BH67" s="10"/>
      <c r="BI67" s="10"/>
      <c r="BJ67" s="10"/>
      <c r="BK67" s="10"/>
      <c r="BL67" s="10"/>
      <c r="BM67" s="10"/>
      <c r="BN67" s="10"/>
      <c r="BO67" s="10"/>
      <c r="BP67" s="10"/>
      <c r="BQ67" s="17"/>
      <c r="BR67" s="10"/>
      <c r="BS67" s="10"/>
      <c r="BT67" s="10"/>
      <c r="BU67" s="10"/>
      <c r="BV67" s="10"/>
      <c r="BW67" s="10"/>
      <c r="BX67" s="10"/>
      <c r="BY67" s="10"/>
      <c r="BZ67" s="10"/>
      <c r="CA67" s="10"/>
      <c r="CB67" s="10"/>
      <c r="CC67" s="10"/>
      <c r="CD67" s="10"/>
      <c r="CE67" s="10"/>
      <c r="CF67" s="10"/>
      <c r="CG67" s="10"/>
    </row>
    <row r="68" spans="54:85" x14ac:dyDescent="0.45">
      <c r="BB68" s="10"/>
      <c r="BC68" s="10"/>
      <c r="BD68" s="10"/>
      <c r="BE68" s="10"/>
      <c r="BF68" s="10"/>
      <c r="BG68" s="10"/>
      <c r="BH68" s="10"/>
      <c r="BI68" s="10"/>
      <c r="BJ68" s="10"/>
      <c r="BK68" s="10"/>
      <c r="BL68" s="10"/>
      <c r="BM68" s="10"/>
      <c r="BN68" s="10"/>
      <c r="BO68" s="10"/>
      <c r="BP68" s="10"/>
      <c r="BQ68" s="17"/>
      <c r="BR68" s="10"/>
      <c r="BS68" s="10"/>
      <c r="BT68" s="10"/>
      <c r="BU68" s="10"/>
      <c r="BV68" s="10"/>
      <c r="BW68" s="10"/>
      <c r="BX68" s="10"/>
      <c r="BY68" s="10"/>
      <c r="BZ68" s="10"/>
      <c r="CA68" s="10"/>
      <c r="CB68" s="10"/>
      <c r="CC68" s="10"/>
      <c r="CD68" s="10"/>
      <c r="CE68" s="10"/>
      <c r="CF68" s="10"/>
      <c r="CG68" s="10"/>
    </row>
    <row r="69" spans="54:85" x14ac:dyDescent="0.45">
      <c r="BB69" s="10"/>
      <c r="BC69" s="10"/>
      <c r="BD69" s="10"/>
      <c r="BE69" s="10"/>
      <c r="BF69" s="10"/>
      <c r="BG69" s="10"/>
      <c r="BH69" s="10"/>
      <c r="BI69" s="10"/>
      <c r="BJ69" s="10"/>
      <c r="BK69" s="10"/>
      <c r="BL69" s="10"/>
      <c r="BM69" s="10"/>
      <c r="BN69" s="10"/>
      <c r="BO69" s="10"/>
      <c r="BP69" s="10"/>
      <c r="BQ69" s="17"/>
      <c r="BR69" s="10"/>
      <c r="BS69" s="10"/>
      <c r="BT69" s="10"/>
      <c r="BU69" s="10"/>
      <c r="BV69" s="10"/>
      <c r="BW69" s="10"/>
      <c r="BX69" s="10"/>
      <c r="BY69" s="10"/>
      <c r="BZ69" s="10"/>
      <c r="CA69" s="10"/>
      <c r="CB69" s="10"/>
      <c r="CC69" s="10"/>
      <c r="CD69" s="10"/>
      <c r="CE69" s="10"/>
      <c r="CF69" s="10"/>
      <c r="CG69" s="10"/>
    </row>
    <row r="70" spans="54:85" x14ac:dyDescent="0.45">
      <c r="BB70" s="10"/>
      <c r="BC70" s="10"/>
      <c r="BD70" s="10"/>
      <c r="BE70" s="10"/>
      <c r="BF70" s="10"/>
      <c r="BG70" s="10"/>
      <c r="BH70" s="10"/>
      <c r="BI70" s="10"/>
      <c r="BJ70" s="10"/>
      <c r="BK70" s="10"/>
      <c r="BL70" s="10"/>
      <c r="BM70" s="10"/>
      <c r="BN70" s="10"/>
      <c r="BO70" s="10"/>
      <c r="BP70" s="10"/>
      <c r="BQ70" s="17"/>
      <c r="BR70" s="10"/>
      <c r="BS70" s="10"/>
      <c r="BT70" s="10"/>
      <c r="BU70" s="10"/>
      <c r="BV70" s="10"/>
      <c r="BW70" s="10"/>
      <c r="BX70" s="10"/>
      <c r="BY70" s="10"/>
      <c r="BZ70" s="10"/>
      <c r="CA70" s="10"/>
      <c r="CB70" s="10"/>
      <c r="CC70" s="10"/>
      <c r="CD70" s="10"/>
      <c r="CE70" s="10"/>
      <c r="CF70" s="10"/>
      <c r="CG70" s="10"/>
    </row>
    <row r="71" spans="54:85" x14ac:dyDescent="0.45">
      <c r="BB71" s="10"/>
      <c r="BC71" s="10"/>
      <c r="BD71" s="10"/>
      <c r="BE71" s="10"/>
      <c r="BF71" s="10"/>
      <c r="BG71" s="10"/>
      <c r="BH71" s="10"/>
      <c r="BI71" s="10"/>
      <c r="BJ71" s="10"/>
      <c r="BK71" s="10"/>
      <c r="BL71" s="10"/>
      <c r="BM71" s="10"/>
      <c r="BN71" s="10"/>
      <c r="BO71" s="10"/>
      <c r="BP71" s="10"/>
      <c r="BQ71" s="17"/>
      <c r="BR71" s="10"/>
      <c r="BS71" s="10"/>
      <c r="BT71" s="10"/>
      <c r="BU71" s="10"/>
      <c r="BV71" s="10"/>
      <c r="BW71" s="10"/>
      <c r="BX71" s="10"/>
      <c r="BY71" s="10"/>
      <c r="BZ71" s="10"/>
      <c r="CA71" s="10"/>
      <c r="CB71" s="10"/>
      <c r="CC71" s="10"/>
      <c r="CD71" s="10"/>
      <c r="CE71" s="10"/>
      <c r="CF71" s="10"/>
      <c r="CG71" s="10"/>
    </row>
    <row r="72" spans="54:85" x14ac:dyDescent="0.45">
      <c r="BB72" s="10"/>
      <c r="BC72" s="10"/>
      <c r="BD72" s="10"/>
      <c r="BE72" s="10"/>
      <c r="BF72" s="10"/>
      <c r="BG72" s="10"/>
      <c r="BH72" s="10"/>
      <c r="BI72" s="10"/>
      <c r="BJ72" s="10"/>
      <c r="BK72" s="10"/>
      <c r="BL72" s="10"/>
      <c r="BM72" s="10"/>
      <c r="BN72" s="10"/>
      <c r="BO72" s="10"/>
      <c r="BP72" s="10"/>
      <c r="BQ72" s="17"/>
      <c r="BR72" s="10"/>
      <c r="BS72" s="10"/>
      <c r="BT72" s="10"/>
      <c r="BU72" s="10"/>
      <c r="BV72" s="10"/>
      <c r="BW72" s="10"/>
      <c r="BX72" s="10"/>
      <c r="BY72" s="10"/>
      <c r="BZ72" s="10"/>
      <c r="CA72" s="10"/>
      <c r="CB72" s="10"/>
      <c r="CC72" s="10"/>
      <c r="CD72" s="10"/>
      <c r="CE72" s="10"/>
      <c r="CF72" s="10"/>
      <c r="CG72" s="10"/>
    </row>
    <row r="73" spans="54:85" x14ac:dyDescent="0.45">
      <c r="BB73" s="10"/>
      <c r="BC73" s="10"/>
      <c r="BD73" s="10"/>
      <c r="BE73" s="10"/>
      <c r="BF73" s="10"/>
      <c r="BG73" s="10"/>
      <c r="BH73" s="10"/>
      <c r="BI73" s="10"/>
      <c r="BJ73" s="10"/>
      <c r="BK73" s="10"/>
      <c r="BL73" s="10"/>
      <c r="BM73" s="10"/>
      <c r="BN73" s="10"/>
      <c r="BO73" s="10"/>
      <c r="BP73" s="10"/>
      <c r="BQ73" s="17"/>
      <c r="BR73" s="10"/>
      <c r="BS73" s="10"/>
      <c r="BT73" s="10"/>
      <c r="BU73" s="10"/>
      <c r="BV73" s="10"/>
      <c r="BW73" s="10"/>
      <c r="BX73" s="10"/>
      <c r="BY73" s="10"/>
      <c r="BZ73" s="10"/>
      <c r="CA73" s="10"/>
      <c r="CB73" s="10"/>
      <c r="CC73" s="10"/>
      <c r="CD73" s="10"/>
      <c r="CE73" s="10"/>
      <c r="CF73" s="10"/>
      <c r="CG73" s="10"/>
    </row>
    <row r="74" spans="54:85" x14ac:dyDescent="0.45">
      <c r="BB74" s="10"/>
      <c r="BC74" s="10"/>
      <c r="BD74" s="10"/>
      <c r="BE74" s="10"/>
      <c r="BF74" s="10"/>
      <c r="BG74" s="10"/>
      <c r="BH74" s="10"/>
      <c r="BI74" s="10"/>
      <c r="BJ74" s="10"/>
      <c r="BK74" s="10"/>
      <c r="BL74" s="10"/>
      <c r="BM74" s="10"/>
      <c r="BN74" s="10"/>
      <c r="BO74" s="10"/>
      <c r="BP74" s="10"/>
      <c r="BQ74" s="17"/>
      <c r="BR74" s="10"/>
      <c r="BS74" s="10"/>
      <c r="BT74" s="10"/>
      <c r="BU74" s="10"/>
      <c r="BV74" s="10"/>
      <c r="BW74" s="10"/>
      <c r="BX74" s="10"/>
      <c r="BY74" s="10"/>
      <c r="BZ74" s="10"/>
      <c r="CA74" s="10"/>
      <c r="CB74" s="10"/>
      <c r="CC74" s="10"/>
      <c r="CD74" s="10"/>
      <c r="CE74" s="10"/>
      <c r="CF74" s="10"/>
      <c r="CG74" s="10"/>
    </row>
    <row r="75" spans="54:85" x14ac:dyDescent="0.45">
      <c r="BB75" s="10"/>
      <c r="BC75" s="10"/>
      <c r="BD75" s="10"/>
      <c r="BE75" s="10"/>
      <c r="BF75" s="10"/>
      <c r="BG75" s="10"/>
      <c r="BH75" s="10"/>
      <c r="BI75" s="10"/>
      <c r="BJ75" s="10"/>
      <c r="BK75" s="10"/>
      <c r="BL75" s="10"/>
      <c r="BM75" s="10"/>
      <c r="BN75" s="10"/>
      <c r="BO75" s="10"/>
      <c r="BP75" s="10"/>
      <c r="BQ75" s="17"/>
      <c r="BR75" s="21"/>
      <c r="BS75" s="10"/>
      <c r="BT75" s="10"/>
      <c r="BU75" s="10"/>
      <c r="BV75" s="10"/>
      <c r="BW75" s="10"/>
      <c r="BX75" s="10"/>
      <c r="BY75" s="10"/>
      <c r="BZ75" s="10"/>
      <c r="CA75" s="10"/>
      <c r="CB75" s="10"/>
      <c r="CC75" s="10"/>
      <c r="CD75" s="10"/>
      <c r="CE75" s="10"/>
      <c r="CF75" s="10"/>
      <c r="CG75" s="10"/>
    </row>
    <row r="76" spans="54:85" x14ac:dyDescent="0.45">
      <c r="BB76" s="10"/>
      <c r="BC76" s="10"/>
      <c r="BD76" s="10"/>
      <c r="BE76" s="10"/>
      <c r="BF76" s="10"/>
      <c r="BG76" s="10"/>
      <c r="BH76" s="10"/>
      <c r="BI76" s="10"/>
      <c r="BJ76" s="10"/>
      <c r="BK76" s="10"/>
      <c r="BL76" s="10"/>
      <c r="BM76" s="10"/>
      <c r="BN76" s="10"/>
      <c r="BO76" s="10"/>
      <c r="BP76" s="10"/>
      <c r="BQ76" s="17"/>
      <c r="BR76" s="10"/>
      <c r="BS76" s="10"/>
      <c r="BT76" s="10"/>
      <c r="BU76" s="10"/>
      <c r="BV76" s="10"/>
      <c r="BW76" s="10"/>
      <c r="BX76" s="10"/>
      <c r="BY76" s="10"/>
      <c r="BZ76" s="10"/>
      <c r="CA76" s="10"/>
      <c r="CB76" s="10"/>
      <c r="CC76" s="10"/>
      <c r="CD76" s="10"/>
      <c r="CE76" s="10"/>
      <c r="CF76" s="10"/>
      <c r="CG76" s="10"/>
    </row>
    <row r="77" spans="54:85" x14ac:dyDescent="0.45">
      <c r="BB77" s="10"/>
      <c r="BC77" s="10"/>
      <c r="BD77" s="10"/>
      <c r="BE77" s="10"/>
      <c r="BF77" s="10"/>
      <c r="BG77" s="10"/>
      <c r="BH77" s="10"/>
      <c r="BI77" s="10"/>
      <c r="BJ77" s="10"/>
      <c r="BK77" s="10"/>
      <c r="BL77" s="10"/>
      <c r="BM77" s="10"/>
      <c r="BN77" s="10"/>
      <c r="BO77" s="10"/>
      <c r="BP77" s="10"/>
      <c r="BQ77" s="17"/>
      <c r="BR77" s="10"/>
      <c r="BS77" s="10"/>
      <c r="BT77" s="10"/>
      <c r="BU77" s="10"/>
      <c r="BV77" s="10"/>
      <c r="BW77" s="10"/>
      <c r="BX77" s="10"/>
      <c r="BY77" s="10"/>
      <c r="BZ77" s="10"/>
      <c r="CA77" s="10"/>
      <c r="CB77" s="10"/>
      <c r="CC77" s="10"/>
      <c r="CD77" s="10"/>
      <c r="CE77" s="10"/>
      <c r="CF77" s="10"/>
      <c r="CG77" s="10"/>
    </row>
    <row r="78" spans="54:85" ht="15" customHeight="1" x14ac:dyDescent="0.45">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row>
    <row r="79" spans="54:85" ht="15" customHeight="1" x14ac:dyDescent="0.45">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row>
    <row r="80" spans="54:85" ht="15" customHeight="1" x14ac:dyDescent="0.45">
      <c r="BB80" s="185" t="s">
        <v>99</v>
      </c>
      <c r="BC80" s="185"/>
      <c r="BD80" s="185"/>
      <c r="BE80" s="185"/>
      <c r="BF80" s="185"/>
      <c r="BG80" s="185"/>
      <c r="BH80" s="185"/>
      <c r="BI80" s="185"/>
      <c r="BJ80" s="185"/>
      <c r="BK80" s="185"/>
      <c r="BL80" s="185"/>
      <c r="BM80" s="185"/>
      <c r="BN80" s="185"/>
      <c r="BO80" s="185"/>
      <c r="BP80" s="185"/>
      <c r="BQ80" s="185"/>
      <c r="BR80" s="185"/>
      <c r="BS80" s="185"/>
      <c r="BT80" s="185"/>
      <c r="BU80" s="185"/>
      <c r="BV80" s="185"/>
      <c r="BW80" s="185"/>
      <c r="BX80" s="185"/>
      <c r="BY80" s="185"/>
      <c r="BZ80" s="185"/>
      <c r="CA80" s="186" t="str">
        <f>CA1</f>
        <v>02 青森県</v>
      </c>
      <c r="CB80" s="186"/>
      <c r="CC80" s="186"/>
      <c r="CD80" s="186"/>
      <c r="CE80" s="186"/>
      <c r="CF80" s="182" t="s">
        <v>100</v>
      </c>
      <c r="CG80" s="183"/>
    </row>
    <row r="81" spans="54:85" x14ac:dyDescent="0.45">
      <c r="BB81" s="185"/>
      <c r="BC81" s="185"/>
      <c r="BD81" s="185"/>
      <c r="BE81" s="185"/>
      <c r="BF81" s="185"/>
      <c r="BG81" s="185"/>
      <c r="BH81" s="185"/>
      <c r="BI81" s="185"/>
      <c r="BJ81" s="185"/>
      <c r="BK81" s="185"/>
      <c r="BL81" s="185"/>
      <c r="BM81" s="185"/>
      <c r="BN81" s="185"/>
      <c r="BO81" s="185"/>
      <c r="BP81" s="185"/>
      <c r="BQ81" s="185"/>
      <c r="BR81" s="185"/>
      <c r="BS81" s="185"/>
      <c r="BT81" s="185"/>
      <c r="BU81" s="185"/>
      <c r="BV81" s="185"/>
      <c r="BW81" s="185"/>
      <c r="BX81" s="185"/>
      <c r="BY81" s="185"/>
      <c r="BZ81" s="185"/>
      <c r="CA81" s="186"/>
      <c r="CB81" s="186"/>
      <c r="CC81" s="186"/>
      <c r="CD81" s="186"/>
      <c r="CE81" s="186"/>
      <c r="CF81" s="182"/>
      <c r="CG81" s="183"/>
    </row>
    <row r="82" spans="54:85" ht="15.75" customHeight="1" x14ac:dyDescent="0.45">
      <c r="BB82" s="185"/>
      <c r="BC82" s="185"/>
      <c r="BD82" s="185"/>
      <c r="BE82" s="185"/>
      <c r="BF82" s="185"/>
      <c r="BG82" s="185"/>
      <c r="BH82" s="185"/>
      <c r="BI82" s="185"/>
      <c r="BJ82" s="185"/>
      <c r="BK82" s="185"/>
      <c r="BL82" s="185"/>
      <c r="BM82" s="185"/>
      <c r="BN82" s="185"/>
      <c r="BO82" s="185"/>
      <c r="BP82" s="185"/>
      <c r="BQ82" s="185"/>
      <c r="BR82" s="185"/>
      <c r="BS82" s="185"/>
      <c r="BT82" s="185"/>
      <c r="BU82" s="185"/>
      <c r="BV82" s="185"/>
      <c r="BW82" s="185"/>
      <c r="BX82" s="185"/>
      <c r="BY82" s="185"/>
      <c r="BZ82" s="185"/>
      <c r="CA82" s="186"/>
      <c r="CB82" s="186"/>
      <c r="CC82" s="186"/>
      <c r="CD82" s="186"/>
      <c r="CE82" s="186"/>
      <c r="CF82" s="183"/>
      <c r="CG82" s="183"/>
    </row>
    <row r="83" spans="54:85" ht="15.75" customHeight="1" x14ac:dyDescent="0.45">
      <c r="BB83" s="185"/>
      <c r="BC83" s="185"/>
      <c r="BD83" s="185"/>
      <c r="BE83" s="185"/>
      <c r="BF83" s="185"/>
      <c r="BG83" s="185"/>
      <c r="BH83" s="185"/>
      <c r="BI83" s="185"/>
      <c r="BJ83" s="185"/>
      <c r="BK83" s="185"/>
      <c r="BL83" s="185"/>
      <c r="BM83" s="185"/>
      <c r="BN83" s="185"/>
      <c r="BO83" s="185"/>
      <c r="BP83" s="185"/>
      <c r="BQ83" s="185"/>
      <c r="BR83" s="185"/>
      <c r="BS83" s="185"/>
      <c r="BT83" s="185"/>
      <c r="BU83" s="185"/>
      <c r="BV83" s="185"/>
      <c r="BW83" s="185"/>
      <c r="BX83" s="185"/>
      <c r="BY83" s="185"/>
      <c r="BZ83" s="185"/>
      <c r="CA83" s="186"/>
      <c r="CB83" s="186"/>
      <c r="CC83" s="186"/>
      <c r="CD83" s="186"/>
      <c r="CE83" s="186"/>
      <c r="CF83" s="183"/>
      <c r="CG83" s="183"/>
    </row>
    <row r="84" spans="54:85" ht="15.6" thickBot="1" x14ac:dyDescent="0.5">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row>
    <row r="85" spans="54:85" ht="16.5" customHeight="1" thickTop="1" x14ac:dyDescent="0.45">
      <c r="BB85" s="10"/>
      <c r="BC85" s="10"/>
      <c r="BD85" s="10"/>
      <c r="BE85" s="10"/>
      <c r="BF85" s="10"/>
      <c r="BG85" s="10"/>
      <c r="BH85" s="10"/>
      <c r="BI85" s="10"/>
      <c r="BJ85" s="10"/>
      <c r="BK85" s="10"/>
      <c r="BL85" s="10"/>
      <c r="BM85" s="10"/>
      <c r="BN85" s="10"/>
      <c r="BO85" s="174" t="s">
        <v>101</v>
      </c>
      <c r="BP85" s="175"/>
      <c r="BQ85" s="175"/>
      <c r="BR85" s="175"/>
      <c r="BS85" s="175"/>
      <c r="BT85" s="176"/>
      <c r="BU85" s="12"/>
      <c r="BV85" s="12"/>
      <c r="BW85" s="12"/>
      <c r="BX85" s="12"/>
      <c r="BY85" s="12"/>
      <c r="BZ85" s="12"/>
      <c r="CA85" s="12"/>
      <c r="CB85" s="12"/>
      <c r="CC85" s="10"/>
      <c r="CD85" s="10"/>
      <c r="CE85" s="10"/>
      <c r="CF85" s="10"/>
      <c r="CG85" s="10"/>
    </row>
    <row r="86" spans="54:85" ht="16.5" customHeight="1" thickBot="1" x14ac:dyDescent="0.5">
      <c r="BB86" s="10"/>
      <c r="BC86" s="10"/>
      <c r="BD86" s="10"/>
      <c r="BE86" s="10"/>
      <c r="BF86" s="10"/>
      <c r="BG86" s="10"/>
      <c r="BH86" s="10"/>
      <c r="BI86" s="10"/>
      <c r="BJ86" s="10"/>
      <c r="BK86" s="10"/>
      <c r="BL86" s="10"/>
      <c r="BM86" s="10"/>
      <c r="BN86" s="10"/>
      <c r="BO86" s="177"/>
      <c r="BP86" s="178"/>
      <c r="BQ86" s="178"/>
      <c r="BR86" s="178"/>
      <c r="BS86" s="178"/>
      <c r="BT86" s="179"/>
      <c r="BU86" s="12"/>
      <c r="BV86" s="12"/>
      <c r="BW86" s="12"/>
      <c r="BX86" s="12"/>
      <c r="BY86" s="12"/>
      <c r="BZ86" s="12"/>
      <c r="CA86" s="12"/>
      <c r="CB86" s="12"/>
      <c r="CC86" s="10"/>
      <c r="CD86" s="10"/>
      <c r="CE86" s="10"/>
      <c r="CF86" s="10"/>
      <c r="CG86" s="10"/>
    </row>
    <row r="87" spans="54:85" ht="15.6" thickTop="1" x14ac:dyDescent="0.45">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row>
    <row r="88" spans="54:85" x14ac:dyDescent="0.45">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row>
    <row r="89" spans="54:85" x14ac:dyDescent="0.45">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row>
    <row r="90" spans="54:85" x14ac:dyDescent="0.45">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row>
    <row r="91" spans="54:85" x14ac:dyDescent="0.45">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row>
    <row r="92" spans="54:85" x14ac:dyDescent="0.45">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row>
    <row r="93" spans="54:85" x14ac:dyDescent="0.45">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row>
    <row r="94" spans="54:85" x14ac:dyDescent="0.45">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row>
    <row r="95" spans="54:85" x14ac:dyDescent="0.45">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c r="CB95" s="10"/>
      <c r="CC95" s="10"/>
      <c r="CD95" s="10"/>
      <c r="CE95" s="10"/>
      <c r="CF95" s="10"/>
      <c r="CG95" s="10"/>
    </row>
    <row r="96" spans="54:85" x14ac:dyDescent="0.45">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c r="CB96" s="10"/>
      <c r="CC96" s="10"/>
      <c r="CD96" s="10"/>
      <c r="CE96" s="10"/>
      <c r="CF96" s="10"/>
      <c r="CG96" s="10"/>
    </row>
    <row r="97" spans="54:85" x14ac:dyDescent="0.45">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row>
    <row r="98" spans="54:85" x14ac:dyDescent="0.45">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row>
    <row r="99" spans="54:85" x14ac:dyDescent="0.45">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c r="CE99" s="10"/>
      <c r="CF99" s="10"/>
      <c r="CG99" s="10"/>
    </row>
    <row r="100" spans="54:85" x14ac:dyDescent="0.45">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c r="CE100" s="10"/>
      <c r="CF100" s="10"/>
      <c r="CG100" s="10"/>
    </row>
    <row r="101" spans="54:85" x14ac:dyDescent="0.45">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row>
    <row r="102" spans="54:85" x14ac:dyDescent="0.45">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row>
    <row r="103" spans="54:85" x14ac:dyDescent="0.45">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c r="CE103" s="10"/>
      <c r="CF103" s="10"/>
      <c r="CG103" s="10"/>
    </row>
    <row r="104" spans="54:85" x14ac:dyDescent="0.45">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c r="CE104" s="10"/>
      <c r="CF104" s="10"/>
      <c r="CG104" s="10"/>
    </row>
    <row r="105" spans="54:85" x14ac:dyDescent="0.45">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row>
    <row r="106" spans="54:85" x14ac:dyDescent="0.45">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c r="CG106" s="10"/>
    </row>
    <row r="107" spans="54:85" x14ac:dyDescent="0.45">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row>
    <row r="108" spans="54:85" x14ac:dyDescent="0.45">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c r="CE108" s="10"/>
      <c r="CF108" s="10"/>
      <c r="CG108" s="10"/>
    </row>
    <row r="109" spans="54:85" x14ac:dyDescent="0.45">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c r="CE109" s="10"/>
      <c r="CF109" s="10"/>
      <c r="CG109" s="10"/>
    </row>
    <row r="110" spans="54:85" x14ac:dyDescent="0.45">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c r="CB110" s="10"/>
      <c r="CC110" s="10"/>
      <c r="CD110" s="10"/>
      <c r="CE110" s="10"/>
      <c r="CF110" s="10"/>
      <c r="CG110" s="10"/>
    </row>
    <row r="111" spans="54:85" x14ac:dyDescent="0.45">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c r="CG111" s="10"/>
    </row>
    <row r="112" spans="54:85" x14ac:dyDescent="0.45">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row>
    <row r="113" spans="54:85" x14ac:dyDescent="0.45">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c r="CE113" s="10"/>
      <c r="CF113" s="10"/>
      <c r="CG113" s="10"/>
    </row>
    <row r="114" spans="54:85" x14ac:dyDescent="0.45">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c r="CE114" s="10"/>
      <c r="CF114" s="10"/>
      <c r="CG114" s="10"/>
    </row>
    <row r="115" spans="54:85" x14ac:dyDescent="0.45">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c r="CE115" s="10"/>
      <c r="CF115" s="10"/>
      <c r="CG115" s="10"/>
    </row>
    <row r="116" spans="54:85" x14ac:dyDescent="0.45">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c r="CE116" s="10"/>
      <c r="CF116" s="10"/>
      <c r="CG116" s="10"/>
    </row>
    <row r="117" spans="54:85" x14ac:dyDescent="0.45">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c r="CE117" s="10"/>
      <c r="CF117" s="10"/>
      <c r="CG117" s="10"/>
    </row>
    <row r="118" spans="54:85" x14ac:dyDescent="0.45">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c r="CB118" s="10"/>
      <c r="CC118" s="10"/>
      <c r="CD118" s="10"/>
      <c r="CE118" s="10"/>
      <c r="CF118" s="10"/>
      <c r="CG118" s="10"/>
    </row>
    <row r="119" spans="54:85" x14ac:dyDescent="0.45">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c r="CE119" s="10"/>
      <c r="CF119" s="10"/>
      <c r="CG119" s="10"/>
    </row>
    <row r="120" spans="54:85" x14ac:dyDescent="0.45">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row>
    <row r="121" spans="54:85" x14ac:dyDescent="0.45">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row>
    <row r="122" spans="54:85" x14ac:dyDescent="0.45">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row>
    <row r="123" spans="54:85" x14ac:dyDescent="0.45">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row>
    <row r="124" spans="54:85" x14ac:dyDescent="0.45">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row>
    <row r="125" spans="54:85" x14ac:dyDescent="0.45">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row>
    <row r="126" spans="54:85" x14ac:dyDescent="0.45">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row>
    <row r="127" spans="54:85" x14ac:dyDescent="0.45">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row>
    <row r="128" spans="54:85" x14ac:dyDescent="0.45">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row>
    <row r="129" spans="54:85" x14ac:dyDescent="0.45">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row>
    <row r="130" spans="54:85" x14ac:dyDescent="0.45">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row>
    <row r="131" spans="54:85" x14ac:dyDescent="0.45">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row>
    <row r="132" spans="54:85" x14ac:dyDescent="0.45">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row>
    <row r="133" spans="54:85" x14ac:dyDescent="0.45">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row>
    <row r="134" spans="54:85" ht="15.75" customHeight="1" x14ac:dyDescent="0.45">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row>
    <row r="135" spans="54:85" ht="15.75" customHeight="1" x14ac:dyDescent="0.45">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row>
    <row r="136" spans="54:85" x14ac:dyDescent="0.45">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row>
    <row r="137" spans="54:85" x14ac:dyDescent="0.45">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row>
    <row r="138" spans="54:85" x14ac:dyDescent="0.45">
      <c r="BB138" s="10"/>
      <c r="BC138" s="10" t="s">
        <v>98</v>
      </c>
      <c r="BD138" s="10"/>
      <c r="BE138" s="10"/>
      <c r="BF138" s="10"/>
      <c r="BG138" s="10"/>
      <c r="BH138" s="10"/>
      <c r="BI138" s="10"/>
      <c r="BJ138" s="10"/>
      <c r="BK138" s="10"/>
      <c r="BL138" s="10"/>
      <c r="BM138" s="10"/>
      <c r="BN138" s="10"/>
      <c r="BO138" s="10"/>
      <c r="BP138" s="10"/>
      <c r="BQ138" s="10"/>
      <c r="BR138" s="10"/>
      <c r="BS138" s="10" t="s">
        <v>98</v>
      </c>
      <c r="BT138" s="10"/>
      <c r="BU138" s="10"/>
      <c r="BV138" s="10"/>
      <c r="BW138" s="10"/>
      <c r="BX138" s="10"/>
      <c r="BY138" s="10"/>
      <c r="BZ138" s="10"/>
      <c r="CA138" s="10"/>
      <c r="CB138" s="10"/>
      <c r="CC138" s="10"/>
      <c r="CD138" s="10"/>
      <c r="CE138" s="10"/>
      <c r="CF138" s="10"/>
      <c r="CG138" s="10"/>
    </row>
    <row r="139" spans="54:85" ht="28.8" x14ac:dyDescent="0.45">
      <c r="BB139" s="10"/>
      <c r="BC139" s="10"/>
      <c r="BD139" s="10"/>
      <c r="BE139" s="10"/>
      <c r="BF139" s="10"/>
      <c r="BG139" s="10"/>
      <c r="BH139" s="10"/>
      <c r="BI139" s="10"/>
      <c r="BJ139" s="10"/>
      <c r="BK139" s="10"/>
      <c r="BL139" s="10"/>
      <c r="BM139" s="10"/>
      <c r="BN139" s="10"/>
      <c r="BO139" s="184"/>
      <c r="BP139" s="184"/>
      <c r="BQ139" s="184"/>
      <c r="BR139" s="184"/>
      <c r="BS139" s="184"/>
      <c r="BT139" s="184"/>
      <c r="BU139" s="12"/>
      <c r="BV139" s="12"/>
      <c r="BW139" s="12"/>
      <c r="BX139" s="12"/>
      <c r="BY139" s="12"/>
      <c r="BZ139" s="12"/>
      <c r="CA139" s="12"/>
      <c r="CB139" s="12"/>
      <c r="CC139" s="10"/>
      <c r="CD139" s="10"/>
      <c r="CE139" s="10"/>
      <c r="CF139" s="10"/>
      <c r="CG139" s="10"/>
    </row>
    <row r="140" spans="54:85" ht="28.8" x14ac:dyDescent="0.45">
      <c r="BB140" s="10"/>
      <c r="BC140" s="10"/>
      <c r="BD140" s="10"/>
      <c r="BE140" s="10"/>
      <c r="BF140" s="10"/>
      <c r="BG140" s="10"/>
      <c r="BH140" s="10"/>
      <c r="BI140" s="10"/>
      <c r="BJ140" s="10"/>
      <c r="BK140" s="10"/>
      <c r="BL140" s="10"/>
      <c r="BM140" s="10"/>
      <c r="BN140" s="10"/>
      <c r="BO140" s="184"/>
      <c r="BP140" s="184"/>
      <c r="BQ140" s="184"/>
      <c r="BR140" s="184"/>
      <c r="BS140" s="184"/>
      <c r="BT140" s="184"/>
      <c r="BU140" s="12"/>
      <c r="BV140" s="12"/>
      <c r="BW140" s="12"/>
      <c r="BX140" s="12"/>
      <c r="BY140" s="12"/>
      <c r="BZ140" s="12"/>
      <c r="CA140" s="12"/>
      <c r="CB140" s="12"/>
      <c r="CC140" s="10"/>
      <c r="CD140" s="10"/>
      <c r="CE140" s="10"/>
      <c r="CF140" s="10"/>
      <c r="CG140" s="10"/>
    </row>
    <row r="141" spans="54:85" x14ac:dyDescent="0.45">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row>
    <row r="142" spans="54:85" x14ac:dyDescent="0.45">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row>
    <row r="143" spans="54:85" x14ac:dyDescent="0.45">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row>
    <row r="144" spans="54:85" x14ac:dyDescent="0.45">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row>
    <row r="145" spans="54:85" x14ac:dyDescent="0.45">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row>
    <row r="146" spans="54:85" x14ac:dyDescent="0.45">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row>
    <row r="147" spans="54:85" x14ac:dyDescent="0.45">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row>
    <row r="148" spans="54:85" x14ac:dyDescent="0.45">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row>
    <row r="149" spans="54:85" ht="17.399999999999999" x14ac:dyDescent="0.5">
      <c r="BB149" s="11"/>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row>
    <row r="150" spans="54:85" ht="15" customHeight="1" x14ac:dyDescent="0.45">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row>
    <row r="151" spans="54:85" ht="15" customHeight="1" x14ac:dyDescent="0.45">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row>
    <row r="152" spans="54:85" ht="15" customHeight="1" x14ac:dyDescent="0.45">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row>
    <row r="153" spans="54:85" ht="15" customHeight="1" x14ac:dyDescent="0.45">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row>
    <row r="154" spans="54:85" x14ac:dyDescent="0.45">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row>
    <row r="155" spans="54:85" ht="15" customHeight="1" x14ac:dyDescent="0.45">
      <c r="BB155" s="185" t="s">
        <v>102</v>
      </c>
      <c r="BC155" s="185"/>
      <c r="BD155" s="185"/>
      <c r="BE155" s="185"/>
      <c r="BF155" s="185"/>
      <c r="BG155" s="185"/>
      <c r="BH155" s="185"/>
      <c r="BI155" s="185"/>
      <c r="BJ155" s="185"/>
      <c r="BK155" s="185"/>
      <c r="BL155" s="185"/>
      <c r="BM155" s="185"/>
      <c r="BN155" s="185"/>
      <c r="BO155" s="185"/>
      <c r="BP155" s="185"/>
      <c r="BQ155" s="185"/>
      <c r="BR155" s="185"/>
      <c r="BS155" s="185"/>
      <c r="BT155" s="185"/>
      <c r="BU155" s="185"/>
      <c r="BV155" s="185"/>
      <c r="BW155" s="185"/>
      <c r="BX155" s="185"/>
      <c r="BY155" s="185"/>
      <c r="BZ155" s="185"/>
      <c r="CA155" s="186" t="str">
        <f>CA1</f>
        <v>02 青森県</v>
      </c>
      <c r="CB155" s="186"/>
      <c r="CC155" s="186"/>
      <c r="CD155" s="186"/>
      <c r="CE155" s="186"/>
      <c r="CF155" s="171" t="s">
        <v>103</v>
      </c>
      <c r="CG155" s="172"/>
    </row>
    <row r="156" spans="54:85" ht="15" customHeight="1" x14ac:dyDescent="0.45">
      <c r="BB156" s="185"/>
      <c r="BC156" s="185"/>
      <c r="BD156" s="185"/>
      <c r="BE156" s="185"/>
      <c r="BF156" s="185"/>
      <c r="BG156" s="185"/>
      <c r="BH156" s="185"/>
      <c r="BI156" s="185"/>
      <c r="BJ156" s="185"/>
      <c r="BK156" s="185"/>
      <c r="BL156" s="185"/>
      <c r="BM156" s="185"/>
      <c r="BN156" s="185"/>
      <c r="BO156" s="185"/>
      <c r="BP156" s="185"/>
      <c r="BQ156" s="185"/>
      <c r="BR156" s="185"/>
      <c r="BS156" s="185"/>
      <c r="BT156" s="185"/>
      <c r="BU156" s="185"/>
      <c r="BV156" s="185"/>
      <c r="BW156" s="185"/>
      <c r="BX156" s="185"/>
      <c r="BY156" s="185"/>
      <c r="BZ156" s="185"/>
      <c r="CA156" s="186"/>
      <c r="CB156" s="186"/>
      <c r="CC156" s="186"/>
      <c r="CD156" s="186"/>
      <c r="CE156" s="186"/>
      <c r="CF156" s="171"/>
      <c r="CG156" s="172"/>
    </row>
    <row r="157" spans="54:85" x14ac:dyDescent="0.45">
      <c r="BB157" s="185"/>
      <c r="BC157" s="185"/>
      <c r="BD157" s="185"/>
      <c r="BE157" s="185"/>
      <c r="BF157" s="185"/>
      <c r="BG157" s="185"/>
      <c r="BH157" s="185"/>
      <c r="BI157" s="185"/>
      <c r="BJ157" s="185"/>
      <c r="BK157" s="185"/>
      <c r="BL157" s="185"/>
      <c r="BM157" s="185"/>
      <c r="BN157" s="185"/>
      <c r="BO157" s="185"/>
      <c r="BP157" s="185"/>
      <c r="BQ157" s="185"/>
      <c r="BR157" s="185"/>
      <c r="BS157" s="185"/>
      <c r="BT157" s="185"/>
      <c r="BU157" s="185"/>
      <c r="BV157" s="185"/>
      <c r="BW157" s="185"/>
      <c r="BX157" s="185"/>
      <c r="BY157" s="185"/>
      <c r="BZ157" s="185"/>
      <c r="CA157" s="186"/>
      <c r="CB157" s="186"/>
      <c r="CC157" s="186"/>
      <c r="CD157" s="186"/>
      <c r="CE157" s="186"/>
      <c r="CF157" s="173"/>
      <c r="CG157" s="172"/>
    </row>
    <row r="158" spans="54:85" x14ac:dyDescent="0.45">
      <c r="BB158" s="185"/>
      <c r="BC158" s="185"/>
      <c r="BD158" s="185"/>
      <c r="BE158" s="185"/>
      <c r="BF158" s="185"/>
      <c r="BG158" s="185"/>
      <c r="BH158" s="185"/>
      <c r="BI158" s="185"/>
      <c r="BJ158" s="185"/>
      <c r="BK158" s="185"/>
      <c r="BL158" s="185"/>
      <c r="BM158" s="185"/>
      <c r="BN158" s="185"/>
      <c r="BO158" s="185"/>
      <c r="BP158" s="185"/>
      <c r="BQ158" s="185"/>
      <c r="BR158" s="185"/>
      <c r="BS158" s="185"/>
      <c r="BT158" s="185"/>
      <c r="BU158" s="185"/>
      <c r="BV158" s="185"/>
      <c r="BW158" s="185"/>
      <c r="BX158" s="185"/>
      <c r="BY158" s="185"/>
      <c r="BZ158" s="185"/>
      <c r="CA158" s="186"/>
      <c r="CB158" s="186"/>
      <c r="CC158" s="186"/>
      <c r="CD158" s="186"/>
      <c r="CE158" s="186"/>
      <c r="CF158" s="173"/>
      <c r="CG158" s="172"/>
    </row>
    <row r="159" spans="54:85" ht="15.6" thickBot="1" x14ac:dyDescent="0.5">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row>
    <row r="160" spans="54:85" ht="16.5" customHeight="1" thickTop="1" x14ac:dyDescent="0.45">
      <c r="BB160" s="10"/>
      <c r="BC160" s="10"/>
      <c r="BD160" s="18"/>
      <c r="BE160" s="18"/>
      <c r="BF160" s="20"/>
      <c r="BG160" s="174" t="s">
        <v>8</v>
      </c>
      <c r="BH160" s="175"/>
      <c r="BI160" s="175"/>
      <c r="BJ160" s="175"/>
      <c r="BK160" s="175"/>
      <c r="BL160" s="176"/>
      <c r="BM160" s="19"/>
      <c r="BN160" s="18"/>
      <c r="BO160" s="18"/>
      <c r="BP160" s="10"/>
      <c r="BQ160" s="17"/>
      <c r="BR160" s="10"/>
      <c r="BS160" s="10"/>
      <c r="BT160" s="18"/>
      <c r="BU160" s="18"/>
      <c r="BV160" s="20"/>
      <c r="BW160" s="174" t="s">
        <v>9</v>
      </c>
      <c r="BX160" s="175"/>
      <c r="BY160" s="175"/>
      <c r="BZ160" s="175"/>
      <c r="CA160" s="175"/>
      <c r="CB160" s="176"/>
      <c r="CC160" s="19"/>
      <c r="CD160" s="18"/>
      <c r="CE160" s="18"/>
      <c r="CF160" s="10"/>
      <c r="CG160" s="10"/>
    </row>
    <row r="161" spans="54:85" ht="16.5" customHeight="1" thickBot="1" x14ac:dyDescent="0.5">
      <c r="BB161" s="10"/>
      <c r="BC161" s="10"/>
      <c r="BD161" s="18"/>
      <c r="BE161" s="18"/>
      <c r="BF161" s="20"/>
      <c r="BG161" s="177"/>
      <c r="BH161" s="178"/>
      <c r="BI161" s="178"/>
      <c r="BJ161" s="178"/>
      <c r="BK161" s="178"/>
      <c r="BL161" s="179"/>
      <c r="BM161" s="19"/>
      <c r="BN161" s="18"/>
      <c r="BO161" s="18"/>
      <c r="BP161" s="10"/>
      <c r="BQ161" s="17"/>
      <c r="BR161" s="10"/>
      <c r="BS161" s="10"/>
      <c r="BT161" s="18"/>
      <c r="BU161" s="18"/>
      <c r="BV161" s="20"/>
      <c r="BW161" s="177"/>
      <c r="BX161" s="178"/>
      <c r="BY161" s="178"/>
      <c r="BZ161" s="178"/>
      <c r="CA161" s="178"/>
      <c r="CB161" s="179"/>
      <c r="CC161" s="19"/>
      <c r="CD161" s="18"/>
      <c r="CE161" s="18"/>
      <c r="CF161" s="10"/>
      <c r="CG161" s="10"/>
    </row>
    <row r="162" spans="54:85" ht="15.6" thickTop="1" x14ac:dyDescent="0.45">
      <c r="BB162" s="10"/>
      <c r="BC162" s="10"/>
      <c r="BD162" s="10"/>
      <c r="BE162" s="10"/>
      <c r="BF162" s="10"/>
      <c r="BG162" s="10"/>
      <c r="BH162" s="10"/>
      <c r="BI162" s="10"/>
      <c r="BJ162" s="10"/>
      <c r="BK162" s="10"/>
      <c r="BL162" s="10"/>
      <c r="BM162" s="10"/>
      <c r="BN162" s="10"/>
      <c r="BO162" s="10"/>
      <c r="BP162" s="10"/>
      <c r="BQ162" s="17"/>
      <c r="BR162" s="10"/>
      <c r="BS162" s="10"/>
      <c r="BT162" s="10"/>
      <c r="BU162" s="10"/>
      <c r="BV162" s="10"/>
      <c r="BW162" s="10"/>
      <c r="BX162" s="10"/>
      <c r="BY162" s="10"/>
      <c r="BZ162" s="10"/>
      <c r="CA162" s="10"/>
      <c r="CB162" s="10"/>
      <c r="CC162" s="10"/>
      <c r="CD162" s="10"/>
      <c r="CE162" s="10"/>
      <c r="CF162" s="10"/>
      <c r="CG162" s="10"/>
    </row>
    <row r="163" spans="54:85" x14ac:dyDescent="0.45">
      <c r="BB163" s="10"/>
      <c r="BC163" s="10"/>
      <c r="BD163" s="10"/>
      <c r="BE163" s="10"/>
      <c r="BF163" s="10"/>
      <c r="BG163" s="10"/>
      <c r="BH163" s="10"/>
      <c r="BI163" s="10"/>
      <c r="BJ163" s="10"/>
      <c r="BK163" s="10"/>
      <c r="BL163" s="10"/>
      <c r="BM163" s="10"/>
      <c r="BN163" s="10"/>
      <c r="BO163" s="10"/>
      <c r="BP163" s="10"/>
      <c r="BQ163" s="17"/>
      <c r="BR163" s="10"/>
      <c r="BS163" s="10"/>
      <c r="BT163" s="10"/>
      <c r="BU163" s="10"/>
      <c r="BV163" s="10"/>
      <c r="BW163" s="10"/>
      <c r="BX163" s="10"/>
      <c r="BY163" s="10"/>
      <c r="BZ163" s="10"/>
      <c r="CA163" s="10"/>
      <c r="CB163" s="10"/>
      <c r="CC163" s="10"/>
      <c r="CD163" s="10"/>
      <c r="CE163" s="10"/>
      <c r="CF163" s="10"/>
      <c r="CG163" s="10"/>
    </row>
    <row r="164" spans="54:85" x14ac:dyDescent="0.45">
      <c r="BB164" s="10"/>
      <c r="BC164" s="10"/>
      <c r="BD164" s="10"/>
      <c r="BE164" s="10"/>
      <c r="BF164" s="10"/>
      <c r="BG164" s="10"/>
      <c r="BH164" s="10"/>
      <c r="BI164" s="10"/>
      <c r="BJ164" s="10"/>
      <c r="BK164" s="10"/>
      <c r="BL164" s="10"/>
      <c r="BM164" s="10"/>
      <c r="BN164" s="10"/>
      <c r="BO164" s="10"/>
      <c r="BP164" s="10"/>
      <c r="BQ164" s="17"/>
      <c r="BR164" s="10"/>
      <c r="BS164" s="10"/>
      <c r="BT164" s="10"/>
      <c r="BU164" s="10"/>
      <c r="BV164" s="10"/>
      <c r="BW164" s="10"/>
      <c r="BX164" s="10"/>
      <c r="BY164" s="10"/>
      <c r="BZ164" s="10"/>
      <c r="CA164" s="10"/>
      <c r="CB164" s="10"/>
      <c r="CC164" s="10"/>
      <c r="CD164" s="10"/>
      <c r="CE164" s="10"/>
      <c r="CF164" s="10"/>
      <c r="CG164" s="10"/>
    </row>
    <row r="165" spans="54:85" x14ac:dyDescent="0.45">
      <c r="BB165" s="10"/>
      <c r="BC165" s="10"/>
      <c r="BD165" s="10"/>
      <c r="BE165" s="10"/>
      <c r="BF165" s="10"/>
      <c r="BG165" s="10"/>
      <c r="BH165" s="10"/>
      <c r="BI165" s="10"/>
      <c r="BJ165" s="10"/>
      <c r="BK165" s="10"/>
      <c r="BL165" s="10"/>
      <c r="BM165" s="10"/>
      <c r="BN165" s="10"/>
      <c r="BO165" s="10"/>
      <c r="BP165" s="10"/>
      <c r="BQ165" s="17"/>
      <c r="BR165" s="10"/>
      <c r="BS165" s="10"/>
      <c r="BT165" s="10"/>
      <c r="BU165" s="10"/>
      <c r="BV165" s="10"/>
      <c r="BW165" s="10"/>
      <c r="BX165" s="10"/>
      <c r="BY165" s="10"/>
      <c r="BZ165" s="10"/>
      <c r="CA165" s="10"/>
      <c r="CB165" s="10"/>
      <c r="CC165" s="10"/>
      <c r="CD165" s="10"/>
      <c r="CE165" s="10"/>
      <c r="CF165" s="10"/>
      <c r="CG165" s="10"/>
    </row>
    <row r="166" spans="54:85" x14ac:dyDescent="0.45">
      <c r="BB166" s="10"/>
      <c r="BC166" s="10"/>
      <c r="BD166" s="10"/>
      <c r="BE166" s="10"/>
      <c r="BF166" s="10"/>
      <c r="BG166" s="10"/>
      <c r="BH166" s="10"/>
      <c r="BI166" s="10"/>
      <c r="BJ166" s="10"/>
      <c r="BK166" s="10"/>
      <c r="BL166" s="10"/>
      <c r="BM166" s="10"/>
      <c r="BN166" s="10"/>
      <c r="BO166" s="10"/>
      <c r="BP166" s="10"/>
      <c r="BQ166" s="17"/>
      <c r="BR166" s="10"/>
      <c r="BS166" s="10"/>
      <c r="BT166" s="10"/>
      <c r="BU166" s="10"/>
      <c r="BV166" s="10"/>
      <c r="BW166" s="10"/>
      <c r="BX166" s="10"/>
      <c r="BY166" s="10"/>
      <c r="BZ166" s="10"/>
      <c r="CA166" s="10"/>
      <c r="CB166" s="10"/>
      <c r="CC166" s="10"/>
      <c r="CD166" s="10"/>
      <c r="CE166" s="10"/>
      <c r="CF166" s="10"/>
      <c r="CG166" s="10"/>
    </row>
    <row r="167" spans="54:85" x14ac:dyDescent="0.45">
      <c r="BB167" s="10"/>
      <c r="BC167" s="10"/>
      <c r="BD167" s="10"/>
      <c r="BE167" s="10"/>
      <c r="BF167" s="10"/>
      <c r="BG167" s="10"/>
      <c r="BH167" s="10"/>
      <c r="BI167" s="10"/>
      <c r="BJ167" s="10"/>
      <c r="BK167" s="10"/>
      <c r="BL167" s="10"/>
      <c r="BM167" s="10"/>
      <c r="BN167" s="10"/>
      <c r="BO167" s="10"/>
      <c r="BP167" s="10"/>
      <c r="BQ167" s="17"/>
      <c r="BR167" s="10"/>
      <c r="BS167" s="10"/>
      <c r="BT167" s="10"/>
      <c r="BU167" s="10"/>
      <c r="BV167" s="10"/>
      <c r="BW167" s="10"/>
      <c r="BX167" s="10"/>
      <c r="BY167" s="10"/>
      <c r="BZ167" s="10"/>
      <c r="CA167" s="10"/>
      <c r="CB167" s="10"/>
      <c r="CC167" s="10"/>
      <c r="CD167" s="10"/>
      <c r="CE167" s="10"/>
      <c r="CF167" s="10"/>
      <c r="CG167" s="10"/>
    </row>
    <row r="168" spans="54:85" x14ac:dyDescent="0.45">
      <c r="BB168" s="10"/>
      <c r="BC168" s="10"/>
      <c r="BD168" s="10"/>
      <c r="BE168" s="10"/>
      <c r="BF168" s="10"/>
      <c r="BG168" s="10"/>
      <c r="BH168" s="10"/>
      <c r="BI168" s="10"/>
      <c r="BJ168" s="10"/>
      <c r="BK168" s="10"/>
      <c r="BL168" s="10"/>
      <c r="BM168" s="10"/>
      <c r="BN168" s="10"/>
      <c r="BO168" s="10"/>
      <c r="BP168" s="10"/>
      <c r="BQ168" s="17"/>
      <c r="BR168" s="10"/>
      <c r="BS168" s="10"/>
      <c r="BT168" s="10"/>
      <c r="BU168" s="10"/>
      <c r="BV168" s="10"/>
      <c r="BW168" s="10"/>
      <c r="BX168" s="10"/>
      <c r="BY168" s="10"/>
      <c r="BZ168" s="10"/>
      <c r="CA168" s="10"/>
      <c r="CB168" s="10"/>
      <c r="CC168" s="10"/>
      <c r="CD168" s="10"/>
      <c r="CE168" s="10"/>
      <c r="CF168" s="10"/>
      <c r="CG168" s="10"/>
    </row>
    <row r="169" spans="54:85" x14ac:dyDescent="0.45">
      <c r="BB169" s="10"/>
      <c r="BC169" s="10"/>
      <c r="BD169" s="10"/>
      <c r="BE169" s="10"/>
      <c r="BF169" s="10"/>
      <c r="BG169" s="10"/>
      <c r="BH169" s="10"/>
      <c r="BI169" s="10"/>
      <c r="BJ169" s="10"/>
      <c r="BK169" s="10"/>
      <c r="BL169" s="10"/>
      <c r="BM169" s="10"/>
      <c r="BN169" s="10"/>
      <c r="BO169" s="10"/>
      <c r="BP169" s="10"/>
      <c r="BQ169" s="17"/>
      <c r="BR169" s="10"/>
      <c r="BS169" s="10"/>
      <c r="BT169" s="10"/>
      <c r="BU169" s="10"/>
      <c r="BV169" s="10"/>
      <c r="BW169" s="10"/>
      <c r="BX169" s="10"/>
      <c r="BY169" s="10"/>
      <c r="BZ169" s="10"/>
      <c r="CA169" s="10"/>
      <c r="CB169" s="10"/>
      <c r="CC169" s="10"/>
      <c r="CD169" s="10"/>
      <c r="CE169" s="10"/>
      <c r="CF169" s="10"/>
      <c r="CG169" s="10"/>
    </row>
    <row r="170" spans="54:85" x14ac:dyDescent="0.45">
      <c r="BB170" s="10"/>
      <c r="BC170" s="10"/>
      <c r="BD170" s="10"/>
      <c r="BE170" s="10"/>
      <c r="BF170" s="10"/>
      <c r="BG170" s="10"/>
      <c r="BH170" s="10"/>
      <c r="BI170" s="10"/>
      <c r="BJ170" s="10"/>
      <c r="BK170" s="10"/>
      <c r="BL170" s="10"/>
      <c r="BM170" s="10"/>
      <c r="BN170" s="10"/>
      <c r="BO170" s="10"/>
      <c r="BP170" s="10"/>
      <c r="BQ170" s="17"/>
      <c r="BR170" s="10"/>
      <c r="BS170" s="10"/>
      <c r="BT170" s="10"/>
      <c r="BU170" s="10"/>
      <c r="BV170" s="10"/>
      <c r="BW170" s="10"/>
      <c r="BX170" s="10"/>
      <c r="BY170" s="10"/>
      <c r="BZ170" s="10"/>
      <c r="CA170" s="10"/>
      <c r="CB170" s="10"/>
      <c r="CC170" s="10"/>
      <c r="CD170" s="10"/>
      <c r="CE170" s="10"/>
      <c r="CF170" s="10"/>
      <c r="CG170" s="10"/>
    </row>
    <row r="171" spans="54:85" x14ac:dyDescent="0.45">
      <c r="BB171" s="10"/>
      <c r="BC171" s="10"/>
      <c r="BD171" s="10"/>
      <c r="BE171" s="10"/>
      <c r="BF171" s="10"/>
      <c r="BG171" s="10"/>
      <c r="BH171" s="10"/>
      <c r="BI171" s="10"/>
      <c r="BJ171" s="10"/>
      <c r="BK171" s="10"/>
      <c r="BL171" s="10"/>
      <c r="BM171" s="10"/>
      <c r="BN171" s="10"/>
      <c r="BO171" s="10"/>
      <c r="BP171" s="10"/>
      <c r="BQ171" s="17"/>
      <c r="BR171" s="10"/>
      <c r="BS171" s="10"/>
      <c r="BT171" s="10"/>
      <c r="BU171" s="10"/>
      <c r="BV171" s="10"/>
      <c r="BW171" s="10"/>
      <c r="BX171" s="10"/>
      <c r="BY171" s="10"/>
      <c r="BZ171" s="10"/>
      <c r="CA171" s="10"/>
      <c r="CB171" s="10"/>
      <c r="CC171" s="10"/>
      <c r="CD171" s="10"/>
      <c r="CE171" s="10"/>
      <c r="CF171" s="10"/>
      <c r="CG171" s="10"/>
    </row>
    <row r="172" spans="54:85" x14ac:dyDescent="0.45">
      <c r="BB172" s="10"/>
      <c r="BC172" s="10"/>
      <c r="BD172" s="10"/>
      <c r="BE172" s="10"/>
      <c r="BF172" s="10"/>
      <c r="BG172" s="10"/>
      <c r="BH172" s="10"/>
      <c r="BI172" s="10"/>
      <c r="BJ172" s="10"/>
      <c r="BK172" s="10"/>
      <c r="BL172" s="10"/>
      <c r="BM172" s="10"/>
      <c r="BN172" s="10"/>
      <c r="BO172" s="10"/>
      <c r="BP172" s="10"/>
      <c r="BQ172" s="17"/>
      <c r="BR172" s="10"/>
      <c r="BS172" s="10"/>
      <c r="BT172" s="10"/>
      <c r="BU172" s="10"/>
      <c r="BV172" s="10"/>
      <c r="BW172" s="10"/>
      <c r="BX172" s="10"/>
      <c r="BY172" s="10"/>
      <c r="BZ172" s="10"/>
      <c r="CA172" s="10"/>
      <c r="CB172" s="10"/>
      <c r="CC172" s="10"/>
      <c r="CD172" s="10"/>
      <c r="CE172" s="10"/>
      <c r="CF172" s="10"/>
      <c r="CG172" s="10"/>
    </row>
    <row r="173" spans="54:85" x14ac:dyDescent="0.45">
      <c r="BB173" s="10"/>
      <c r="BC173" s="10"/>
      <c r="BD173" s="10"/>
      <c r="BE173" s="10"/>
      <c r="BF173" s="10"/>
      <c r="BG173" s="10"/>
      <c r="BH173" s="10"/>
      <c r="BI173" s="10"/>
      <c r="BJ173" s="10"/>
      <c r="BK173" s="10"/>
      <c r="BL173" s="10"/>
      <c r="BM173" s="10"/>
      <c r="BN173" s="10"/>
      <c r="BO173" s="10"/>
      <c r="BP173" s="10"/>
      <c r="BQ173" s="17"/>
      <c r="BR173" s="10"/>
      <c r="BS173" s="10"/>
      <c r="BT173" s="10"/>
      <c r="BU173" s="10"/>
      <c r="BV173" s="10"/>
      <c r="BW173" s="10"/>
      <c r="BX173" s="10"/>
      <c r="BY173" s="10"/>
      <c r="BZ173" s="10"/>
      <c r="CA173" s="10"/>
      <c r="CB173" s="10"/>
      <c r="CC173" s="10"/>
      <c r="CD173" s="10"/>
      <c r="CE173" s="10"/>
      <c r="CF173" s="10"/>
      <c r="CG173" s="10"/>
    </row>
    <row r="174" spans="54:85" x14ac:dyDescent="0.45">
      <c r="BB174" s="10"/>
      <c r="BC174" s="10"/>
      <c r="BD174" s="10"/>
      <c r="BE174" s="10"/>
      <c r="BF174" s="10"/>
      <c r="BG174" s="10"/>
      <c r="BH174" s="10"/>
      <c r="BI174" s="10"/>
      <c r="BJ174" s="10"/>
      <c r="BK174" s="10"/>
      <c r="BL174" s="10"/>
      <c r="BM174" s="10"/>
      <c r="BN174" s="10"/>
      <c r="BO174" s="10"/>
      <c r="BP174" s="10"/>
      <c r="BQ174" s="17"/>
      <c r="BR174" s="10"/>
      <c r="BS174" s="10"/>
      <c r="BT174" s="10"/>
      <c r="BU174" s="10"/>
      <c r="BV174" s="10"/>
      <c r="BW174" s="10"/>
      <c r="BX174" s="10"/>
      <c r="BY174" s="10"/>
      <c r="BZ174" s="10"/>
      <c r="CA174" s="10"/>
      <c r="CB174" s="10"/>
      <c r="CC174" s="10"/>
      <c r="CD174" s="10"/>
      <c r="CE174" s="10"/>
      <c r="CF174" s="10"/>
      <c r="CG174" s="10"/>
    </row>
    <row r="175" spans="54:85" x14ac:dyDescent="0.45">
      <c r="BB175" s="10"/>
      <c r="BC175" s="10"/>
      <c r="BD175" s="10"/>
      <c r="BE175" s="10"/>
      <c r="BF175" s="10"/>
      <c r="BG175" s="10"/>
      <c r="BH175" s="10"/>
      <c r="BI175" s="10"/>
      <c r="BJ175" s="10"/>
      <c r="BK175" s="10"/>
      <c r="BL175" s="10"/>
      <c r="BM175" s="10"/>
      <c r="BN175" s="10"/>
      <c r="BO175" s="10"/>
      <c r="BP175" s="10"/>
      <c r="BQ175" s="17"/>
      <c r="BR175" s="10"/>
      <c r="BS175" s="10"/>
      <c r="BT175" s="10"/>
      <c r="BU175" s="10"/>
      <c r="BV175" s="10"/>
      <c r="BW175" s="10"/>
      <c r="BX175" s="10"/>
      <c r="BY175" s="10"/>
      <c r="BZ175" s="10"/>
      <c r="CA175" s="10"/>
      <c r="CB175" s="10"/>
      <c r="CC175" s="10"/>
      <c r="CD175" s="10"/>
      <c r="CE175" s="10"/>
      <c r="CF175" s="10"/>
      <c r="CG175" s="10"/>
    </row>
    <row r="176" spans="54:85" x14ac:dyDescent="0.45">
      <c r="BB176" s="10"/>
      <c r="BC176" s="10"/>
      <c r="BD176" s="10"/>
      <c r="BE176" s="10"/>
      <c r="BF176" s="10"/>
      <c r="BG176" s="10"/>
      <c r="BH176" s="10"/>
      <c r="BI176" s="10"/>
      <c r="BJ176" s="10"/>
      <c r="BK176" s="10"/>
      <c r="BL176" s="10"/>
      <c r="BM176" s="10"/>
      <c r="BN176" s="10"/>
      <c r="BO176" s="10"/>
      <c r="BP176" s="10"/>
      <c r="BQ176" s="17"/>
      <c r="BR176" s="10"/>
      <c r="BS176" s="10"/>
      <c r="BT176" s="10"/>
      <c r="BU176" s="10"/>
      <c r="BV176" s="10"/>
      <c r="BW176" s="10"/>
      <c r="BX176" s="10"/>
      <c r="BY176" s="10"/>
      <c r="BZ176" s="10"/>
      <c r="CA176" s="10"/>
      <c r="CB176" s="10"/>
      <c r="CC176" s="10"/>
      <c r="CD176" s="10"/>
      <c r="CE176" s="10"/>
      <c r="CF176" s="10"/>
      <c r="CG176" s="10"/>
    </row>
    <row r="177" spans="54:85" x14ac:dyDescent="0.45">
      <c r="BB177" s="10"/>
      <c r="BC177" s="10"/>
      <c r="BD177" s="10"/>
      <c r="BE177" s="10"/>
      <c r="BF177" s="10"/>
      <c r="BG177" s="10"/>
      <c r="BH177" s="10"/>
      <c r="BI177" s="10"/>
      <c r="BJ177" s="10"/>
      <c r="BK177" s="10"/>
      <c r="BL177" s="10"/>
      <c r="BM177" s="10"/>
      <c r="BN177" s="10"/>
      <c r="BO177" s="10"/>
      <c r="BP177" s="10"/>
      <c r="BQ177" s="17"/>
      <c r="BR177" s="10"/>
      <c r="BS177" s="10"/>
      <c r="BT177" s="10"/>
      <c r="BU177" s="10"/>
      <c r="BV177" s="10"/>
      <c r="BW177" s="10"/>
      <c r="BX177" s="10"/>
      <c r="BY177" s="10"/>
      <c r="BZ177" s="10"/>
      <c r="CA177" s="10"/>
      <c r="CB177" s="10"/>
      <c r="CC177" s="10"/>
      <c r="CD177" s="10"/>
      <c r="CE177" s="10"/>
      <c r="CF177" s="10"/>
      <c r="CG177" s="10"/>
    </row>
    <row r="178" spans="54:85" x14ac:dyDescent="0.45">
      <c r="BB178" s="10"/>
      <c r="BC178" s="10"/>
      <c r="BD178" s="10"/>
      <c r="BE178" s="10"/>
      <c r="BF178" s="10"/>
      <c r="BG178" s="10"/>
      <c r="BH178" s="10"/>
      <c r="BI178" s="10"/>
      <c r="BJ178" s="10"/>
      <c r="BK178" s="10"/>
      <c r="BL178" s="10"/>
      <c r="BM178" s="10"/>
      <c r="BN178" s="10"/>
      <c r="BO178" s="10"/>
      <c r="BP178" s="10"/>
      <c r="BQ178" s="17"/>
      <c r="BR178" s="10"/>
      <c r="BS178" s="10"/>
      <c r="BT178" s="10"/>
      <c r="BU178" s="10"/>
      <c r="BV178" s="10"/>
      <c r="BW178" s="10"/>
      <c r="BX178" s="10"/>
      <c r="BY178" s="10"/>
      <c r="BZ178" s="10"/>
      <c r="CA178" s="10"/>
      <c r="CB178" s="10"/>
      <c r="CC178" s="10"/>
      <c r="CD178" s="10"/>
      <c r="CE178" s="10"/>
      <c r="CF178" s="10"/>
      <c r="CG178" s="10"/>
    </row>
    <row r="179" spans="54:85" x14ac:dyDescent="0.45">
      <c r="BB179" s="10"/>
      <c r="BC179" s="10" t="s">
        <v>97</v>
      </c>
      <c r="BD179" s="10"/>
      <c r="BE179" s="10"/>
      <c r="BF179" s="10"/>
      <c r="BG179" s="10"/>
      <c r="BH179" s="10"/>
      <c r="BI179" s="10"/>
      <c r="BJ179" s="10"/>
      <c r="BK179" s="10"/>
      <c r="BL179" s="10"/>
      <c r="BM179" s="10"/>
      <c r="BN179" s="10"/>
      <c r="BO179" s="10"/>
      <c r="BP179" s="10"/>
      <c r="BQ179" s="17"/>
      <c r="BR179" s="10"/>
      <c r="BS179" s="10" t="s">
        <v>98</v>
      </c>
      <c r="BT179" s="10"/>
      <c r="BU179" s="10"/>
      <c r="BV179" s="10"/>
      <c r="BW179" s="10"/>
      <c r="BX179" s="10"/>
      <c r="BY179" s="10"/>
      <c r="BZ179" s="10"/>
      <c r="CA179" s="10"/>
      <c r="CB179" s="10"/>
      <c r="CC179" s="10"/>
      <c r="CD179" s="10"/>
      <c r="CE179" s="10"/>
      <c r="CF179" s="10"/>
      <c r="CG179" s="10"/>
    </row>
    <row r="180" spans="54:85" x14ac:dyDescent="0.45">
      <c r="BB180" s="10"/>
      <c r="BC180" s="10"/>
      <c r="BD180" s="10"/>
      <c r="BE180" s="10"/>
      <c r="BF180" s="10"/>
      <c r="BG180" s="10"/>
      <c r="BH180" s="10"/>
      <c r="BI180" s="10"/>
      <c r="BJ180" s="10"/>
      <c r="BK180" s="10"/>
      <c r="BL180" s="10"/>
      <c r="BM180" s="10"/>
      <c r="BN180" s="10"/>
      <c r="BO180" s="10"/>
      <c r="BP180" s="10"/>
      <c r="BQ180" s="17"/>
      <c r="BR180" s="10"/>
      <c r="BS180" s="10"/>
      <c r="BT180" s="10"/>
      <c r="BU180" s="10"/>
      <c r="BV180" s="10"/>
      <c r="BW180" s="10"/>
      <c r="BX180" s="10"/>
      <c r="BY180" s="10"/>
      <c r="BZ180" s="10"/>
      <c r="CA180" s="10"/>
      <c r="CB180" s="10"/>
      <c r="CC180" s="10"/>
      <c r="CD180" s="10"/>
      <c r="CE180" s="10"/>
      <c r="CF180" s="10"/>
      <c r="CG180" s="10"/>
    </row>
    <row r="181" spans="54:85" x14ac:dyDescent="0.45">
      <c r="BB181" s="10"/>
      <c r="BC181" s="10"/>
      <c r="BD181" s="10"/>
      <c r="BE181" s="10"/>
      <c r="BF181" s="10"/>
      <c r="BG181" s="10"/>
      <c r="BH181" s="10"/>
      <c r="BI181" s="10"/>
      <c r="BJ181" s="10"/>
      <c r="BK181" s="10"/>
      <c r="BL181" s="10"/>
      <c r="BM181" s="10"/>
      <c r="BN181" s="10"/>
      <c r="BO181" s="10"/>
      <c r="BP181" s="10"/>
      <c r="BQ181" s="17"/>
      <c r="BR181" s="10"/>
      <c r="BS181" s="10"/>
      <c r="BT181" s="10"/>
      <c r="BU181" s="10"/>
      <c r="BV181" s="10"/>
      <c r="BW181" s="10"/>
      <c r="BX181" s="10"/>
      <c r="BY181" s="10"/>
      <c r="BZ181" s="10"/>
      <c r="CA181" s="10"/>
      <c r="CB181" s="10"/>
      <c r="CC181" s="10"/>
      <c r="CD181" s="10"/>
      <c r="CE181" s="10"/>
      <c r="CF181" s="10"/>
      <c r="CG181" s="10"/>
    </row>
    <row r="182" spans="54:85" x14ac:dyDescent="0.45">
      <c r="BB182" s="10"/>
      <c r="BC182" s="10"/>
      <c r="BD182" s="10"/>
      <c r="BE182" s="10"/>
      <c r="BF182" s="10"/>
      <c r="BG182" s="10"/>
      <c r="BH182" s="10"/>
      <c r="BI182" s="10"/>
      <c r="BJ182" s="10"/>
      <c r="BK182" s="10"/>
      <c r="BL182" s="10"/>
      <c r="BM182" s="10"/>
      <c r="BN182" s="10"/>
      <c r="BO182" s="10"/>
      <c r="BP182" s="10"/>
      <c r="BQ182" s="17"/>
      <c r="BR182" s="10"/>
      <c r="BS182" s="10"/>
      <c r="BT182" s="10"/>
      <c r="BU182" s="10"/>
      <c r="BV182" s="10"/>
      <c r="BW182" s="10"/>
      <c r="BX182" s="10"/>
      <c r="BY182" s="10"/>
      <c r="BZ182" s="10"/>
      <c r="CA182" s="10"/>
      <c r="CB182" s="10"/>
      <c r="CC182" s="10"/>
      <c r="CD182" s="10"/>
      <c r="CE182" s="10"/>
      <c r="CF182" s="10"/>
      <c r="CG182" s="10"/>
    </row>
    <row r="183" spans="54:85" x14ac:dyDescent="0.45">
      <c r="BB183" s="10"/>
      <c r="BC183" s="10"/>
      <c r="BD183" s="10"/>
      <c r="BE183" s="10"/>
      <c r="BF183" s="10"/>
      <c r="BG183" s="10"/>
      <c r="BH183" s="10"/>
      <c r="BI183" s="10"/>
      <c r="BJ183" s="10"/>
      <c r="BK183" s="10"/>
      <c r="BL183" s="10"/>
      <c r="BM183" s="10"/>
      <c r="BN183" s="10"/>
      <c r="BO183" s="10"/>
      <c r="BP183" s="10"/>
      <c r="BQ183" s="17"/>
      <c r="BR183" s="10"/>
      <c r="BS183" s="10"/>
      <c r="BT183" s="10"/>
      <c r="BU183" s="10"/>
      <c r="BV183" s="10"/>
      <c r="BW183" s="10"/>
      <c r="BX183" s="10"/>
      <c r="BY183" s="10"/>
      <c r="BZ183" s="10"/>
      <c r="CA183" s="10"/>
      <c r="CB183" s="10"/>
      <c r="CC183" s="10"/>
      <c r="CD183" s="10"/>
      <c r="CE183" s="10"/>
      <c r="CF183" s="10"/>
      <c r="CG183" s="10"/>
    </row>
    <row r="184" spans="54:85" x14ac:dyDescent="0.45">
      <c r="BB184" s="10"/>
      <c r="BC184" s="10"/>
      <c r="BD184" s="10"/>
      <c r="BE184" s="10"/>
      <c r="BF184" s="10"/>
      <c r="BG184" s="10"/>
      <c r="BH184" s="10"/>
      <c r="BI184" s="10"/>
      <c r="BJ184" s="10"/>
      <c r="BK184" s="10"/>
      <c r="BL184" s="10"/>
      <c r="BM184" s="10"/>
      <c r="BN184" s="10"/>
      <c r="BO184" s="10"/>
      <c r="BP184" s="10"/>
      <c r="BQ184" s="17"/>
      <c r="BR184" s="10"/>
      <c r="BS184" s="10"/>
      <c r="BT184" s="10"/>
      <c r="BU184" s="10"/>
      <c r="BV184" s="10"/>
      <c r="BW184" s="10"/>
      <c r="BX184" s="10"/>
      <c r="BY184" s="10"/>
      <c r="BZ184" s="10"/>
      <c r="CA184" s="10"/>
      <c r="CB184" s="10"/>
      <c r="CC184" s="10"/>
      <c r="CD184" s="10"/>
      <c r="CE184" s="10"/>
      <c r="CF184" s="10"/>
      <c r="CG184" s="10"/>
    </row>
    <row r="185" spans="54:85" x14ac:dyDescent="0.45">
      <c r="BB185" s="10"/>
      <c r="BC185" s="10"/>
      <c r="BD185" s="10"/>
      <c r="BE185" s="10"/>
      <c r="BF185" s="10"/>
      <c r="BG185" s="10"/>
      <c r="BH185" s="10"/>
      <c r="BI185" s="10"/>
      <c r="BJ185" s="10"/>
      <c r="BK185" s="10"/>
      <c r="BL185" s="10"/>
      <c r="BM185" s="10"/>
      <c r="BN185" s="10"/>
      <c r="BO185" s="10"/>
      <c r="BP185" s="10"/>
      <c r="BQ185" s="17"/>
      <c r="BR185" s="10"/>
      <c r="BS185" s="10"/>
      <c r="BT185" s="10"/>
      <c r="BU185" s="10"/>
      <c r="BV185" s="10"/>
      <c r="BW185" s="10"/>
      <c r="BX185" s="10"/>
      <c r="BY185" s="10"/>
      <c r="BZ185" s="10"/>
      <c r="CA185" s="10"/>
      <c r="CB185" s="10"/>
      <c r="CC185" s="10"/>
      <c r="CD185" s="10"/>
      <c r="CE185" s="10"/>
      <c r="CF185" s="10"/>
      <c r="CG185" s="10"/>
    </row>
    <row r="186" spans="54:85" x14ac:dyDescent="0.45">
      <c r="BB186" s="10"/>
      <c r="BC186" s="10"/>
      <c r="BD186" s="10"/>
      <c r="BE186" s="10"/>
      <c r="BF186" s="10"/>
      <c r="BG186" s="10"/>
      <c r="BH186" s="10"/>
      <c r="BI186" s="10"/>
      <c r="BJ186" s="10"/>
      <c r="BK186" s="10"/>
      <c r="BL186" s="10"/>
      <c r="BM186" s="10"/>
      <c r="BN186" s="10"/>
      <c r="BO186" s="10"/>
      <c r="BP186" s="10"/>
      <c r="BQ186" s="17"/>
      <c r="BR186" s="10"/>
      <c r="BS186" s="10"/>
      <c r="BT186" s="10"/>
      <c r="BU186" s="10"/>
      <c r="BV186" s="10"/>
      <c r="BW186" s="10"/>
      <c r="BX186" s="10"/>
      <c r="BY186" s="10"/>
      <c r="BZ186" s="10"/>
      <c r="CA186" s="10"/>
      <c r="CB186" s="10"/>
      <c r="CC186" s="10"/>
      <c r="CD186" s="10"/>
      <c r="CE186" s="10"/>
      <c r="CF186" s="10"/>
      <c r="CG186" s="10"/>
    </row>
    <row r="187" spans="54:85" x14ac:dyDescent="0.45">
      <c r="BB187" s="10"/>
      <c r="BC187" s="10"/>
      <c r="BD187" s="10"/>
      <c r="BE187" s="10"/>
      <c r="BF187" s="10"/>
      <c r="BG187" s="10"/>
      <c r="BH187" s="10"/>
      <c r="BI187" s="10"/>
      <c r="BJ187" s="10"/>
      <c r="BK187" s="10"/>
      <c r="BL187" s="10"/>
      <c r="BM187" s="10"/>
      <c r="BN187" s="10"/>
      <c r="BO187" s="10"/>
      <c r="BP187" s="10"/>
      <c r="BQ187" s="17"/>
      <c r="BR187" s="10"/>
      <c r="BS187" s="10"/>
      <c r="BT187" s="10"/>
      <c r="BU187" s="10"/>
      <c r="BV187" s="10"/>
      <c r="BW187" s="10"/>
      <c r="BX187" s="10"/>
      <c r="BY187" s="10"/>
      <c r="BZ187" s="10"/>
      <c r="CA187" s="10"/>
      <c r="CB187" s="10"/>
      <c r="CC187" s="10"/>
      <c r="CD187" s="10"/>
      <c r="CE187" s="10"/>
      <c r="CF187" s="10"/>
      <c r="CG187" s="10"/>
    </row>
    <row r="188" spans="54:85" x14ac:dyDescent="0.45">
      <c r="BB188" s="10"/>
      <c r="BC188" s="10"/>
      <c r="BD188" s="10"/>
      <c r="BE188" s="10"/>
      <c r="BF188" s="10"/>
      <c r="BG188" s="10"/>
      <c r="BH188" s="10"/>
      <c r="BI188" s="10"/>
      <c r="BJ188" s="10"/>
      <c r="BK188" s="10"/>
      <c r="BL188" s="10"/>
      <c r="BM188" s="10"/>
      <c r="BN188" s="10"/>
      <c r="BO188" s="10"/>
      <c r="BP188" s="10"/>
      <c r="BQ188" s="17"/>
      <c r="BR188" s="10"/>
      <c r="BS188" s="10"/>
      <c r="BT188" s="10"/>
      <c r="BU188" s="10"/>
      <c r="BV188" s="10"/>
      <c r="BW188" s="10"/>
      <c r="BX188" s="10"/>
      <c r="BY188" s="10"/>
      <c r="BZ188" s="10"/>
      <c r="CA188" s="10"/>
      <c r="CB188" s="10"/>
      <c r="CC188" s="10"/>
      <c r="CD188" s="10"/>
      <c r="CE188" s="10"/>
      <c r="CF188" s="10"/>
      <c r="CG188" s="10"/>
    </row>
    <row r="189" spans="54:85" ht="15" customHeight="1" x14ac:dyDescent="0.45">
      <c r="BB189" s="10"/>
      <c r="BC189" s="10"/>
      <c r="BD189" s="10"/>
      <c r="BE189" s="10"/>
      <c r="BF189" s="10"/>
      <c r="BG189" s="10"/>
      <c r="BH189" s="10"/>
      <c r="BI189" s="10"/>
      <c r="BJ189" s="10"/>
      <c r="BK189" s="10"/>
      <c r="BL189" s="10"/>
      <c r="BM189" s="10"/>
      <c r="BN189" s="10"/>
      <c r="BO189" s="10"/>
      <c r="BP189" s="10"/>
      <c r="BQ189" s="17"/>
      <c r="BR189" s="10"/>
      <c r="BS189" s="10"/>
      <c r="BT189" s="10"/>
      <c r="BU189" s="10"/>
      <c r="BV189" s="10"/>
      <c r="BW189" s="10"/>
      <c r="BX189" s="10"/>
      <c r="BY189" s="10"/>
      <c r="BZ189" s="10"/>
      <c r="CA189" s="10"/>
      <c r="CB189" s="10"/>
      <c r="CC189" s="10"/>
      <c r="CD189" s="10"/>
      <c r="CE189" s="10"/>
      <c r="CF189" s="10"/>
      <c r="CG189" s="10"/>
    </row>
    <row r="190" spans="54:85" ht="15" customHeight="1" x14ac:dyDescent="0.45">
      <c r="BB190" s="10"/>
      <c r="BC190" s="10"/>
      <c r="BD190" s="10"/>
      <c r="BE190" s="10"/>
      <c r="BF190" s="10"/>
      <c r="BG190" s="10"/>
      <c r="BH190" s="10"/>
      <c r="BI190" s="10"/>
      <c r="BJ190" s="10"/>
      <c r="BK190" s="10"/>
      <c r="BL190" s="10"/>
      <c r="BM190" s="10"/>
      <c r="BN190" s="10"/>
      <c r="BO190" s="10"/>
      <c r="BP190" s="10"/>
      <c r="BQ190" s="17"/>
      <c r="BR190" s="10"/>
      <c r="BS190" s="10"/>
      <c r="BT190" s="10"/>
      <c r="BU190" s="10"/>
      <c r="BV190" s="10"/>
      <c r="BW190" s="10"/>
      <c r="BX190" s="10"/>
      <c r="BY190" s="10"/>
      <c r="BZ190" s="10"/>
      <c r="CA190" s="10"/>
      <c r="CB190" s="10"/>
      <c r="CC190" s="10"/>
      <c r="CD190" s="10"/>
      <c r="CE190" s="10"/>
      <c r="CF190" s="10"/>
      <c r="CG190" s="10"/>
    </row>
    <row r="191" spans="54:85" ht="15" customHeight="1" x14ac:dyDescent="0.45">
      <c r="BB191" s="10"/>
      <c r="BC191" s="10"/>
      <c r="BD191" s="10"/>
      <c r="BE191" s="10"/>
      <c r="BF191" s="10"/>
      <c r="BG191" s="10"/>
      <c r="BH191" s="10"/>
      <c r="BI191" s="10"/>
      <c r="BJ191" s="10"/>
      <c r="BK191" s="10"/>
      <c r="BL191" s="10"/>
      <c r="BM191" s="10"/>
      <c r="BN191" s="10"/>
      <c r="BO191" s="10"/>
      <c r="BP191" s="10"/>
      <c r="BQ191" s="17"/>
      <c r="BR191" s="10"/>
      <c r="BS191" s="10"/>
      <c r="BT191" s="10"/>
      <c r="BU191" s="10"/>
      <c r="BV191" s="10"/>
      <c r="BW191" s="10"/>
      <c r="BX191" s="10"/>
      <c r="BY191" s="10"/>
      <c r="BZ191" s="10"/>
      <c r="CA191" s="10"/>
      <c r="CB191" s="10"/>
      <c r="CC191" s="10"/>
      <c r="CD191" s="10"/>
      <c r="CE191" s="10"/>
      <c r="CF191" s="10"/>
      <c r="CG191" s="10"/>
    </row>
    <row r="192" spans="54:85" ht="15" customHeight="1" x14ac:dyDescent="0.45">
      <c r="BB192" s="10"/>
      <c r="BC192" s="10"/>
      <c r="BD192" s="10"/>
      <c r="BE192" s="10"/>
      <c r="BF192" s="10"/>
      <c r="BG192" s="10"/>
      <c r="BH192" s="10"/>
      <c r="BI192" s="10"/>
      <c r="BJ192" s="10"/>
      <c r="BK192" s="10"/>
      <c r="BL192" s="10"/>
      <c r="BM192" s="10"/>
      <c r="BN192" s="10"/>
      <c r="BO192" s="10"/>
      <c r="BP192" s="10"/>
      <c r="BQ192" s="17"/>
      <c r="BR192" s="10"/>
      <c r="BS192" s="10"/>
      <c r="BT192" s="10"/>
      <c r="BU192" s="10"/>
      <c r="BV192" s="10"/>
      <c r="BW192" s="10"/>
      <c r="BX192" s="10"/>
      <c r="BY192" s="10"/>
      <c r="BZ192" s="10"/>
      <c r="CA192" s="10"/>
      <c r="CB192" s="10"/>
      <c r="CC192" s="10"/>
      <c r="CD192" s="10"/>
      <c r="CE192" s="10"/>
      <c r="CF192" s="10"/>
      <c r="CG192" s="10"/>
    </row>
    <row r="193" spans="54:85" ht="15" customHeight="1" x14ac:dyDescent="0.45">
      <c r="BB193" s="10"/>
      <c r="BC193" s="10"/>
      <c r="BD193" s="10"/>
      <c r="BE193" s="10"/>
      <c r="BF193" s="10"/>
      <c r="BG193" s="10"/>
      <c r="BH193" s="10"/>
      <c r="BI193" s="10"/>
      <c r="BJ193" s="10"/>
      <c r="BK193" s="10"/>
      <c r="BL193" s="10"/>
      <c r="BM193" s="10"/>
      <c r="BN193" s="10"/>
      <c r="BO193" s="10"/>
      <c r="BP193" s="10"/>
      <c r="BQ193" s="17"/>
      <c r="BR193" s="10"/>
      <c r="BS193" s="10"/>
      <c r="BT193" s="10"/>
      <c r="BU193" s="10"/>
      <c r="BV193" s="10"/>
      <c r="BW193" s="10"/>
      <c r="BX193" s="10"/>
      <c r="BY193" s="10"/>
      <c r="BZ193" s="10"/>
      <c r="CA193" s="10"/>
      <c r="CB193" s="10"/>
      <c r="CC193" s="10"/>
      <c r="CD193" s="10"/>
      <c r="CE193" s="10"/>
      <c r="CF193" s="10"/>
      <c r="CG193" s="10"/>
    </row>
    <row r="194" spans="54:85" ht="15" customHeight="1" x14ac:dyDescent="0.45">
      <c r="BB194" s="10"/>
      <c r="BC194" s="10"/>
      <c r="BD194" s="10"/>
      <c r="BE194" s="10"/>
      <c r="BF194" s="10"/>
      <c r="BG194" s="10"/>
      <c r="BH194" s="10"/>
      <c r="BI194" s="10"/>
      <c r="BJ194" s="10"/>
      <c r="BK194" s="10"/>
      <c r="BL194" s="10"/>
      <c r="BM194" s="10"/>
      <c r="BN194" s="10"/>
      <c r="BO194" s="10"/>
      <c r="BP194" s="10"/>
      <c r="BQ194" s="17"/>
      <c r="BR194" s="10"/>
      <c r="BS194" s="10"/>
      <c r="BT194" s="10"/>
      <c r="BU194" s="10"/>
      <c r="BV194" s="10"/>
      <c r="BW194" s="10"/>
      <c r="BX194" s="10"/>
      <c r="BY194" s="10"/>
      <c r="BZ194" s="10"/>
      <c r="CA194" s="10"/>
      <c r="CB194" s="10"/>
      <c r="CC194" s="10"/>
      <c r="CD194" s="10"/>
      <c r="CE194" s="10"/>
      <c r="CF194" s="10"/>
      <c r="CG194" s="10"/>
    </row>
    <row r="195" spans="54:85" ht="15" customHeight="1" thickBot="1" x14ac:dyDescent="0.5">
      <c r="BB195" s="16"/>
      <c r="BC195" s="14"/>
      <c r="BD195" s="14"/>
      <c r="BE195" s="14"/>
      <c r="BF195" s="14"/>
      <c r="BG195" s="14"/>
      <c r="BH195" s="14"/>
      <c r="BI195" s="14"/>
      <c r="BJ195" s="14"/>
      <c r="BK195" s="14"/>
      <c r="BL195" s="14"/>
      <c r="BM195" s="14"/>
      <c r="BN195" s="14"/>
      <c r="BO195" s="14"/>
      <c r="BP195" s="14"/>
      <c r="BQ195" s="15"/>
      <c r="BR195" s="14"/>
      <c r="BS195" s="14"/>
      <c r="BT195" s="14"/>
      <c r="BU195" s="14"/>
      <c r="BV195" s="14"/>
      <c r="BW195" s="14"/>
      <c r="BX195" s="14"/>
      <c r="BY195" s="14"/>
      <c r="BZ195" s="14"/>
      <c r="CA195" s="14"/>
      <c r="CB195" s="14"/>
      <c r="CC195" s="14"/>
      <c r="CD195" s="14"/>
      <c r="CE195" s="14"/>
      <c r="CF195" s="14"/>
      <c r="CG195" s="14"/>
    </row>
    <row r="196" spans="54:85" ht="15" customHeight="1" x14ac:dyDescent="0.45">
      <c r="BB196" s="10"/>
      <c r="BC196" s="10"/>
      <c r="BD196" s="10"/>
      <c r="BE196" s="10"/>
      <c r="BF196" s="10"/>
      <c r="BG196" s="10"/>
      <c r="BH196" s="10"/>
      <c r="BI196" s="10"/>
      <c r="BJ196" s="10"/>
      <c r="BK196" s="10"/>
      <c r="BL196" s="10"/>
      <c r="BM196" s="10"/>
      <c r="BN196" s="10"/>
      <c r="BO196" s="10"/>
      <c r="BP196" s="10"/>
      <c r="BQ196" s="10"/>
      <c r="BR196" s="10"/>
      <c r="BS196" s="10"/>
      <c r="BT196" s="10"/>
      <c r="BU196" s="10"/>
      <c r="BV196" s="10"/>
      <c r="BW196" s="10"/>
      <c r="BX196" s="10"/>
      <c r="BY196" s="10"/>
      <c r="BZ196" s="10"/>
      <c r="CA196" s="10"/>
      <c r="CB196" s="10"/>
      <c r="CC196" s="10"/>
      <c r="CD196" s="10"/>
      <c r="CE196" s="10"/>
      <c r="CF196" s="10"/>
      <c r="CG196" s="10"/>
    </row>
    <row r="197" spans="54:85" ht="15.6" thickBot="1" x14ac:dyDescent="0.5">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c r="CE197" s="10"/>
      <c r="CF197" s="10"/>
      <c r="CG197" s="10"/>
    </row>
    <row r="198" spans="54:85" ht="16.5" customHeight="1" thickTop="1" x14ac:dyDescent="0.45">
      <c r="BB198" s="10"/>
      <c r="BC198" s="10"/>
      <c r="BD198" s="10"/>
      <c r="BE198" s="10"/>
      <c r="BF198" s="10"/>
      <c r="BG198" s="10"/>
      <c r="BH198" s="10"/>
      <c r="BI198" s="10"/>
      <c r="BJ198" s="10"/>
      <c r="BK198" s="10"/>
      <c r="BL198" s="10"/>
      <c r="BM198" s="10"/>
      <c r="BN198" s="10"/>
      <c r="BO198" s="174" t="s">
        <v>101</v>
      </c>
      <c r="BP198" s="175"/>
      <c r="BQ198" s="175"/>
      <c r="BR198" s="175"/>
      <c r="BS198" s="175"/>
      <c r="BT198" s="176"/>
      <c r="BU198" s="12"/>
      <c r="BV198" s="10"/>
      <c r="BW198" s="10"/>
      <c r="BX198" s="10"/>
      <c r="BY198" s="10"/>
      <c r="BZ198" s="10"/>
      <c r="CA198" s="10"/>
      <c r="CB198" s="10"/>
      <c r="CC198" s="10"/>
      <c r="CD198" s="10"/>
      <c r="CE198" s="10"/>
      <c r="CF198" s="10"/>
      <c r="CG198" s="10"/>
    </row>
    <row r="199" spans="54:85" ht="16.5" customHeight="1" thickBot="1" x14ac:dyDescent="0.5">
      <c r="BB199" s="10"/>
      <c r="BC199" s="10"/>
      <c r="BD199" s="10"/>
      <c r="BE199" s="10"/>
      <c r="BF199" s="10"/>
      <c r="BG199" s="184"/>
      <c r="BH199" s="184"/>
      <c r="BI199" s="184"/>
      <c r="BJ199" s="184"/>
      <c r="BK199" s="184"/>
      <c r="BL199" s="184"/>
      <c r="BM199" s="10"/>
      <c r="BN199" s="10"/>
      <c r="BO199" s="177"/>
      <c r="BP199" s="178"/>
      <c r="BQ199" s="178"/>
      <c r="BR199" s="178"/>
      <c r="BS199" s="178"/>
      <c r="BT199" s="179"/>
      <c r="BU199" s="12"/>
      <c r="BV199" s="10"/>
      <c r="BW199" s="10"/>
      <c r="BX199" s="10"/>
      <c r="BY199" s="10"/>
      <c r="BZ199" s="10"/>
      <c r="CA199" s="10"/>
      <c r="CB199" s="10"/>
      <c r="CC199" s="10"/>
      <c r="CD199" s="10"/>
      <c r="CE199" s="10"/>
      <c r="CF199" s="10"/>
      <c r="CG199" s="10"/>
    </row>
    <row r="200" spans="54:85" ht="16.5" customHeight="1" thickTop="1" x14ac:dyDescent="0.45">
      <c r="BB200" s="10"/>
      <c r="BC200" s="10"/>
      <c r="BD200" s="10"/>
      <c r="BE200" s="10"/>
      <c r="BF200" s="10"/>
      <c r="BG200" s="184"/>
      <c r="BH200" s="184"/>
      <c r="BI200" s="184"/>
      <c r="BJ200" s="184"/>
      <c r="BK200" s="184"/>
      <c r="BL200" s="184"/>
      <c r="BM200" s="10"/>
      <c r="BN200" s="10"/>
      <c r="BO200" s="10"/>
      <c r="BP200" s="10"/>
      <c r="BQ200" s="13"/>
      <c r="BR200" s="13"/>
      <c r="BS200" s="10"/>
      <c r="BT200" s="10"/>
      <c r="BU200" s="10"/>
      <c r="BV200" s="10"/>
      <c r="BW200" s="10"/>
      <c r="BX200" s="10"/>
      <c r="BY200" s="10"/>
      <c r="BZ200" s="10"/>
      <c r="CA200" s="10"/>
      <c r="CB200" s="10"/>
      <c r="CC200" s="10"/>
      <c r="CD200" s="10"/>
      <c r="CE200" s="10"/>
      <c r="CF200" s="10"/>
      <c r="CG200" s="10"/>
    </row>
    <row r="201" spans="54:85" ht="16.5" customHeight="1" x14ac:dyDescent="0.45">
      <c r="BB201" s="10"/>
      <c r="BC201" s="10"/>
      <c r="BD201" s="10"/>
      <c r="BE201" s="10"/>
      <c r="BF201" s="10"/>
      <c r="BG201" s="12"/>
      <c r="BH201" s="12"/>
      <c r="BI201" s="12"/>
      <c r="BJ201" s="12"/>
      <c r="BK201" s="12"/>
      <c r="BL201" s="12"/>
      <c r="BM201" s="10"/>
      <c r="BN201" s="10"/>
      <c r="BO201" s="10"/>
      <c r="BP201" s="10"/>
      <c r="BQ201" s="10"/>
      <c r="BR201" s="10"/>
      <c r="BS201" s="10"/>
      <c r="BT201" s="10"/>
      <c r="BU201" s="10"/>
      <c r="BV201" s="10"/>
      <c r="BW201" s="10"/>
      <c r="BX201" s="10"/>
      <c r="BY201" s="10"/>
      <c r="BZ201" s="10"/>
      <c r="CA201" s="10"/>
      <c r="CB201" s="10"/>
      <c r="CC201" s="10"/>
      <c r="CD201" s="10"/>
      <c r="CE201" s="10"/>
      <c r="CF201" s="10"/>
      <c r="CG201" s="10"/>
    </row>
    <row r="202" spans="54:85" x14ac:dyDescent="0.45">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c r="CE202" s="10"/>
      <c r="CF202" s="10"/>
      <c r="CG202" s="10"/>
    </row>
    <row r="203" spans="54:85" x14ac:dyDescent="0.45">
      <c r="BB203" s="10"/>
      <c r="BC203" s="10"/>
      <c r="BD203" s="10"/>
      <c r="BE203" s="10"/>
      <c r="BF203" s="10"/>
      <c r="BG203" s="10"/>
      <c r="BH203" s="10"/>
      <c r="BI203" s="10"/>
      <c r="BJ203" s="10"/>
      <c r="BK203" s="10"/>
      <c r="BL203" s="10"/>
      <c r="BM203" s="10"/>
      <c r="BN203" s="10"/>
      <c r="BO203" s="10"/>
      <c r="BP203" s="10"/>
      <c r="BQ203" s="10"/>
      <c r="BR203" s="10"/>
      <c r="BS203" s="10"/>
      <c r="BT203" s="10"/>
      <c r="BU203" s="10"/>
      <c r="BV203" s="10"/>
      <c r="BW203" s="10"/>
      <c r="BX203" s="10"/>
      <c r="BY203" s="10"/>
      <c r="BZ203" s="10"/>
      <c r="CA203" s="10"/>
      <c r="CB203" s="10"/>
      <c r="CC203" s="10"/>
      <c r="CD203" s="10"/>
      <c r="CE203" s="10"/>
      <c r="CF203" s="10"/>
      <c r="CG203" s="10"/>
    </row>
    <row r="204" spans="54:85" x14ac:dyDescent="0.45">
      <c r="BB204" s="10"/>
      <c r="BC204" s="10"/>
      <c r="BD204" s="10"/>
      <c r="BE204" s="10"/>
      <c r="BF204" s="10"/>
      <c r="BG204" s="10"/>
      <c r="BH204" s="10"/>
      <c r="BI204" s="10"/>
      <c r="BJ204" s="10"/>
      <c r="BK204" s="10"/>
      <c r="BL204" s="10"/>
      <c r="BM204" s="10"/>
      <c r="BN204" s="10"/>
      <c r="BO204" s="10"/>
      <c r="BP204" s="10"/>
      <c r="BQ204" s="10"/>
      <c r="BR204" s="10"/>
      <c r="BS204" s="10"/>
      <c r="BT204" s="10"/>
      <c r="BU204" s="10"/>
      <c r="BV204" s="10"/>
      <c r="BW204" s="10"/>
      <c r="BX204" s="10"/>
      <c r="BY204" s="10"/>
      <c r="BZ204" s="10"/>
      <c r="CA204" s="10"/>
      <c r="CB204" s="10"/>
      <c r="CC204" s="10"/>
      <c r="CD204" s="10"/>
      <c r="CE204" s="10"/>
      <c r="CF204" s="10"/>
      <c r="CG204" s="10"/>
    </row>
    <row r="205" spans="54:85" x14ac:dyDescent="0.45">
      <c r="BB205" s="10"/>
      <c r="BC205" s="10"/>
      <c r="BD205" s="10"/>
      <c r="BE205" s="10"/>
      <c r="BF205" s="10"/>
      <c r="BG205" s="10"/>
      <c r="BH205" s="10"/>
      <c r="BI205" s="10"/>
      <c r="BJ205" s="10"/>
      <c r="BK205" s="10"/>
      <c r="BL205" s="10"/>
      <c r="BM205" s="10"/>
      <c r="BN205" s="10"/>
      <c r="BO205" s="10"/>
      <c r="BP205" s="10"/>
      <c r="BQ205" s="10"/>
      <c r="BR205" s="10"/>
      <c r="BS205" s="10"/>
      <c r="BT205" s="10"/>
      <c r="BU205" s="10"/>
      <c r="BV205" s="10"/>
      <c r="BW205" s="10"/>
      <c r="BX205" s="10"/>
      <c r="BY205" s="10"/>
      <c r="BZ205" s="10"/>
      <c r="CA205" s="10"/>
      <c r="CB205" s="10"/>
      <c r="CC205" s="10"/>
      <c r="CD205" s="10"/>
      <c r="CE205" s="10"/>
      <c r="CF205" s="10"/>
      <c r="CG205" s="10"/>
    </row>
    <row r="206" spans="54:85" x14ac:dyDescent="0.45">
      <c r="BB206" s="10"/>
      <c r="BC206" s="10"/>
      <c r="BD206" s="10"/>
      <c r="BE206" s="10"/>
      <c r="BF206" s="10"/>
      <c r="BG206" s="10"/>
      <c r="BH206" s="10"/>
      <c r="BI206" s="10"/>
      <c r="BJ206" s="10"/>
      <c r="BK206" s="10"/>
      <c r="BL206" s="10"/>
      <c r="BM206" s="10"/>
      <c r="BN206" s="10"/>
      <c r="BO206" s="10"/>
      <c r="BP206" s="10"/>
      <c r="BQ206" s="10"/>
      <c r="BR206" s="10"/>
      <c r="BS206" s="10"/>
      <c r="BT206" s="10"/>
      <c r="BU206" s="10"/>
      <c r="BV206" s="10"/>
      <c r="BW206" s="10"/>
      <c r="BX206" s="10"/>
      <c r="BY206" s="10"/>
      <c r="BZ206" s="10"/>
      <c r="CA206" s="10"/>
      <c r="CB206" s="10"/>
      <c r="CC206" s="10"/>
      <c r="CD206" s="10"/>
      <c r="CE206" s="10"/>
      <c r="CF206" s="10"/>
      <c r="CG206" s="10"/>
    </row>
    <row r="207" spans="54:85" x14ac:dyDescent="0.45">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c r="CE207" s="10"/>
      <c r="CF207" s="10"/>
      <c r="CG207" s="10"/>
    </row>
    <row r="208" spans="54:85" x14ac:dyDescent="0.45">
      <c r="BB208" s="10"/>
      <c r="BC208" s="10"/>
      <c r="BD208" s="10"/>
      <c r="BE208" s="10"/>
      <c r="BF208" s="10"/>
      <c r="BG208" s="10"/>
      <c r="BH208" s="10"/>
      <c r="BI208" s="10"/>
      <c r="BJ208" s="10"/>
      <c r="BK208" s="10"/>
      <c r="BL208" s="10"/>
      <c r="BM208" s="10"/>
      <c r="BN208" s="10"/>
      <c r="BO208" s="10"/>
      <c r="BP208" s="10"/>
      <c r="BQ208" s="10"/>
      <c r="BR208" s="10"/>
      <c r="BS208" s="10"/>
      <c r="BT208" s="10"/>
      <c r="BU208" s="10"/>
      <c r="BV208" s="10"/>
      <c r="BW208" s="10"/>
      <c r="BX208" s="10"/>
      <c r="BY208" s="10"/>
      <c r="BZ208" s="10"/>
      <c r="CA208" s="10"/>
      <c r="CB208" s="10"/>
      <c r="CC208" s="10"/>
      <c r="CD208" s="10"/>
      <c r="CE208" s="10"/>
      <c r="CF208" s="10"/>
      <c r="CG208" s="10"/>
    </row>
    <row r="209" spans="54:85" x14ac:dyDescent="0.45">
      <c r="BB209" s="10"/>
      <c r="BC209" s="10"/>
      <c r="BD209" s="10"/>
      <c r="BE209" s="10"/>
      <c r="BF209" s="10"/>
      <c r="BG209" s="10"/>
      <c r="BH209" s="10"/>
      <c r="BI209" s="10"/>
      <c r="BJ209" s="10"/>
      <c r="BK209" s="10"/>
      <c r="BL209" s="10"/>
      <c r="BM209" s="10"/>
      <c r="BN209" s="10"/>
      <c r="BO209" s="10"/>
      <c r="BP209" s="10"/>
      <c r="BQ209" s="10"/>
      <c r="BR209" s="10"/>
      <c r="BS209" s="10"/>
      <c r="BT209" s="10"/>
      <c r="BU209" s="10"/>
      <c r="BV209" s="10"/>
      <c r="BW209" s="10"/>
      <c r="BX209" s="10"/>
      <c r="BY209" s="10"/>
      <c r="BZ209" s="10"/>
      <c r="CA209" s="10"/>
      <c r="CB209" s="10"/>
      <c r="CC209" s="10"/>
      <c r="CD209" s="10"/>
      <c r="CE209" s="10"/>
      <c r="CF209" s="10"/>
      <c r="CG209" s="10"/>
    </row>
    <row r="210" spans="54:85" ht="15" customHeight="1" x14ac:dyDescent="0.45">
      <c r="BB210" s="10"/>
      <c r="BC210" s="10"/>
      <c r="BD210" s="10"/>
      <c r="BE210" s="10"/>
      <c r="BF210" s="10"/>
      <c r="BG210" s="10"/>
      <c r="BH210" s="10"/>
      <c r="BI210" s="10"/>
      <c r="BJ210" s="10"/>
      <c r="BK210" s="10"/>
      <c r="BL210" s="10"/>
      <c r="BM210" s="10"/>
      <c r="BN210" s="10"/>
      <c r="BO210" s="10"/>
      <c r="BP210" s="10"/>
      <c r="BQ210" s="10"/>
      <c r="BR210" s="10"/>
      <c r="BS210" s="10"/>
      <c r="BT210" s="10"/>
      <c r="BU210" s="10"/>
      <c r="BV210" s="10"/>
      <c r="BW210" s="10"/>
      <c r="BX210" s="10"/>
      <c r="BY210" s="10"/>
      <c r="BZ210" s="10"/>
      <c r="CA210" s="10"/>
      <c r="CB210" s="10"/>
      <c r="CC210" s="10"/>
      <c r="CD210" s="10"/>
      <c r="CE210" s="10"/>
      <c r="CF210" s="10"/>
      <c r="CG210" s="10"/>
    </row>
    <row r="211" spans="54:85" ht="15" customHeight="1" x14ac:dyDescent="0.45">
      <c r="BB211" s="10"/>
      <c r="BC211" s="10"/>
      <c r="BD211" s="10"/>
      <c r="BE211" s="10"/>
      <c r="BF211" s="10"/>
      <c r="BG211" s="10"/>
      <c r="BH211" s="10"/>
      <c r="BI211" s="10"/>
      <c r="BJ211" s="10"/>
      <c r="BK211" s="10"/>
      <c r="BL211" s="10"/>
      <c r="BM211" s="10"/>
      <c r="BN211" s="10"/>
      <c r="BO211" s="10"/>
      <c r="BP211" s="10"/>
      <c r="BQ211" s="10"/>
      <c r="BR211" s="10"/>
      <c r="BS211" s="10"/>
      <c r="BT211" s="10"/>
      <c r="BU211" s="10"/>
      <c r="BV211" s="10"/>
      <c r="BW211" s="10"/>
      <c r="BX211" s="10"/>
      <c r="BY211" s="10"/>
      <c r="BZ211" s="10"/>
      <c r="CA211" s="10"/>
      <c r="CB211" s="10"/>
      <c r="CC211" s="10"/>
      <c r="CD211" s="10"/>
      <c r="CE211" s="10"/>
      <c r="CF211" s="10"/>
      <c r="CG211" s="10"/>
    </row>
    <row r="212" spans="54:85" x14ac:dyDescent="0.45">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c r="CE212" s="10"/>
      <c r="CF212" s="10"/>
      <c r="CG212" s="10"/>
    </row>
    <row r="213" spans="54:85" x14ac:dyDescent="0.45">
      <c r="BB213" s="10"/>
      <c r="BC213" s="10"/>
      <c r="BD213" s="10"/>
      <c r="BE213" s="10"/>
      <c r="BF213" s="10"/>
      <c r="BG213" s="10"/>
      <c r="BH213" s="10"/>
      <c r="BI213" s="10"/>
      <c r="BJ213" s="10"/>
      <c r="BK213" s="10"/>
      <c r="BL213" s="10"/>
      <c r="BM213" s="10"/>
      <c r="BN213" s="10"/>
      <c r="BO213" s="10"/>
      <c r="BP213" s="10"/>
      <c r="BQ213" s="10"/>
      <c r="BR213" s="10"/>
      <c r="BS213" s="10"/>
      <c r="BT213" s="10"/>
      <c r="BU213" s="10"/>
      <c r="BV213" s="10"/>
      <c r="BW213" s="10"/>
      <c r="BX213" s="10"/>
      <c r="BY213" s="10"/>
      <c r="BZ213" s="10"/>
      <c r="CA213" s="10"/>
      <c r="CB213" s="10"/>
      <c r="CC213" s="10"/>
      <c r="CD213" s="10"/>
      <c r="CE213" s="10"/>
      <c r="CF213" s="10"/>
      <c r="CG213" s="10"/>
    </row>
    <row r="214" spans="54:85" x14ac:dyDescent="0.45">
      <c r="BB214" s="10"/>
      <c r="BC214" s="10"/>
      <c r="BD214" s="10"/>
      <c r="BE214" s="10"/>
      <c r="BF214" s="10"/>
      <c r="BG214" s="10"/>
      <c r="BH214" s="10"/>
      <c r="BI214" s="10"/>
      <c r="BJ214" s="10"/>
      <c r="BK214" s="10"/>
      <c r="BL214" s="10"/>
      <c r="BM214" s="10"/>
      <c r="BN214" s="10"/>
      <c r="BO214" s="10"/>
      <c r="BP214" s="10"/>
      <c r="BQ214" s="10"/>
      <c r="BR214" s="10"/>
      <c r="BS214" s="10"/>
      <c r="BT214" s="10"/>
      <c r="BU214" s="10"/>
      <c r="BV214" s="10"/>
      <c r="BW214" s="10"/>
      <c r="BX214" s="10"/>
      <c r="BY214" s="10"/>
      <c r="BZ214" s="10"/>
      <c r="CA214" s="10"/>
      <c r="CB214" s="10"/>
      <c r="CC214" s="10"/>
      <c r="CD214" s="10"/>
      <c r="CE214" s="10"/>
      <c r="CF214" s="10"/>
      <c r="CG214" s="10"/>
    </row>
    <row r="215" spans="54:85" x14ac:dyDescent="0.45">
      <c r="BB215" s="10"/>
      <c r="BC215" s="10"/>
      <c r="BD215" s="10"/>
      <c r="BE215" s="10"/>
      <c r="BF215" s="10"/>
      <c r="BG215" s="10"/>
      <c r="BH215" s="10"/>
      <c r="BI215" s="10"/>
      <c r="BJ215" s="10"/>
      <c r="BK215" s="10"/>
      <c r="BL215" s="10"/>
      <c r="BM215" s="10"/>
      <c r="BN215" s="10"/>
      <c r="BO215" s="10"/>
      <c r="BP215" s="10"/>
      <c r="BQ215" s="10"/>
      <c r="BR215" s="10"/>
      <c r="BS215" s="10"/>
      <c r="BT215" s="10"/>
      <c r="BU215" s="10"/>
      <c r="BV215" s="10"/>
      <c r="BW215" s="10"/>
      <c r="BX215" s="10"/>
      <c r="BY215" s="10"/>
      <c r="BZ215" s="10"/>
      <c r="CA215" s="10"/>
      <c r="CB215" s="10"/>
      <c r="CC215" s="10"/>
      <c r="CD215" s="10"/>
      <c r="CE215" s="10"/>
      <c r="CF215" s="10"/>
      <c r="CG215" s="10"/>
    </row>
    <row r="216" spans="54:85" x14ac:dyDescent="0.45">
      <c r="BB216" s="10"/>
      <c r="BC216" s="10"/>
      <c r="BD216" s="10"/>
      <c r="BE216" s="10"/>
      <c r="BF216" s="10"/>
      <c r="BG216" s="10"/>
      <c r="BH216" s="10"/>
      <c r="BI216" s="10"/>
      <c r="BJ216" s="10"/>
      <c r="BK216" s="10"/>
      <c r="BL216" s="10"/>
      <c r="BM216" s="10"/>
      <c r="BN216" s="10"/>
      <c r="BO216" s="10"/>
      <c r="BP216" s="10"/>
      <c r="BQ216" s="10"/>
      <c r="BR216" s="10"/>
      <c r="BS216" s="10"/>
      <c r="BT216" s="10"/>
      <c r="BU216" s="10"/>
      <c r="BV216" s="10"/>
      <c r="BW216" s="10"/>
      <c r="BX216" s="10"/>
      <c r="BY216" s="10"/>
      <c r="BZ216" s="10"/>
      <c r="CA216" s="10"/>
      <c r="CB216" s="10"/>
      <c r="CC216" s="10"/>
      <c r="CD216" s="10"/>
      <c r="CE216" s="10"/>
      <c r="CF216" s="10"/>
      <c r="CG216" s="10"/>
    </row>
    <row r="217" spans="54:85" x14ac:dyDescent="0.45">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c r="CE217" s="10"/>
      <c r="CF217" s="10"/>
      <c r="CG217" s="10"/>
    </row>
    <row r="218" spans="54:85" x14ac:dyDescent="0.45">
      <c r="BB218" s="10"/>
      <c r="BC218" s="10" t="s">
        <v>98</v>
      </c>
      <c r="BD218" s="10"/>
      <c r="BE218" s="10"/>
      <c r="BF218" s="10"/>
      <c r="BG218" s="10"/>
      <c r="BH218" s="10"/>
      <c r="BI218" s="10"/>
      <c r="BJ218" s="10"/>
      <c r="BK218" s="10"/>
      <c r="BL218" s="10"/>
      <c r="BM218" s="10"/>
      <c r="BN218" s="10"/>
      <c r="BO218" s="10"/>
      <c r="BP218" s="10"/>
      <c r="BQ218" s="10"/>
      <c r="BR218" s="10"/>
      <c r="BS218" s="10" t="s">
        <v>98</v>
      </c>
      <c r="BT218" s="10"/>
      <c r="BU218" s="10"/>
      <c r="BV218" s="10"/>
      <c r="BW218" s="10"/>
      <c r="BX218" s="10"/>
      <c r="BY218" s="10"/>
      <c r="BZ218" s="10"/>
      <c r="CA218" s="10"/>
      <c r="CB218" s="10"/>
      <c r="CC218" s="10"/>
      <c r="CD218" s="10"/>
      <c r="CE218" s="10"/>
      <c r="CF218" s="10"/>
      <c r="CG218" s="10"/>
    </row>
    <row r="219" spans="54:85" x14ac:dyDescent="0.45">
      <c r="BB219" s="10"/>
      <c r="BC219" s="10"/>
      <c r="BD219" s="10"/>
      <c r="BE219" s="10"/>
      <c r="BF219" s="10"/>
      <c r="BG219" s="10"/>
      <c r="BH219" s="10"/>
      <c r="BI219" s="10"/>
      <c r="BJ219" s="10"/>
      <c r="BK219" s="10"/>
      <c r="BL219" s="10"/>
      <c r="BM219" s="10"/>
      <c r="BN219" s="10"/>
      <c r="BO219" s="10"/>
      <c r="BP219" s="10"/>
      <c r="BQ219" s="10"/>
      <c r="BR219" s="10"/>
      <c r="BS219" s="10"/>
      <c r="BT219" s="10"/>
      <c r="BU219" s="10"/>
      <c r="BV219" s="10"/>
      <c r="BW219" s="10"/>
      <c r="BX219" s="10"/>
      <c r="BY219" s="10"/>
      <c r="BZ219" s="10"/>
      <c r="CA219" s="10"/>
      <c r="CB219" s="10"/>
      <c r="CC219" s="10"/>
      <c r="CD219" s="10"/>
      <c r="CE219" s="10"/>
      <c r="CF219" s="10"/>
      <c r="CG219" s="10"/>
    </row>
    <row r="220" spans="54:85" x14ac:dyDescent="0.45">
      <c r="BB220" s="10"/>
      <c r="BC220" s="10"/>
      <c r="BD220" s="10"/>
      <c r="BE220" s="10"/>
      <c r="BF220" s="10"/>
      <c r="BG220" s="10"/>
      <c r="BH220" s="10"/>
      <c r="BI220" s="10"/>
      <c r="BJ220" s="10"/>
      <c r="BK220" s="10"/>
      <c r="BL220" s="10"/>
      <c r="BM220" s="10"/>
      <c r="BN220" s="10"/>
      <c r="BO220" s="10"/>
      <c r="BP220" s="10"/>
      <c r="BQ220" s="10"/>
      <c r="BR220" s="10"/>
      <c r="BS220" s="10"/>
      <c r="BT220" s="10"/>
      <c r="BU220" s="10"/>
      <c r="BV220" s="10"/>
      <c r="BW220" s="10"/>
      <c r="BX220" s="10"/>
      <c r="BY220" s="10"/>
      <c r="BZ220" s="10"/>
      <c r="CA220" s="10"/>
      <c r="CB220" s="10"/>
      <c r="CC220" s="10"/>
      <c r="CD220" s="10"/>
      <c r="CE220" s="10"/>
      <c r="CF220" s="10"/>
      <c r="CG220" s="10"/>
    </row>
    <row r="221" spans="54:85" x14ac:dyDescent="0.45">
      <c r="BB221" s="10"/>
      <c r="BC221" s="10"/>
      <c r="BD221" s="10"/>
      <c r="BE221" s="10"/>
      <c r="BF221" s="10"/>
      <c r="BG221" s="10"/>
      <c r="BH221" s="10"/>
      <c r="BI221" s="10"/>
      <c r="BJ221" s="10"/>
      <c r="BK221" s="10"/>
      <c r="BL221" s="10"/>
      <c r="BM221" s="10"/>
      <c r="BN221" s="10"/>
      <c r="BO221" s="10"/>
      <c r="BP221" s="10"/>
      <c r="BQ221" s="10"/>
      <c r="BR221" s="10"/>
      <c r="BS221" s="10"/>
      <c r="BT221" s="10"/>
      <c r="BU221" s="10"/>
      <c r="BV221" s="10"/>
      <c r="BW221" s="10"/>
      <c r="BX221" s="10"/>
      <c r="BY221" s="10"/>
      <c r="BZ221" s="10"/>
      <c r="CA221" s="10"/>
      <c r="CB221" s="10"/>
      <c r="CC221" s="10"/>
      <c r="CD221" s="10"/>
      <c r="CE221" s="10"/>
      <c r="CF221" s="10"/>
      <c r="CG221" s="10"/>
    </row>
    <row r="222" spans="54:85" x14ac:dyDescent="0.45">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c r="CE222" s="10"/>
      <c r="CF222" s="10"/>
      <c r="CG222" s="10"/>
    </row>
    <row r="223" spans="54:85" x14ac:dyDescent="0.45">
      <c r="BB223" s="10"/>
      <c r="BC223" s="10"/>
      <c r="BD223" s="10"/>
      <c r="BE223" s="10"/>
      <c r="BF223" s="10"/>
      <c r="BG223" s="10"/>
      <c r="BH223" s="10"/>
      <c r="BI223" s="10"/>
      <c r="BJ223" s="10"/>
      <c r="BK223" s="10"/>
      <c r="BL223" s="10"/>
      <c r="BM223" s="10"/>
      <c r="BN223" s="10"/>
      <c r="BO223" s="10"/>
      <c r="BP223" s="10"/>
      <c r="BQ223" s="10"/>
      <c r="BR223" s="10"/>
      <c r="BS223" s="10"/>
      <c r="BT223" s="10"/>
      <c r="BU223" s="10"/>
      <c r="BV223" s="10"/>
      <c r="BW223" s="10"/>
      <c r="BX223" s="10"/>
      <c r="BY223" s="10"/>
      <c r="BZ223" s="10"/>
      <c r="CA223" s="10"/>
      <c r="CB223" s="10"/>
      <c r="CC223" s="10"/>
      <c r="CD223" s="10"/>
      <c r="CE223" s="10"/>
      <c r="CF223" s="10"/>
      <c r="CG223" s="10"/>
    </row>
    <row r="224" spans="54:85" x14ac:dyDescent="0.45">
      <c r="BB224" s="10"/>
      <c r="BC224" s="10"/>
      <c r="BD224" s="10"/>
      <c r="BE224" s="10"/>
      <c r="BF224" s="10"/>
      <c r="BG224" s="10"/>
      <c r="BH224" s="10"/>
      <c r="BI224" s="10"/>
      <c r="BJ224" s="10"/>
      <c r="BK224" s="10"/>
      <c r="BL224" s="10"/>
      <c r="BM224" s="10"/>
      <c r="BN224" s="10"/>
      <c r="BO224" s="10"/>
      <c r="BP224" s="10"/>
      <c r="BQ224" s="10"/>
      <c r="BR224" s="10"/>
      <c r="BS224" s="10"/>
      <c r="BT224" s="10"/>
      <c r="BU224" s="10"/>
      <c r="BV224" s="10"/>
      <c r="BW224" s="10"/>
      <c r="BX224" s="10"/>
      <c r="BY224" s="10"/>
      <c r="BZ224" s="10"/>
      <c r="CA224" s="10"/>
      <c r="CB224" s="10"/>
      <c r="CC224" s="10"/>
      <c r="CD224" s="10"/>
      <c r="CE224" s="10"/>
      <c r="CF224" s="10"/>
      <c r="CG224" s="10"/>
    </row>
    <row r="225" spans="54:85" x14ac:dyDescent="0.45">
      <c r="BB225" s="10"/>
      <c r="BC225" s="10"/>
      <c r="BD225" s="10"/>
      <c r="BE225" s="10"/>
      <c r="BF225" s="10"/>
      <c r="BG225" s="10"/>
      <c r="BH225" s="10"/>
      <c r="BI225" s="10"/>
      <c r="BJ225" s="10"/>
      <c r="BK225" s="10"/>
      <c r="BL225" s="10"/>
      <c r="BM225" s="10"/>
      <c r="BN225" s="10"/>
      <c r="BO225" s="10"/>
      <c r="BP225" s="10"/>
      <c r="BQ225" s="10"/>
      <c r="BR225" s="10"/>
      <c r="BS225" s="10"/>
      <c r="BT225" s="10"/>
      <c r="BU225" s="10"/>
      <c r="BV225" s="10"/>
      <c r="BW225" s="10"/>
      <c r="BX225" s="10"/>
      <c r="BY225" s="10"/>
      <c r="BZ225" s="10"/>
      <c r="CA225" s="10"/>
      <c r="CB225" s="10"/>
      <c r="CC225" s="10"/>
      <c r="CD225" s="10"/>
      <c r="CE225" s="10"/>
      <c r="CF225" s="10"/>
      <c r="CG225" s="10"/>
    </row>
    <row r="226" spans="54:85" x14ac:dyDescent="0.45">
      <c r="BB226" s="10"/>
      <c r="BC226" s="10"/>
      <c r="BD226" s="10"/>
      <c r="BE226" s="10"/>
      <c r="BF226" s="10"/>
      <c r="BG226" s="10"/>
      <c r="BH226" s="10"/>
      <c r="BI226" s="10"/>
      <c r="BJ226" s="10"/>
      <c r="BK226" s="10"/>
      <c r="BL226" s="10"/>
      <c r="BM226" s="10"/>
      <c r="BN226" s="10"/>
      <c r="BO226" s="10"/>
      <c r="BP226" s="10"/>
      <c r="BQ226" s="10"/>
      <c r="BR226" s="10"/>
      <c r="BS226" s="10"/>
      <c r="BT226" s="10"/>
      <c r="BU226" s="10"/>
      <c r="BV226" s="10"/>
      <c r="BW226" s="10"/>
      <c r="BX226" s="10"/>
      <c r="BY226" s="10"/>
      <c r="BZ226" s="10"/>
      <c r="CA226" s="10"/>
      <c r="CB226" s="10"/>
      <c r="CC226" s="10"/>
      <c r="CD226" s="10"/>
      <c r="CE226" s="10"/>
      <c r="CF226" s="10"/>
      <c r="CG226" s="10"/>
    </row>
    <row r="227" spans="54:85" x14ac:dyDescent="0.45">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c r="CE227" s="10"/>
      <c r="CF227" s="10"/>
      <c r="CG227" s="10"/>
    </row>
    <row r="228" spans="54:85" ht="17.399999999999999" x14ac:dyDescent="0.5">
      <c r="BB228" s="11"/>
      <c r="BC228" s="10"/>
      <c r="BD228" s="10"/>
      <c r="BE228" s="10"/>
      <c r="BF228" s="10"/>
      <c r="BG228" s="10"/>
      <c r="BH228" s="10"/>
      <c r="BI228" s="10"/>
      <c r="BJ228" s="10"/>
      <c r="BK228" s="10"/>
      <c r="BL228" s="10"/>
      <c r="BM228" s="10"/>
      <c r="BN228" s="10"/>
      <c r="BO228" s="10"/>
      <c r="BP228" s="10"/>
      <c r="BQ228" s="10"/>
      <c r="BR228" s="10"/>
      <c r="BS228" s="10"/>
      <c r="BT228" s="10"/>
      <c r="BU228" s="10"/>
      <c r="BV228" s="10"/>
      <c r="BW228" s="10"/>
      <c r="BX228" s="10"/>
      <c r="BY228" s="10"/>
      <c r="BZ228" s="10"/>
      <c r="CA228" s="10"/>
      <c r="CB228" s="10"/>
      <c r="CC228" s="10"/>
      <c r="CD228" s="10"/>
      <c r="CE228" s="10"/>
      <c r="CF228" s="10"/>
      <c r="CG228" s="10"/>
    </row>
    <row r="229" spans="54:85" x14ac:dyDescent="0.45">
      <c r="BB229" s="10"/>
      <c r="BC229" s="10"/>
      <c r="BD229" s="10"/>
      <c r="BE229" s="10"/>
      <c r="BF229" s="10"/>
      <c r="BG229" s="10"/>
      <c r="BH229" s="10"/>
      <c r="BI229" s="10"/>
      <c r="BJ229" s="10"/>
      <c r="BK229" s="10"/>
      <c r="BL229" s="10"/>
      <c r="BM229" s="10"/>
      <c r="BN229" s="10"/>
      <c r="BO229" s="10"/>
      <c r="BP229" s="10"/>
      <c r="BQ229" s="10"/>
      <c r="BR229" s="10"/>
      <c r="BS229" s="10"/>
      <c r="BT229" s="10"/>
      <c r="BU229" s="10"/>
      <c r="BV229" s="10"/>
      <c r="BW229" s="10"/>
      <c r="BX229" s="10"/>
      <c r="BY229" s="10"/>
      <c r="BZ229" s="10"/>
      <c r="CA229" s="10"/>
      <c r="CB229" s="10"/>
      <c r="CC229" s="10"/>
      <c r="CD229" s="10"/>
      <c r="CE229" s="10"/>
      <c r="CF229" s="10"/>
      <c r="CG229" s="10"/>
    </row>
    <row r="230" spans="54:85" x14ac:dyDescent="0.45">
      <c r="BB230" s="10"/>
      <c r="BC230" s="10"/>
      <c r="BD230" s="10"/>
      <c r="BE230" s="10"/>
      <c r="BF230" s="10"/>
      <c r="BG230" s="10"/>
      <c r="BH230" s="10"/>
      <c r="BI230" s="10"/>
      <c r="BJ230" s="10"/>
      <c r="BK230" s="10"/>
      <c r="BL230" s="10"/>
      <c r="BM230" s="10"/>
      <c r="BN230" s="10"/>
      <c r="BO230" s="10"/>
      <c r="BP230" s="10"/>
      <c r="BQ230" s="10"/>
      <c r="BR230" s="10"/>
      <c r="BS230" s="10"/>
      <c r="BT230" s="10"/>
      <c r="BU230" s="10"/>
      <c r="BV230" s="10"/>
      <c r="BW230" s="10"/>
      <c r="BX230" s="10"/>
      <c r="BY230" s="10"/>
      <c r="BZ230" s="10"/>
      <c r="CA230" s="10"/>
      <c r="CB230" s="10"/>
      <c r="CC230" s="10"/>
      <c r="CD230" s="10"/>
      <c r="CE230" s="10"/>
      <c r="CF230" s="10"/>
      <c r="CG230" s="10"/>
    </row>
    <row r="231" spans="54:85" x14ac:dyDescent="0.45">
      <c r="BB231" s="10"/>
      <c r="BC231" s="10"/>
      <c r="BD231" s="10"/>
      <c r="BE231" s="10"/>
      <c r="BF231" s="10"/>
      <c r="BG231" s="10"/>
      <c r="BH231" s="10"/>
      <c r="BI231" s="10"/>
      <c r="BJ231" s="10"/>
      <c r="BK231" s="10"/>
      <c r="BL231" s="10"/>
      <c r="BM231" s="10"/>
      <c r="BN231" s="10"/>
      <c r="BO231" s="10"/>
      <c r="BP231" s="10"/>
      <c r="BQ231" s="10"/>
      <c r="BR231" s="10"/>
      <c r="BS231" s="10"/>
      <c r="BT231" s="10"/>
      <c r="BU231" s="10"/>
      <c r="BV231" s="10"/>
      <c r="BW231" s="10"/>
      <c r="BX231" s="10"/>
      <c r="BY231" s="10"/>
      <c r="BZ231" s="10"/>
      <c r="CA231" s="10"/>
      <c r="CB231" s="10"/>
      <c r="CC231" s="10"/>
      <c r="CD231" s="10"/>
      <c r="CE231" s="10"/>
      <c r="CF231" s="10"/>
      <c r="CG231" s="10"/>
    </row>
    <row r="232" spans="54:85" x14ac:dyDescent="0.45">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c r="CE232" s="10"/>
      <c r="CF232" s="10"/>
      <c r="CG232" s="10"/>
    </row>
  </sheetData>
  <mergeCells count="20">
    <mergeCell ref="BG160:BL161"/>
    <mergeCell ref="BW160:CB161"/>
    <mergeCell ref="BO198:BT199"/>
    <mergeCell ref="BG199:BL200"/>
    <mergeCell ref="B3:C3"/>
    <mergeCell ref="BB80:BZ83"/>
    <mergeCell ref="CA80:CE83"/>
    <mergeCell ref="BB1:BZ4"/>
    <mergeCell ref="CA1:CE4"/>
    <mergeCell ref="CF80:CG83"/>
    <mergeCell ref="BO85:BT86"/>
    <mergeCell ref="BO139:BT140"/>
    <mergeCell ref="BB155:BZ158"/>
    <mergeCell ref="CA155:CE158"/>
    <mergeCell ref="CF155:CG158"/>
    <mergeCell ref="CF1:CG4"/>
    <mergeCell ref="BG6:BL7"/>
    <mergeCell ref="BW6:CB7"/>
    <mergeCell ref="A7:A8"/>
    <mergeCell ref="B7:B8"/>
  </mergeCells>
  <phoneticPr fontId="5"/>
  <dataValidations count="1">
    <dataValidation type="list" allowBlank="1" showInputMessage="1" showErrorMessage="1" sqref="B3:C3" xr:uid="{00000000-0002-0000-0100-000000000000}">
      <formula1>$AZ$1:$AZ$48</formula1>
    </dataValidation>
  </dataValidations>
  <printOptions horizontalCentered="1"/>
  <pageMargins left="0.39370078740157483" right="0.19685039370078741" top="0.39370078740157483" bottom="0.39370078740157483" header="0.23622047244094491" footer="0.23622047244094491"/>
  <pageSetup paperSize="9" scale="45" orientation="landscape" horizontalDpi="300" verticalDpi="300" r:id="rId1"/>
  <headerFooter>
    <oddFooter>&amp;C&amp;16&amp;P/&amp;N</oddFooter>
  </headerFooter>
  <rowBreaks count="2" manualBreakCount="2">
    <brk id="79" min="53" max="84" man="1"/>
    <brk id="154" min="53" max="8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5"/>
  </sheetPr>
  <dimension ref="A1:J355"/>
  <sheetViews>
    <sheetView topLeftCell="A4" zoomScaleNormal="100" workbookViewId="0">
      <selection activeCell="A5" sqref="A5:J355"/>
    </sheetView>
  </sheetViews>
  <sheetFormatPr defaultRowHeight="15" x14ac:dyDescent="0.45"/>
  <cols>
    <col min="1" max="1" width="16.6640625" customWidth="1"/>
    <col min="2" max="2" width="12.44140625" customWidth="1"/>
    <col min="3" max="3" width="18.33203125" customWidth="1"/>
    <col min="4" max="10" width="16.44140625" customWidth="1"/>
  </cols>
  <sheetData>
    <row r="1" spans="1:10" x14ac:dyDescent="0.45">
      <c r="A1" t="s">
        <v>204</v>
      </c>
      <c r="D1" s="65" t="s">
        <v>633</v>
      </c>
    </row>
    <row r="2" spans="1:10" x14ac:dyDescent="0.45">
      <c r="A2" s="65" t="s">
        <v>634</v>
      </c>
      <c r="B2" s="61"/>
      <c r="D2" s="65" t="s">
        <v>635</v>
      </c>
    </row>
    <row r="3" spans="1:10" ht="15" customHeight="1" x14ac:dyDescent="0.45">
      <c r="A3" s="6"/>
      <c r="B3" s="6"/>
      <c r="C3" s="6"/>
      <c r="D3" s="228" t="s">
        <v>636</v>
      </c>
      <c r="E3" s="227" t="s">
        <v>637</v>
      </c>
      <c r="F3" s="227"/>
      <c r="G3" s="227"/>
      <c r="H3" s="227" t="s">
        <v>638</v>
      </c>
      <c r="I3" s="227"/>
      <c r="J3" s="227"/>
    </row>
    <row r="4" spans="1:10" ht="21" customHeight="1" x14ac:dyDescent="0.45">
      <c r="A4" s="58" t="s">
        <v>229</v>
      </c>
      <c r="B4" s="58" t="s">
        <v>230</v>
      </c>
      <c r="C4" s="58" t="s">
        <v>231</v>
      </c>
      <c r="D4" s="228"/>
      <c r="E4" s="5" t="s">
        <v>639</v>
      </c>
      <c r="F4" s="5" t="s">
        <v>640</v>
      </c>
      <c r="G4" s="66" t="s">
        <v>641</v>
      </c>
      <c r="H4" s="5" t="s">
        <v>639</v>
      </c>
      <c r="I4" s="5" t="s">
        <v>640</v>
      </c>
      <c r="J4" s="66" t="s">
        <v>641</v>
      </c>
    </row>
    <row r="5" spans="1:10" x14ac:dyDescent="0.45">
      <c r="A5" s="1" t="s">
        <v>232</v>
      </c>
      <c r="B5" s="1" t="s">
        <v>233</v>
      </c>
      <c r="C5" s="1" t="s">
        <v>234</v>
      </c>
      <c r="D5" s="128">
        <v>15318075.884226359</v>
      </c>
      <c r="E5" s="128">
        <v>2368167.5724230898</v>
      </c>
      <c r="F5" s="128">
        <v>2670844.15424531</v>
      </c>
      <c r="G5" s="166">
        <v>2813482.3468021001</v>
      </c>
      <c r="H5" s="166">
        <v>2252882.2649867097</v>
      </c>
      <c r="I5" s="166">
        <v>2540471.7397271502</v>
      </c>
      <c r="J5" s="166">
        <v>2672227.8060419997</v>
      </c>
    </row>
    <row r="6" spans="1:10" x14ac:dyDescent="0.45">
      <c r="A6" s="2" t="s">
        <v>235</v>
      </c>
      <c r="B6" s="2" t="s">
        <v>3</v>
      </c>
      <c r="C6" s="2" t="s">
        <v>236</v>
      </c>
      <c r="D6" s="129">
        <v>560915.23027232883</v>
      </c>
      <c r="E6" s="129">
        <v>83528.347689037299</v>
      </c>
      <c r="F6" s="129">
        <v>97894.114969360307</v>
      </c>
      <c r="G6" s="132">
        <v>105812.84524471099</v>
      </c>
      <c r="H6" s="132">
        <v>79601.497868348699</v>
      </c>
      <c r="I6" s="132">
        <v>93520.054481194602</v>
      </c>
      <c r="J6" s="132">
        <v>100558.37001967701</v>
      </c>
    </row>
    <row r="7" spans="1:10" x14ac:dyDescent="0.45">
      <c r="A7" s="3" t="s">
        <v>237</v>
      </c>
      <c r="B7" s="3" t="s">
        <v>3</v>
      </c>
      <c r="C7" s="3" t="s">
        <v>238</v>
      </c>
      <c r="D7" s="130">
        <v>35460.704469933029</v>
      </c>
      <c r="E7" s="130">
        <v>4970.3413781352901</v>
      </c>
      <c r="F7" s="130">
        <v>6119.8828925228599</v>
      </c>
      <c r="G7" s="131">
        <v>6978.2872609689402</v>
      </c>
      <c r="H7" s="131">
        <v>4841.2805814808098</v>
      </c>
      <c r="I7" s="131">
        <v>5914.7862776843504</v>
      </c>
      <c r="J7" s="131">
        <v>6636.1260791407803</v>
      </c>
    </row>
    <row r="8" spans="1:10" x14ac:dyDescent="0.45">
      <c r="A8" s="3" t="s">
        <v>237</v>
      </c>
      <c r="B8" s="3" t="s">
        <v>3</v>
      </c>
      <c r="C8" s="3" t="s">
        <v>239</v>
      </c>
      <c r="D8" s="130">
        <v>1757.8280598598449</v>
      </c>
      <c r="E8" s="130">
        <v>235.110753595369</v>
      </c>
      <c r="F8" s="130">
        <v>330.15552632541204</v>
      </c>
      <c r="G8" s="131">
        <v>340.16023924436399</v>
      </c>
      <c r="H8" s="131">
        <v>223.105098092627</v>
      </c>
      <c r="I8" s="131">
        <v>283.13337560633801</v>
      </c>
      <c r="J8" s="131">
        <v>346.16306699573499</v>
      </c>
    </row>
    <row r="9" spans="1:10" x14ac:dyDescent="0.45">
      <c r="A9" s="3" t="s">
        <v>237</v>
      </c>
      <c r="B9" s="3" t="s">
        <v>3</v>
      </c>
      <c r="C9" s="3" t="s">
        <v>240</v>
      </c>
      <c r="D9" s="130">
        <v>3051.4374402803219</v>
      </c>
      <c r="E9" s="130">
        <v>428.20171293113998</v>
      </c>
      <c r="F9" s="130">
        <v>532.25072728824</v>
      </c>
      <c r="G9" s="131">
        <v>603.28418901279792</v>
      </c>
      <c r="H9" s="131">
        <v>410.19322967702698</v>
      </c>
      <c r="I9" s="131">
        <v>526.247899536869</v>
      </c>
      <c r="J9" s="131">
        <v>551.259681834248</v>
      </c>
    </row>
    <row r="10" spans="1:10" x14ac:dyDescent="0.45">
      <c r="A10" s="3" t="s">
        <v>237</v>
      </c>
      <c r="B10" s="3" t="s">
        <v>3</v>
      </c>
      <c r="C10" s="3" t="s">
        <v>241</v>
      </c>
      <c r="D10" s="130">
        <v>267676.09414655739</v>
      </c>
      <c r="E10" s="130">
        <v>41142.380936605798</v>
      </c>
      <c r="F10" s="130">
        <v>46743.019228635101</v>
      </c>
      <c r="G10" s="131">
        <v>49058.109798080499</v>
      </c>
      <c r="H10" s="131">
        <v>39017.379912620396</v>
      </c>
      <c r="I10" s="131">
        <v>44693.053551541801</v>
      </c>
      <c r="J10" s="131">
        <v>47022.150719073805</v>
      </c>
    </row>
    <row r="11" spans="1:10" x14ac:dyDescent="0.45">
      <c r="A11" s="3" t="s">
        <v>237</v>
      </c>
      <c r="B11" s="3" t="s">
        <v>3</v>
      </c>
      <c r="C11" s="3" t="s">
        <v>242</v>
      </c>
      <c r="D11" s="130">
        <v>18608.766029250502</v>
      </c>
      <c r="E11" s="130">
        <v>2657.2517512736199</v>
      </c>
      <c r="F11" s="130">
        <v>3226.51991636198</v>
      </c>
      <c r="G11" s="131">
        <v>3677.7324690067103</v>
      </c>
      <c r="H11" s="131">
        <v>2458.1579641864801</v>
      </c>
      <c r="I11" s="131">
        <v>3102.46147616698</v>
      </c>
      <c r="J11" s="131">
        <v>3486.6424522547295</v>
      </c>
    </row>
    <row r="12" spans="1:10" x14ac:dyDescent="0.45">
      <c r="A12" s="3" t="s">
        <v>237</v>
      </c>
      <c r="B12" s="3" t="s">
        <v>3</v>
      </c>
      <c r="C12" s="3" t="s">
        <v>243</v>
      </c>
      <c r="D12" s="130">
        <v>13964.57829227303</v>
      </c>
      <c r="E12" s="130">
        <v>1867.8799019683199</v>
      </c>
      <c r="F12" s="130">
        <v>2432.1457105971999</v>
      </c>
      <c r="G12" s="131">
        <v>2758.2993517550303</v>
      </c>
      <c r="H12" s="131">
        <v>1899.8949833089598</v>
      </c>
      <c r="I12" s="131">
        <v>2351.1075359536899</v>
      </c>
      <c r="J12" s="131">
        <v>2655.2508086898301</v>
      </c>
    </row>
    <row r="13" spans="1:10" x14ac:dyDescent="0.45">
      <c r="A13" s="3" t="s">
        <v>237</v>
      </c>
      <c r="B13" s="3" t="s">
        <v>3</v>
      </c>
      <c r="C13" s="3" t="s">
        <v>244</v>
      </c>
      <c r="D13" s="130">
        <v>8811.15066772092</v>
      </c>
      <c r="E13" s="130">
        <v>1285.60561008532</v>
      </c>
      <c r="F13" s="130">
        <v>1498.70599525899</v>
      </c>
      <c r="G13" s="131">
        <v>1775.83654311396</v>
      </c>
      <c r="H13" s="131">
        <v>1191.5613086471699</v>
      </c>
      <c r="I13" s="131">
        <v>1429.6734761182202</v>
      </c>
      <c r="J13" s="131">
        <v>1629.7677344972599</v>
      </c>
    </row>
    <row r="14" spans="1:10" x14ac:dyDescent="0.45">
      <c r="A14" s="3" t="s">
        <v>237</v>
      </c>
      <c r="B14" s="3" t="s">
        <v>3</v>
      </c>
      <c r="C14" s="3" t="s">
        <v>245</v>
      </c>
      <c r="D14" s="130">
        <v>2504.1796436136551</v>
      </c>
      <c r="E14" s="130">
        <v>358.168722498477</v>
      </c>
      <c r="F14" s="130">
        <v>425.20029905545505</v>
      </c>
      <c r="G14" s="131">
        <v>485.22857656916597</v>
      </c>
      <c r="H14" s="131">
        <v>335.15788278488805</v>
      </c>
      <c r="I14" s="131">
        <v>454.213966520415</v>
      </c>
      <c r="J14" s="131">
        <v>446.21019618525401</v>
      </c>
    </row>
    <row r="15" spans="1:10" x14ac:dyDescent="0.45">
      <c r="A15" s="3" t="s">
        <v>237</v>
      </c>
      <c r="B15" s="3" t="s">
        <v>3</v>
      </c>
      <c r="C15" s="3" t="s">
        <v>246</v>
      </c>
      <c r="D15" s="130">
        <v>17304.151464619179</v>
      </c>
      <c r="E15" s="130">
        <v>2487.1716316514398</v>
      </c>
      <c r="F15" s="130">
        <v>2979.4035072638699</v>
      </c>
      <c r="G15" s="131">
        <v>3399.6014498598502</v>
      </c>
      <c r="H15" s="131">
        <v>2428.1438254296199</v>
      </c>
      <c r="I15" s="131">
        <v>2807.3224450579</v>
      </c>
      <c r="J15" s="131">
        <v>3202.5086053565001</v>
      </c>
    </row>
    <row r="16" spans="1:10" x14ac:dyDescent="0.45">
      <c r="A16" s="3" t="s">
        <v>237</v>
      </c>
      <c r="B16" s="3" t="s">
        <v>3</v>
      </c>
      <c r="C16" s="3" t="s">
        <v>247</v>
      </c>
      <c r="D16" s="130">
        <v>23893.255393040879</v>
      </c>
      <c r="E16" s="130">
        <v>3562.6782704387601</v>
      </c>
      <c r="F16" s="130">
        <v>4342.0454068251202</v>
      </c>
      <c r="G16" s="131">
        <v>4433.0882943875795</v>
      </c>
      <c r="H16" s="131">
        <v>3322.5651603839201</v>
      </c>
      <c r="I16" s="131">
        <v>3864.8206005911102</v>
      </c>
      <c r="J16" s="131">
        <v>4368.0576604143898</v>
      </c>
    </row>
    <row r="17" spans="1:10" x14ac:dyDescent="0.45">
      <c r="A17" s="3" t="s">
        <v>237</v>
      </c>
      <c r="B17" s="3" t="s">
        <v>3</v>
      </c>
      <c r="C17" s="3" t="s">
        <v>248</v>
      </c>
      <c r="D17" s="130">
        <v>6977.286789677034</v>
      </c>
      <c r="E17" s="130">
        <v>965.45479667885604</v>
      </c>
      <c r="F17" s="130">
        <v>1238.58345936624</v>
      </c>
      <c r="G17" s="131">
        <v>1352.6371866422899</v>
      </c>
      <c r="H17" s="131">
        <v>948.44678471663804</v>
      </c>
      <c r="I17" s="131">
        <v>1200.56555027423</v>
      </c>
      <c r="J17" s="131">
        <v>1271.5990119987798</v>
      </c>
    </row>
    <row r="18" spans="1:10" x14ac:dyDescent="0.45">
      <c r="A18" s="3" t="s">
        <v>237</v>
      </c>
      <c r="B18" s="3" t="s">
        <v>3</v>
      </c>
      <c r="C18" s="3" t="s">
        <v>249</v>
      </c>
      <c r="D18" s="130">
        <v>41171.394604070774</v>
      </c>
      <c r="E18" s="130">
        <v>6032.8418901279802</v>
      </c>
      <c r="F18" s="130">
        <v>7090.3400456612007</v>
      </c>
      <c r="G18" s="131">
        <v>7946.7434715234804</v>
      </c>
      <c r="H18" s="131">
        <v>5819.7415049543097</v>
      </c>
      <c r="I18" s="131">
        <v>6947.2726509201802</v>
      </c>
      <c r="J18" s="131">
        <v>7334.4550408836194</v>
      </c>
    </row>
    <row r="19" spans="1:10" x14ac:dyDescent="0.45">
      <c r="A19" s="3" t="s">
        <v>237</v>
      </c>
      <c r="B19" s="3" t="s">
        <v>3</v>
      </c>
      <c r="C19" s="3" t="s">
        <v>250</v>
      </c>
      <c r="D19" s="130">
        <v>6118.8824212309555</v>
      </c>
      <c r="E19" s="130">
        <v>892.42039237050699</v>
      </c>
      <c r="F19" s="130">
        <v>1109.5226627117599</v>
      </c>
      <c r="G19" s="131">
        <v>1192.56177993906</v>
      </c>
      <c r="H19" s="131">
        <v>916.43170337599202</v>
      </c>
      <c r="I19" s="131">
        <v>942.44395696526703</v>
      </c>
      <c r="J19" s="131">
        <v>1065.5019258683699</v>
      </c>
    </row>
    <row r="20" spans="1:10" x14ac:dyDescent="0.45">
      <c r="A20" s="3" t="s">
        <v>237</v>
      </c>
      <c r="B20" s="3" t="s">
        <v>3</v>
      </c>
      <c r="C20" s="3" t="s">
        <v>251</v>
      </c>
      <c r="D20" s="130">
        <v>4371.0590742900749</v>
      </c>
      <c r="E20" s="130">
        <v>646.30445456429095</v>
      </c>
      <c r="F20" s="130">
        <v>781.36807897014205</v>
      </c>
      <c r="G20" s="131">
        <v>822.38740193784406</v>
      </c>
      <c r="H20" s="131">
        <v>613.28890193174993</v>
      </c>
      <c r="I20" s="131">
        <v>737.34734212675301</v>
      </c>
      <c r="J20" s="131">
        <v>770.36289475929505</v>
      </c>
    </row>
    <row r="21" spans="1:10" x14ac:dyDescent="0.45">
      <c r="A21" s="3" t="s">
        <v>237</v>
      </c>
      <c r="B21" s="3" t="s">
        <v>3</v>
      </c>
      <c r="C21" s="3" t="s">
        <v>252</v>
      </c>
      <c r="D21" s="130">
        <v>4006.8875240402267</v>
      </c>
      <c r="E21" s="130">
        <v>607.28607418037893</v>
      </c>
      <c r="F21" s="130">
        <v>702.330846910422</v>
      </c>
      <c r="G21" s="131">
        <v>785.36996413772192</v>
      </c>
      <c r="H21" s="131">
        <v>532.25072728824</v>
      </c>
      <c r="I21" s="131">
        <v>667.31435169408996</v>
      </c>
      <c r="J21" s="131">
        <v>712.33555982937401</v>
      </c>
    </row>
    <row r="22" spans="1:10" x14ac:dyDescent="0.45">
      <c r="A22" s="3" t="s">
        <v>237</v>
      </c>
      <c r="B22" s="3" t="s">
        <v>3</v>
      </c>
      <c r="C22" s="3" t="s">
        <v>253</v>
      </c>
      <c r="D22" s="130">
        <v>6452.0393614320683</v>
      </c>
      <c r="E22" s="130">
        <v>933.43971533821002</v>
      </c>
      <c r="F22" s="130">
        <v>1155.54434213894</v>
      </c>
      <c r="G22" s="131">
        <v>1219.57450482023</v>
      </c>
      <c r="H22" s="131">
        <v>919.43311725167803</v>
      </c>
      <c r="I22" s="131">
        <v>1023.48213160878</v>
      </c>
      <c r="J22" s="131">
        <v>1200.56555027423</v>
      </c>
    </row>
    <row r="23" spans="1:10" x14ac:dyDescent="0.45">
      <c r="A23" s="3" t="s">
        <v>237</v>
      </c>
      <c r="B23" s="3" t="s">
        <v>3</v>
      </c>
      <c r="C23" s="3" t="s">
        <v>254</v>
      </c>
      <c r="D23" s="130">
        <v>22190.453254235268</v>
      </c>
      <c r="E23" s="130">
        <v>3322.5651603839201</v>
      </c>
      <c r="F23" s="130">
        <v>3873.82484221817</v>
      </c>
      <c r="G23" s="131">
        <v>4208.9827250030503</v>
      </c>
      <c r="H23" s="131">
        <v>3044.43414123706</v>
      </c>
      <c r="I23" s="131">
        <v>3785.7833685313904</v>
      </c>
      <c r="J23" s="131">
        <v>3954.8630168616801</v>
      </c>
    </row>
    <row r="24" spans="1:10" x14ac:dyDescent="0.45">
      <c r="A24" s="3" t="s">
        <v>237</v>
      </c>
      <c r="B24" s="3" t="s">
        <v>3</v>
      </c>
      <c r="C24" s="3" t="s">
        <v>255</v>
      </c>
      <c r="D24" s="130">
        <v>6415.0219236319335</v>
      </c>
      <c r="E24" s="130">
        <v>914.43076079220214</v>
      </c>
      <c r="F24" s="130">
        <v>1140.5372727605099</v>
      </c>
      <c r="G24" s="131">
        <v>1219.57450482023</v>
      </c>
      <c r="H24" s="131">
        <v>941.44348567337192</v>
      </c>
      <c r="I24" s="131">
        <v>1084.5108804143799</v>
      </c>
      <c r="J24" s="131">
        <v>1114.52501917124</v>
      </c>
    </row>
    <row r="25" spans="1:10" x14ac:dyDescent="0.45">
      <c r="A25" s="3" t="s">
        <v>237</v>
      </c>
      <c r="B25" s="3" t="s">
        <v>3</v>
      </c>
      <c r="C25" s="3" t="s">
        <v>256</v>
      </c>
      <c r="D25" s="130">
        <v>38793.274343235913</v>
      </c>
      <c r="E25" s="130">
        <v>5740.7042728945898</v>
      </c>
      <c r="F25" s="130">
        <v>6756.182634168199</v>
      </c>
      <c r="G25" s="131">
        <v>7379.4762490189096</v>
      </c>
      <c r="H25" s="131">
        <v>5428.5572298232901</v>
      </c>
      <c r="I25" s="131">
        <v>6523.07282315662</v>
      </c>
      <c r="J25" s="131">
        <v>6965.2811341743</v>
      </c>
    </row>
    <row r="26" spans="1:10" x14ac:dyDescent="0.45">
      <c r="A26" s="3" t="s">
        <v>237</v>
      </c>
      <c r="B26" s="3" t="s">
        <v>3</v>
      </c>
      <c r="C26" s="3" t="s">
        <v>257</v>
      </c>
      <c r="D26" s="130">
        <v>22851.764778177978</v>
      </c>
      <c r="E26" s="130">
        <v>3269.5401819134704</v>
      </c>
      <c r="F26" s="130">
        <v>3943.85783265083</v>
      </c>
      <c r="G26" s="131">
        <v>4473.1071460633802</v>
      </c>
      <c r="H26" s="131">
        <v>3131.4751436319398</v>
      </c>
      <c r="I26" s="131">
        <v>3690.7385958013501</v>
      </c>
      <c r="J26" s="131">
        <v>4343.04587811701</v>
      </c>
    </row>
    <row r="27" spans="1:10" x14ac:dyDescent="0.45">
      <c r="A27" s="3" t="s">
        <v>237</v>
      </c>
      <c r="B27" s="3" t="s">
        <v>3</v>
      </c>
      <c r="C27" s="3" t="s">
        <v>258</v>
      </c>
      <c r="D27" s="130">
        <v>8535.0205911578505</v>
      </c>
      <c r="E27" s="130">
        <v>1208.5693206093899</v>
      </c>
      <c r="F27" s="130">
        <v>1472.6937416697201</v>
      </c>
      <c r="G27" s="131">
        <v>1702.80213880561</v>
      </c>
      <c r="H27" s="131">
        <v>1178.55518185253</v>
      </c>
      <c r="I27" s="131">
        <v>1490.70222492383</v>
      </c>
      <c r="J27" s="131">
        <v>1481.69798329677</v>
      </c>
    </row>
    <row r="28" spans="1:10" x14ac:dyDescent="0.45">
      <c r="A28" s="2" t="s">
        <v>235</v>
      </c>
      <c r="B28" s="2" t="s">
        <v>4</v>
      </c>
      <c r="C28" s="2" t="s">
        <v>259</v>
      </c>
      <c r="D28" s="129">
        <v>132816.5658842538</v>
      </c>
      <c r="E28" s="129">
        <v>19635.249574735</v>
      </c>
      <c r="F28" s="129">
        <v>23015.842070048799</v>
      </c>
      <c r="G28" s="132">
        <v>25217.879383510099</v>
      </c>
      <c r="H28" s="132">
        <v>18805.858873753801</v>
      </c>
      <c r="I28" s="132">
        <v>21937.334017385801</v>
      </c>
      <c r="J28" s="132">
        <v>24204.401964820299</v>
      </c>
    </row>
    <row r="29" spans="1:10" x14ac:dyDescent="0.45">
      <c r="A29" s="3" t="s">
        <v>237</v>
      </c>
      <c r="B29" s="3" t="s">
        <v>4</v>
      </c>
      <c r="C29" s="3" t="s">
        <v>260</v>
      </c>
      <c r="D29" s="130">
        <v>29047.683488884883</v>
      </c>
      <c r="E29" s="130">
        <v>4488.1142154418103</v>
      </c>
      <c r="F29" s="130">
        <v>5063.3852082815501</v>
      </c>
      <c r="G29" s="131">
        <v>5357.5237680987302</v>
      </c>
      <c r="H29" s="131">
        <v>4178.9685862462002</v>
      </c>
      <c r="I29" s="131">
        <v>4742.2339235831905</v>
      </c>
      <c r="J29" s="131">
        <v>5217.4577872334003</v>
      </c>
    </row>
    <row r="30" spans="1:10" x14ac:dyDescent="0.45">
      <c r="A30" s="3" t="s">
        <v>237</v>
      </c>
      <c r="B30" s="3" t="s">
        <v>4</v>
      </c>
      <c r="C30" s="3" t="s">
        <v>261</v>
      </c>
      <c r="D30" s="130">
        <v>35086.528206764233</v>
      </c>
      <c r="E30" s="130">
        <v>5224.4610862766704</v>
      </c>
      <c r="F30" s="130">
        <v>6151.8979738635098</v>
      </c>
      <c r="G30" s="131">
        <v>6569.0945025838</v>
      </c>
      <c r="H30" s="131">
        <v>5051.3795527787997</v>
      </c>
      <c r="I30" s="131">
        <v>5810.7372633272498</v>
      </c>
      <c r="J30" s="131">
        <v>6278.9578279342004</v>
      </c>
    </row>
    <row r="31" spans="1:10" x14ac:dyDescent="0.45">
      <c r="A31" s="3" t="s">
        <v>237</v>
      </c>
      <c r="B31" s="3" t="s">
        <v>4</v>
      </c>
      <c r="C31" s="3" t="s">
        <v>262</v>
      </c>
      <c r="D31" s="130">
        <v>31519.848051157882</v>
      </c>
      <c r="E31" s="130">
        <v>4528.1330671176202</v>
      </c>
      <c r="F31" s="130">
        <v>5350.5204690554601</v>
      </c>
      <c r="G31" s="131">
        <v>6088.8682824741099</v>
      </c>
      <c r="H31" s="131">
        <v>4382.06425850092</v>
      </c>
      <c r="I31" s="131">
        <v>5291.4926628336498</v>
      </c>
      <c r="J31" s="131">
        <v>5878.76931117612</v>
      </c>
    </row>
    <row r="32" spans="1:10" x14ac:dyDescent="0.45">
      <c r="A32" s="3" t="s">
        <v>237</v>
      </c>
      <c r="B32" s="3" t="s">
        <v>4</v>
      </c>
      <c r="C32" s="3" t="s">
        <v>263</v>
      </c>
      <c r="D32" s="130">
        <v>11130.243122333961</v>
      </c>
      <c r="E32" s="130">
        <v>1530.7210765996399</v>
      </c>
      <c r="F32" s="130">
        <v>1932.9105359415</v>
      </c>
      <c r="G32" s="131">
        <v>2167.0208182449801</v>
      </c>
      <c r="H32" s="131">
        <v>1564.73710052407</v>
      </c>
      <c r="I32" s="131">
        <v>1816.85586608166</v>
      </c>
      <c r="J32" s="131">
        <v>2117.9977249421099</v>
      </c>
    </row>
    <row r="33" spans="1:10" x14ac:dyDescent="0.45">
      <c r="A33" s="3" t="s">
        <v>237</v>
      </c>
      <c r="B33" s="3" t="s">
        <v>4</v>
      </c>
      <c r="C33" s="3" t="s">
        <v>264</v>
      </c>
      <c r="D33" s="130">
        <v>18779.846620164572</v>
      </c>
      <c r="E33" s="130">
        <v>2834.3351699390701</v>
      </c>
      <c r="F33" s="130">
        <v>3253.53264124315</v>
      </c>
      <c r="G33" s="131">
        <v>3578.6858111090896</v>
      </c>
      <c r="H33" s="131">
        <v>2656.25127998172</v>
      </c>
      <c r="I33" s="131">
        <v>3059.44121061548</v>
      </c>
      <c r="J33" s="131">
        <v>3397.6005072760599</v>
      </c>
    </row>
    <row r="34" spans="1:10" x14ac:dyDescent="0.45">
      <c r="A34" s="3" t="s">
        <v>237</v>
      </c>
      <c r="B34" s="3" t="s">
        <v>4</v>
      </c>
      <c r="C34" s="3" t="s">
        <v>265</v>
      </c>
      <c r="D34" s="130">
        <v>7252.4163949482136</v>
      </c>
      <c r="E34" s="130">
        <v>1029.48495936015</v>
      </c>
      <c r="F34" s="130">
        <v>1263.5952416636201</v>
      </c>
      <c r="G34" s="131">
        <v>1456.6862009993899</v>
      </c>
      <c r="H34" s="131">
        <v>972.45809572212295</v>
      </c>
      <c r="I34" s="131">
        <v>1216.5730909445499</v>
      </c>
      <c r="J34" s="131">
        <v>1313.6188062583799</v>
      </c>
    </row>
    <row r="35" spans="1:10" x14ac:dyDescent="0.45">
      <c r="A35" s="2" t="s">
        <v>235</v>
      </c>
      <c r="B35" s="2" t="s">
        <v>5</v>
      </c>
      <c r="C35" s="2" t="s">
        <v>266</v>
      </c>
      <c r="D35" s="129">
        <v>134393.30864028068</v>
      </c>
      <c r="E35" s="129">
        <v>19364.121854631401</v>
      </c>
      <c r="F35" s="129">
        <v>23437.0404839367</v>
      </c>
      <c r="G35" s="132">
        <v>26003.249347647801</v>
      </c>
      <c r="H35" s="132">
        <v>18546.736809153001</v>
      </c>
      <c r="I35" s="132">
        <v>22398.551282949498</v>
      </c>
      <c r="J35" s="132">
        <v>24643.608861962301</v>
      </c>
    </row>
    <row r="36" spans="1:10" x14ac:dyDescent="0.45">
      <c r="A36" s="3" t="s">
        <v>237</v>
      </c>
      <c r="B36" s="3" t="s">
        <v>5</v>
      </c>
      <c r="C36" s="3" t="s">
        <v>267</v>
      </c>
      <c r="D36" s="130">
        <v>55152.980908305988</v>
      </c>
      <c r="E36" s="130">
        <v>8132.8311318159804</v>
      </c>
      <c r="F36" s="130">
        <v>9473.4626629555296</v>
      </c>
      <c r="G36" s="131">
        <v>10306.855249104201</v>
      </c>
      <c r="H36" s="131">
        <v>7889.7166078854498</v>
      </c>
      <c r="I36" s="131">
        <v>9357.4079930956905</v>
      </c>
      <c r="J36" s="131">
        <v>9992.7072634491396</v>
      </c>
    </row>
    <row r="37" spans="1:10" x14ac:dyDescent="0.45">
      <c r="A37" s="3" t="s">
        <v>237</v>
      </c>
      <c r="B37" s="3" t="s">
        <v>5</v>
      </c>
      <c r="C37" s="3" t="s">
        <v>268</v>
      </c>
      <c r="D37" s="130">
        <v>24721.645622730099</v>
      </c>
      <c r="E37" s="130">
        <v>3553.6740288117098</v>
      </c>
      <c r="F37" s="130">
        <v>4294.0227848141503</v>
      </c>
      <c r="G37" s="131">
        <v>4860.2895360268194</v>
      </c>
      <c r="H37" s="131">
        <v>3399.6014498598502</v>
      </c>
      <c r="I37" s="131">
        <v>4099.9313541864794</v>
      </c>
      <c r="J37" s="131">
        <v>4514.12646903109</v>
      </c>
    </row>
    <row r="38" spans="1:10" x14ac:dyDescent="0.45">
      <c r="A38" s="3" t="s">
        <v>237</v>
      </c>
      <c r="B38" s="3" t="s">
        <v>5</v>
      </c>
      <c r="C38" s="3" t="s">
        <v>269</v>
      </c>
      <c r="D38" s="130">
        <v>14526.843158318128</v>
      </c>
      <c r="E38" s="130">
        <v>2141.0085646557</v>
      </c>
      <c r="F38" s="130">
        <v>2533.1933110786199</v>
      </c>
      <c r="G38" s="131">
        <v>2847.3412967336999</v>
      </c>
      <c r="H38" s="131">
        <v>1977.93174407679</v>
      </c>
      <c r="I38" s="131">
        <v>2418.1391125106697</v>
      </c>
      <c r="J38" s="131">
        <v>2609.2291292626501</v>
      </c>
    </row>
    <row r="39" spans="1:10" x14ac:dyDescent="0.45">
      <c r="A39" s="3" t="s">
        <v>237</v>
      </c>
      <c r="B39" s="3" t="s">
        <v>5</v>
      </c>
      <c r="C39" s="3" t="s">
        <v>270</v>
      </c>
      <c r="D39" s="130">
        <v>12420.85108887876</v>
      </c>
      <c r="E39" s="130">
        <v>1678.79082780013</v>
      </c>
      <c r="F39" s="130">
        <v>2194.0335431261501</v>
      </c>
      <c r="G39" s="131">
        <v>2580.2154617976898</v>
      </c>
      <c r="H39" s="131">
        <v>1558.7342727727</v>
      </c>
      <c r="I39" s="131">
        <v>1993.9392847471102</v>
      </c>
      <c r="J39" s="131">
        <v>2415.1376986349801</v>
      </c>
    </row>
    <row r="40" spans="1:10" x14ac:dyDescent="0.45">
      <c r="A40" s="3" t="s">
        <v>237</v>
      </c>
      <c r="B40" s="3" t="s">
        <v>5</v>
      </c>
      <c r="C40" s="3" t="s">
        <v>271</v>
      </c>
      <c r="D40" s="130">
        <v>5405.5463901096982</v>
      </c>
      <c r="E40" s="130">
        <v>786.37043542961806</v>
      </c>
      <c r="F40" s="130">
        <v>957.45102634369505</v>
      </c>
      <c r="G40" s="131">
        <v>1055.4972129494199</v>
      </c>
      <c r="H40" s="131">
        <v>754.35535408897204</v>
      </c>
      <c r="I40" s="131">
        <v>868.4090813650231</v>
      </c>
      <c r="J40" s="131">
        <v>983.46327993297007</v>
      </c>
    </row>
    <row r="41" spans="1:10" x14ac:dyDescent="0.45">
      <c r="A41" s="3" t="s">
        <v>237</v>
      </c>
      <c r="B41" s="3" t="s">
        <v>5</v>
      </c>
      <c r="C41" s="3" t="s">
        <v>272</v>
      </c>
      <c r="D41" s="130">
        <v>4107.9351245216412</v>
      </c>
      <c r="E41" s="130">
        <v>575.27099283973303</v>
      </c>
      <c r="F41" s="130">
        <v>722.34027274832602</v>
      </c>
      <c r="G41" s="131">
        <v>769.36242346739903</v>
      </c>
      <c r="H41" s="131">
        <v>570.26863638025702</v>
      </c>
      <c r="I41" s="131">
        <v>727.342629207801</v>
      </c>
      <c r="J41" s="131">
        <v>743.35016987812503</v>
      </c>
    </row>
    <row r="42" spans="1:10" x14ac:dyDescent="0.45">
      <c r="A42" s="3" t="s">
        <v>237</v>
      </c>
      <c r="B42" s="3" t="s">
        <v>5</v>
      </c>
      <c r="C42" s="3" t="s">
        <v>273</v>
      </c>
      <c r="D42" s="130">
        <v>7460.5144236624092</v>
      </c>
      <c r="E42" s="130">
        <v>1090.5137081657501</v>
      </c>
      <c r="F42" s="130">
        <v>1323.6235191773299</v>
      </c>
      <c r="G42" s="131">
        <v>1430.67394741012</v>
      </c>
      <c r="H42" s="131">
        <v>1059.4990981169999</v>
      </c>
      <c r="I42" s="131">
        <v>1202.5664928580202</v>
      </c>
      <c r="J42" s="131">
        <v>1353.63765793419</v>
      </c>
    </row>
    <row r="43" spans="1:10" x14ac:dyDescent="0.45">
      <c r="A43" s="3" t="s">
        <v>237</v>
      </c>
      <c r="B43" s="3" t="s">
        <v>5</v>
      </c>
      <c r="C43" s="3" t="s">
        <v>274</v>
      </c>
      <c r="D43" s="130">
        <v>5797.7311365326132</v>
      </c>
      <c r="E43" s="130">
        <v>765.36053829981904</v>
      </c>
      <c r="F43" s="130">
        <v>1060.4995694089</v>
      </c>
      <c r="G43" s="131">
        <v>1195.5631938147501</v>
      </c>
      <c r="H43" s="131">
        <v>746.35158375381002</v>
      </c>
      <c r="I43" s="131">
        <v>949.44725600853292</v>
      </c>
      <c r="J43" s="131">
        <v>1080.5089952468002</v>
      </c>
    </row>
    <row r="44" spans="1:10" x14ac:dyDescent="0.45">
      <c r="A44" s="3" t="s">
        <v>237</v>
      </c>
      <c r="B44" s="3" t="s">
        <v>5</v>
      </c>
      <c r="C44" s="3" t="s">
        <v>275</v>
      </c>
      <c r="D44" s="130">
        <v>4799.2607872212175</v>
      </c>
      <c r="E44" s="130">
        <v>640.30162681292006</v>
      </c>
      <c r="F44" s="130">
        <v>878.41379428397499</v>
      </c>
      <c r="G44" s="131">
        <v>957.45102634369505</v>
      </c>
      <c r="H44" s="131">
        <v>590.27806221816104</v>
      </c>
      <c r="I44" s="131">
        <v>781.36807897014205</v>
      </c>
      <c r="J44" s="131">
        <v>951.44819859232405</v>
      </c>
    </row>
    <row r="45" spans="1:10" x14ac:dyDescent="0.45">
      <c r="A45" s="2" t="s">
        <v>235</v>
      </c>
      <c r="B45" s="2" t="s">
        <v>6</v>
      </c>
      <c r="C45" s="2" t="s">
        <v>276</v>
      </c>
      <c r="D45" s="129">
        <v>272274.26020410779</v>
      </c>
      <c r="E45" s="129">
        <v>41115.368211724599</v>
      </c>
      <c r="F45" s="129">
        <v>48025.6234248447</v>
      </c>
      <c r="G45" s="132">
        <v>50625.848312480302</v>
      </c>
      <c r="H45" s="132">
        <v>38987.365773863603</v>
      </c>
      <c r="I45" s="132">
        <v>45484.426343430903</v>
      </c>
      <c r="J45" s="132">
        <v>48035.628137763699</v>
      </c>
    </row>
    <row r="46" spans="1:10" x14ac:dyDescent="0.45">
      <c r="A46" s="3" t="s">
        <v>237</v>
      </c>
      <c r="B46" s="3" t="s">
        <v>6</v>
      </c>
      <c r="C46" s="3" t="s">
        <v>277</v>
      </c>
      <c r="D46" s="130">
        <v>17854.410675161518</v>
      </c>
      <c r="E46" s="130">
        <v>2439.14900964047</v>
      </c>
      <c r="F46" s="130">
        <v>3097.4591197075001</v>
      </c>
      <c r="G46" s="131">
        <v>3631.7107895795302</v>
      </c>
      <c r="H46" s="131">
        <v>2349.1065933698997</v>
      </c>
      <c r="I46" s="131">
        <v>2889.3610909933</v>
      </c>
      <c r="J46" s="131">
        <v>3447.6240718708204</v>
      </c>
    </row>
    <row r="47" spans="1:10" x14ac:dyDescent="0.45">
      <c r="A47" s="3" t="s">
        <v>237</v>
      </c>
      <c r="B47" s="3" t="s">
        <v>6</v>
      </c>
      <c r="C47" s="3" t="s">
        <v>278</v>
      </c>
      <c r="D47" s="130">
        <v>190594.78346249269</v>
      </c>
      <c r="E47" s="130">
        <v>29856.064292736202</v>
      </c>
      <c r="F47" s="130">
        <v>33675.863685191995</v>
      </c>
      <c r="G47" s="131">
        <v>34461.233649329697</v>
      </c>
      <c r="H47" s="131">
        <v>28021.199943400399</v>
      </c>
      <c r="I47" s="131">
        <v>31836.997450688697</v>
      </c>
      <c r="J47" s="131">
        <v>32743.4244411457</v>
      </c>
    </row>
    <row r="48" spans="1:10" x14ac:dyDescent="0.45">
      <c r="A48" s="3" t="s">
        <v>237</v>
      </c>
      <c r="B48" s="3" t="s">
        <v>6</v>
      </c>
      <c r="C48" s="3" t="s">
        <v>279</v>
      </c>
      <c r="D48" s="130">
        <v>28675.508168299879</v>
      </c>
      <c r="E48" s="130">
        <v>3873.82484221817</v>
      </c>
      <c r="F48" s="130">
        <v>5081.3936915356599</v>
      </c>
      <c r="G48" s="131">
        <v>5642.6580862888595</v>
      </c>
      <c r="H48" s="131">
        <v>3836.8074044180503</v>
      </c>
      <c r="I48" s="131">
        <v>4810.2659714320598</v>
      </c>
      <c r="J48" s="131">
        <v>5430.5581724070798</v>
      </c>
    </row>
    <row r="49" spans="1:10" x14ac:dyDescent="0.45">
      <c r="A49" s="3" t="s">
        <v>237</v>
      </c>
      <c r="B49" s="3" t="s">
        <v>6</v>
      </c>
      <c r="C49" s="3" t="s">
        <v>280</v>
      </c>
      <c r="D49" s="130">
        <v>35149.557898153638</v>
      </c>
      <c r="E49" s="130">
        <v>4946.3300671298102</v>
      </c>
      <c r="F49" s="130">
        <v>6170.9069284095194</v>
      </c>
      <c r="G49" s="131">
        <v>6890.2457872821597</v>
      </c>
      <c r="H49" s="131">
        <v>4780.2518326752097</v>
      </c>
      <c r="I49" s="131">
        <v>5947.8018303168901</v>
      </c>
      <c r="J49" s="131">
        <v>6414.02145234005</v>
      </c>
    </row>
    <row r="50" spans="1:10" x14ac:dyDescent="0.45">
      <c r="A50" s="2" t="s">
        <v>235</v>
      </c>
      <c r="B50" s="2" t="s">
        <v>7</v>
      </c>
      <c r="C50" s="2" t="s">
        <v>281</v>
      </c>
      <c r="D50" s="129">
        <v>93786.179844838698</v>
      </c>
      <c r="E50" s="129">
        <v>12970.1098281292</v>
      </c>
      <c r="F50" s="129">
        <v>16237.6490674589</v>
      </c>
      <c r="G50" s="132">
        <v>18753.834366575302</v>
      </c>
      <c r="H50" s="132">
        <v>12565.9194262036</v>
      </c>
      <c r="I50" s="132">
        <v>15507.305024375401</v>
      </c>
      <c r="J50" s="132">
        <v>17751.362132096299</v>
      </c>
    </row>
    <row r="51" spans="1:10" x14ac:dyDescent="0.45">
      <c r="A51" s="3" t="s">
        <v>237</v>
      </c>
      <c r="B51" s="3" t="s">
        <v>7</v>
      </c>
      <c r="C51" s="3" t="s">
        <v>282</v>
      </c>
      <c r="D51" s="130">
        <v>18555.741050780049</v>
      </c>
      <c r="E51" s="130">
        <v>2431.145239305305</v>
      </c>
      <c r="F51" s="130">
        <v>3107.4638326264526</v>
      </c>
      <c r="G51" s="131">
        <v>3925.849349396718</v>
      </c>
      <c r="H51" s="131">
        <v>2390.125916337608</v>
      </c>
      <c r="I51" s="131">
        <v>2998.4124618098786</v>
      </c>
      <c r="J51" s="131">
        <v>3702.7442513040869</v>
      </c>
    </row>
    <row r="52" spans="1:10" x14ac:dyDescent="0.45">
      <c r="A52" s="3" t="s">
        <v>237</v>
      </c>
      <c r="B52" s="3" t="s">
        <v>7</v>
      </c>
      <c r="C52" s="3" t="s">
        <v>283</v>
      </c>
      <c r="D52" s="130">
        <v>49904.508511023858</v>
      </c>
      <c r="E52" s="130">
        <v>7167.3763351371199</v>
      </c>
      <c r="F52" s="130">
        <v>8682.0898710664405</v>
      </c>
      <c r="G52" s="131">
        <v>9692.5658758805785</v>
      </c>
      <c r="H52" s="131">
        <v>6848.22599302256</v>
      </c>
      <c r="I52" s="131">
        <v>8325.9220911517496</v>
      </c>
      <c r="J52" s="131">
        <v>9188.3283447654085</v>
      </c>
    </row>
    <row r="53" spans="1:10" x14ac:dyDescent="0.45">
      <c r="A53" s="3" t="s">
        <v>237</v>
      </c>
      <c r="B53" s="3" t="s">
        <v>7</v>
      </c>
      <c r="C53" s="3" t="s">
        <v>284</v>
      </c>
      <c r="D53" s="130">
        <v>25325.930283034781</v>
      </c>
      <c r="E53" s="130">
        <v>3371.5882536867803</v>
      </c>
      <c r="F53" s="130">
        <v>4448.0953637660114</v>
      </c>
      <c r="G53" s="131">
        <v>5135.4191412979999</v>
      </c>
      <c r="H53" s="131">
        <v>3327.5675168433922</v>
      </c>
      <c r="I53" s="131">
        <v>4182.9704714137806</v>
      </c>
      <c r="J53" s="131">
        <v>4860.2895360268167</v>
      </c>
    </row>
    <row r="54" spans="1:10" x14ac:dyDescent="0.45">
      <c r="A54" s="2" t="s">
        <v>235</v>
      </c>
      <c r="B54" s="2" t="s">
        <v>26</v>
      </c>
      <c r="C54" s="2" t="s">
        <v>285</v>
      </c>
      <c r="D54" s="129">
        <v>120729.87220686792</v>
      </c>
      <c r="E54" s="129">
        <v>17711.3432804205</v>
      </c>
      <c r="F54" s="129">
        <v>20862.8278498904</v>
      </c>
      <c r="G54" s="132">
        <v>23379.0131490067</v>
      </c>
      <c r="H54" s="132">
        <v>16685.860206227902</v>
      </c>
      <c r="I54" s="132">
        <v>20097.467311590499</v>
      </c>
      <c r="J54" s="132">
        <v>21993.3604097319</v>
      </c>
    </row>
    <row r="55" spans="1:10" x14ac:dyDescent="0.45">
      <c r="A55" s="3" t="s">
        <v>237</v>
      </c>
      <c r="B55" s="3" t="s">
        <v>26</v>
      </c>
      <c r="C55" s="3" t="s">
        <v>286</v>
      </c>
      <c r="D55" s="130">
        <v>62693.533035319997</v>
      </c>
      <c r="E55" s="130">
        <v>9539.49376822062</v>
      </c>
      <c r="F55" s="130">
        <v>10905.1370816575</v>
      </c>
      <c r="G55" s="131">
        <v>11935.622512309601</v>
      </c>
      <c r="H55" s="131">
        <v>8800.1454835100703</v>
      </c>
      <c r="I55" s="131">
        <v>10448.922172553301</v>
      </c>
      <c r="J55" s="131">
        <v>11064.2120170689</v>
      </c>
    </row>
    <row r="56" spans="1:10" x14ac:dyDescent="0.45">
      <c r="A56" s="3" t="s">
        <v>237</v>
      </c>
      <c r="B56" s="3" t="s">
        <v>26</v>
      </c>
      <c r="C56" s="3" t="s">
        <v>287</v>
      </c>
      <c r="D56" s="130">
        <v>7510.5379882571742</v>
      </c>
      <c r="E56" s="130">
        <v>1034.4873158196201</v>
      </c>
      <c r="F56" s="130">
        <v>1307.6159785070099</v>
      </c>
      <c r="G56" s="131">
        <v>1480.6975120048801</v>
      </c>
      <c r="H56" s="131">
        <v>984.46375122486495</v>
      </c>
      <c r="I56" s="131">
        <v>1295.61032300427</v>
      </c>
      <c r="J56" s="131">
        <v>1407.66310769653</v>
      </c>
    </row>
    <row r="57" spans="1:10" x14ac:dyDescent="0.45">
      <c r="A57" s="3" t="s">
        <v>237</v>
      </c>
      <c r="B57" s="3" t="s">
        <v>26</v>
      </c>
      <c r="C57" s="3" t="s">
        <v>288</v>
      </c>
      <c r="D57" s="130">
        <v>22214.464565240763</v>
      </c>
      <c r="E57" s="130">
        <v>3139.4789139671002</v>
      </c>
      <c r="F57" s="130">
        <v>3833.8059905423597</v>
      </c>
      <c r="G57" s="131">
        <v>4395.0703852955603</v>
      </c>
      <c r="H57" s="131">
        <v>2973.4006795125001</v>
      </c>
      <c r="I57" s="131">
        <v>3690.7385958013501</v>
      </c>
      <c r="J57" s="131">
        <v>4181.9700001218898</v>
      </c>
    </row>
    <row r="58" spans="1:10" x14ac:dyDescent="0.45">
      <c r="A58" s="3" t="s">
        <v>237</v>
      </c>
      <c r="B58" s="3" t="s">
        <v>26</v>
      </c>
      <c r="C58" s="3" t="s">
        <v>289</v>
      </c>
      <c r="D58" s="130">
        <v>28311.336618050031</v>
      </c>
      <c r="E58" s="130">
        <v>3997.88328241317</v>
      </c>
      <c r="F58" s="130">
        <v>4816.26879918343</v>
      </c>
      <c r="G58" s="131">
        <v>5567.6227393967201</v>
      </c>
      <c r="H58" s="131">
        <v>3927.8502919805101</v>
      </c>
      <c r="I58" s="131">
        <v>4662.1962202315799</v>
      </c>
      <c r="J58" s="131">
        <v>5339.5152848446205</v>
      </c>
    </row>
    <row r="59" spans="1:10" x14ac:dyDescent="0.45">
      <c r="A59" s="2" t="s">
        <v>235</v>
      </c>
      <c r="B59" s="2" t="s">
        <v>54</v>
      </c>
      <c r="C59" s="2" t="s">
        <v>290</v>
      </c>
      <c r="D59" s="129">
        <v>213618.62930287671</v>
      </c>
      <c r="E59" s="129">
        <v>32066.105376532701</v>
      </c>
      <c r="F59" s="129">
        <v>37027.4425130409</v>
      </c>
      <c r="G59" s="132">
        <v>40203.9388648081</v>
      </c>
      <c r="H59" s="132">
        <v>31071.6369123888</v>
      </c>
      <c r="I59" s="132">
        <v>35116.542345521098</v>
      </c>
      <c r="J59" s="132">
        <v>38132.963290585096</v>
      </c>
    </row>
    <row r="60" spans="1:10" x14ac:dyDescent="0.45">
      <c r="A60" s="3" t="s">
        <v>237</v>
      </c>
      <c r="B60" s="3" t="s">
        <v>54</v>
      </c>
      <c r="C60" s="3" t="s">
        <v>291</v>
      </c>
      <c r="D60" s="130">
        <v>51309.170204844682</v>
      </c>
      <c r="E60" s="130">
        <v>7538.5511844302391</v>
      </c>
      <c r="F60" s="130">
        <v>8897.1911988239008</v>
      </c>
      <c r="G60" s="131">
        <v>9774.6045218159798</v>
      </c>
      <c r="H60" s="131">
        <v>7430.50028490556</v>
      </c>
      <c r="I60" s="131">
        <v>8439.9758184277998</v>
      </c>
      <c r="J60" s="131">
        <v>9228.3471964412092</v>
      </c>
    </row>
    <row r="61" spans="1:10" x14ac:dyDescent="0.45">
      <c r="A61" s="3" t="s">
        <v>237</v>
      </c>
      <c r="B61" s="3" t="s">
        <v>54</v>
      </c>
      <c r="C61" s="3" t="s">
        <v>292</v>
      </c>
      <c r="D61" s="130">
        <v>61977.195590323143</v>
      </c>
      <c r="E61" s="130">
        <v>9375.4164763498102</v>
      </c>
      <c r="F61" s="130">
        <v>10784.0800553382</v>
      </c>
      <c r="G61" s="131">
        <v>11521.427397465</v>
      </c>
      <c r="H61" s="131">
        <v>9118.2953543327403</v>
      </c>
      <c r="I61" s="131">
        <v>10174.7930385741</v>
      </c>
      <c r="J61" s="131">
        <v>11003.183268263299</v>
      </c>
    </row>
    <row r="62" spans="1:10" x14ac:dyDescent="0.45">
      <c r="A62" s="3" t="s">
        <v>237</v>
      </c>
      <c r="B62" s="3" t="s">
        <v>54</v>
      </c>
      <c r="C62" s="3" t="s">
        <v>293</v>
      </c>
      <c r="D62" s="130">
        <v>16939.97991436932</v>
      </c>
      <c r="E62" s="130">
        <v>2470.16361968922</v>
      </c>
      <c r="F62" s="130">
        <v>2960.3945527178598</v>
      </c>
      <c r="G62" s="131">
        <v>3180.4982369347999</v>
      </c>
      <c r="H62" s="131">
        <v>2345.1047082023201</v>
      </c>
      <c r="I62" s="131">
        <v>2915.3733445825801</v>
      </c>
      <c r="J62" s="131">
        <v>3068.4454522425403</v>
      </c>
    </row>
    <row r="63" spans="1:10" x14ac:dyDescent="0.45">
      <c r="A63" s="3" t="s">
        <v>237</v>
      </c>
      <c r="B63" s="3" t="s">
        <v>54</v>
      </c>
      <c r="C63" s="3" t="s">
        <v>294</v>
      </c>
      <c r="D63" s="130">
        <v>17115.062390450981</v>
      </c>
      <c r="E63" s="130">
        <v>2511.1829426569197</v>
      </c>
      <c r="F63" s="130">
        <v>2973.4006795125001</v>
      </c>
      <c r="G63" s="131">
        <v>3281.5458374162199</v>
      </c>
      <c r="H63" s="131">
        <v>2434.1466531809901</v>
      </c>
      <c r="I63" s="131">
        <v>2816.3266866849503</v>
      </c>
      <c r="J63" s="131">
        <v>3098.4595909994</v>
      </c>
    </row>
    <row r="64" spans="1:10" x14ac:dyDescent="0.45">
      <c r="A64" s="3" t="s">
        <v>237</v>
      </c>
      <c r="B64" s="3" t="s">
        <v>54</v>
      </c>
      <c r="C64" s="3" t="s">
        <v>295</v>
      </c>
      <c r="D64" s="130">
        <v>36788.329874277944</v>
      </c>
      <c r="E64" s="130">
        <v>5585.6312226508308</v>
      </c>
      <c r="F64" s="130">
        <v>6403.0162681291995</v>
      </c>
      <c r="G64" s="131">
        <v>6909.2547418281702</v>
      </c>
      <c r="H64" s="131">
        <v>5306.4997322120798</v>
      </c>
      <c r="I64" s="131">
        <v>6061.8555575929395</v>
      </c>
      <c r="J64" s="131">
        <v>6522.0723518647301</v>
      </c>
    </row>
    <row r="65" spans="1:10" x14ac:dyDescent="0.45">
      <c r="A65" s="3" t="s">
        <v>237</v>
      </c>
      <c r="B65" s="3" t="s">
        <v>54</v>
      </c>
      <c r="C65" s="3" t="s">
        <v>296</v>
      </c>
      <c r="D65" s="130">
        <v>29488.891328610673</v>
      </c>
      <c r="E65" s="130">
        <v>4585.1599307556498</v>
      </c>
      <c r="F65" s="130">
        <v>5009.3597585192101</v>
      </c>
      <c r="G65" s="131">
        <v>5536.6081293479701</v>
      </c>
      <c r="H65" s="131">
        <v>4437.0901795551599</v>
      </c>
      <c r="I65" s="131">
        <v>4708.21789965875</v>
      </c>
      <c r="J65" s="131">
        <v>5212.4554307739299</v>
      </c>
    </row>
    <row r="66" spans="1:10" x14ac:dyDescent="0.45">
      <c r="A66" s="2" t="s">
        <v>235</v>
      </c>
      <c r="B66" s="2" t="s">
        <v>57</v>
      </c>
      <c r="C66" s="2" t="s">
        <v>297</v>
      </c>
      <c r="D66" s="129">
        <v>343710.91185929987</v>
      </c>
      <c r="E66" s="129">
        <v>50970.010436892197</v>
      </c>
      <c r="F66" s="129">
        <v>60069.296836679001</v>
      </c>
      <c r="G66" s="132">
        <v>65504.857365545497</v>
      </c>
      <c r="H66" s="132">
        <v>48563.876979884299</v>
      </c>
      <c r="I66" s="132">
        <v>56817.765138019604</v>
      </c>
      <c r="J66" s="132">
        <v>61785.105102279202</v>
      </c>
    </row>
    <row r="67" spans="1:10" x14ac:dyDescent="0.45">
      <c r="A67" s="3" t="s">
        <v>237</v>
      </c>
      <c r="B67" s="3" t="s">
        <v>57</v>
      </c>
      <c r="C67" s="3" t="s">
        <v>298</v>
      </c>
      <c r="D67" s="130">
        <v>24979.767216039054</v>
      </c>
      <c r="E67" s="130">
        <v>3475.6372680438803</v>
      </c>
      <c r="F67" s="130">
        <v>4280.0161867276101</v>
      </c>
      <c r="G67" s="131">
        <v>5019.3644714381599</v>
      </c>
      <c r="H67" s="131">
        <v>3348.5774139731902</v>
      </c>
      <c r="I67" s="131">
        <v>4050.9082608836197</v>
      </c>
      <c r="J67" s="131">
        <v>4805.2636149725904</v>
      </c>
    </row>
    <row r="68" spans="1:10" x14ac:dyDescent="0.45">
      <c r="A68" s="3" t="s">
        <v>237</v>
      </c>
      <c r="B68" s="3" t="s">
        <v>57</v>
      </c>
      <c r="C68" s="3" t="s">
        <v>299</v>
      </c>
      <c r="D68" s="130">
        <v>90907.823938056201</v>
      </c>
      <c r="E68" s="130">
        <v>13762.483091310198</v>
      </c>
      <c r="F68" s="130">
        <v>15674.383730121899</v>
      </c>
      <c r="G68" s="131">
        <v>17386.190110554599</v>
      </c>
      <c r="H68" s="131">
        <v>12956.103230042701</v>
      </c>
      <c r="I68" s="131">
        <v>14983.0580674223</v>
      </c>
      <c r="J68" s="131">
        <v>16145.605708604498</v>
      </c>
    </row>
    <row r="69" spans="1:10" x14ac:dyDescent="0.45">
      <c r="A69" s="3" t="s">
        <v>237</v>
      </c>
      <c r="B69" s="3" t="s">
        <v>57</v>
      </c>
      <c r="C69" s="3" t="s">
        <v>300</v>
      </c>
      <c r="D69" s="130">
        <v>41867.722623229813</v>
      </c>
      <c r="E69" s="130">
        <v>6013.8329355819697</v>
      </c>
      <c r="F69" s="130">
        <v>7348.4616389701496</v>
      </c>
      <c r="G69" s="131">
        <v>8265.8938136380402</v>
      </c>
      <c r="H69" s="131">
        <v>5721.6953183485793</v>
      </c>
      <c r="I69" s="131">
        <v>6779.193473881789</v>
      </c>
      <c r="J69" s="131">
        <v>7738.6454428092802</v>
      </c>
    </row>
    <row r="70" spans="1:10" x14ac:dyDescent="0.45">
      <c r="A70" s="3" t="s">
        <v>237</v>
      </c>
      <c r="B70" s="3" t="s">
        <v>57</v>
      </c>
      <c r="C70" s="3" t="s">
        <v>301</v>
      </c>
      <c r="D70" s="130">
        <v>23790.206849975672</v>
      </c>
      <c r="E70" s="130">
        <v>3624.7074905362697</v>
      </c>
      <c r="F70" s="130">
        <v>4124.9431364838601</v>
      </c>
      <c r="G70" s="131">
        <v>4390.06802883608</v>
      </c>
      <c r="H70" s="131">
        <v>3489.6438661304201</v>
      </c>
      <c r="I70" s="131">
        <v>3944.8583039427199</v>
      </c>
      <c r="J70" s="131">
        <v>4215.9860240463195</v>
      </c>
    </row>
    <row r="71" spans="1:10" x14ac:dyDescent="0.45">
      <c r="A71" s="3" t="s">
        <v>237</v>
      </c>
      <c r="B71" s="3" t="s">
        <v>57</v>
      </c>
      <c r="C71" s="3" t="s">
        <v>302</v>
      </c>
      <c r="D71" s="130">
        <v>30978.59308224258</v>
      </c>
      <c r="E71" s="130">
        <v>4382.06425850092</v>
      </c>
      <c r="F71" s="130">
        <v>5367.52848101768</v>
      </c>
      <c r="G71" s="131">
        <v>6022.8371772090295</v>
      </c>
      <c r="H71" s="131">
        <v>4140.9506771541801</v>
      </c>
      <c r="I71" s="131">
        <v>5186.4431771846503</v>
      </c>
      <c r="J71" s="131">
        <v>5878.76931117612</v>
      </c>
    </row>
    <row r="72" spans="1:10" x14ac:dyDescent="0.45">
      <c r="A72" s="3" t="s">
        <v>237</v>
      </c>
      <c r="B72" s="3" t="s">
        <v>57</v>
      </c>
      <c r="C72" s="3" t="s">
        <v>303</v>
      </c>
      <c r="D72" s="130">
        <v>37823.817661389468</v>
      </c>
      <c r="E72" s="130">
        <v>5618.6467752833705</v>
      </c>
      <c r="F72" s="130">
        <v>6842.2231652711898</v>
      </c>
      <c r="G72" s="131">
        <v>7074.3325049908699</v>
      </c>
      <c r="H72" s="131">
        <v>5308.5006747958696</v>
      </c>
      <c r="I72" s="131">
        <v>6346.9898757830697</v>
      </c>
      <c r="J72" s="131">
        <v>6633.1246652650998</v>
      </c>
    </row>
    <row r="73" spans="1:10" x14ac:dyDescent="0.45">
      <c r="A73" s="3" t="s">
        <v>237</v>
      </c>
      <c r="B73" s="3" t="s">
        <v>57</v>
      </c>
      <c r="C73" s="3" t="s">
        <v>304</v>
      </c>
      <c r="D73" s="130">
        <v>33845.943804814211</v>
      </c>
      <c r="E73" s="130">
        <v>4847.28340923219</v>
      </c>
      <c r="F73" s="130">
        <v>5885.7726102193901</v>
      </c>
      <c r="G73" s="131">
        <v>6523.07282315662</v>
      </c>
      <c r="H73" s="131">
        <v>4753.2391077940401</v>
      </c>
      <c r="I73" s="131">
        <v>5597.6368781535803</v>
      </c>
      <c r="J73" s="131">
        <v>6238.9389762583905</v>
      </c>
    </row>
    <row r="74" spans="1:10" x14ac:dyDescent="0.45">
      <c r="A74" s="3" t="s">
        <v>237</v>
      </c>
      <c r="B74" s="3" t="s">
        <v>57</v>
      </c>
      <c r="C74" s="3" t="s">
        <v>305</v>
      </c>
      <c r="D74" s="130">
        <v>59517.036683552833</v>
      </c>
      <c r="E74" s="130">
        <v>9245.3552084034309</v>
      </c>
      <c r="F74" s="130">
        <v>10545.9678878672</v>
      </c>
      <c r="G74" s="131">
        <v>10823.0984357221</v>
      </c>
      <c r="H74" s="131">
        <v>8845.1666916453614</v>
      </c>
      <c r="I74" s="131">
        <v>9928.6771007678399</v>
      </c>
      <c r="J74" s="131">
        <v>10128.7713591469</v>
      </c>
    </row>
    <row r="75" spans="1:10" x14ac:dyDescent="0.45">
      <c r="A75" s="2" t="s">
        <v>235</v>
      </c>
      <c r="B75" s="2" t="s">
        <v>58</v>
      </c>
      <c r="C75" s="2" t="s">
        <v>306</v>
      </c>
      <c r="D75" s="129">
        <v>233669.07446374831</v>
      </c>
      <c r="E75" s="129">
        <v>35242.601728299902</v>
      </c>
      <c r="F75" s="129">
        <v>40778.209386356</v>
      </c>
      <c r="G75" s="132">
        <v>44582.0012381415</v>
      </c>
      <c r="H75" s="132">
        <v>32698.403233010398</v>
      </c>
      <c r="I75" s="132">
        <v>38659.211190121998</v>
      </c>
      <c r="J75" s="132">
        <v>41708.647687818499</v>
      </c>
    </row>
    <row r="76" spans="1:10" x14ac:dyDescent="0.45">
      <c r="A76" s="3" t="s">
        <v>237</v>
      </c>
      <c r="B76" s="3" t="s">
        <v>58</v>
      </c>
      <c r="C76" s="3" t="s">
        <v>307</v>
      </c>
      <c r="D76" s="130">
        <v>75971.788021352986</v>
      </c>
      <c r="E76" s="130">
        <v>11803.5603017794</v>
      </c>
      <c r="F76" s="130">
        <v>13265.2488592383</v>
      </c>
      <c r="G76" s="131">
        <v>13991.5910171542</v>
      </c>
      <c r="H76" s="131">
        <v>11106.2318113285</v>
      </c>
      <c r="I76" s="131">
        <v>12622.946289841599</v>
      </c>
      <c r="J76" s="131">
        <v>13182.209742011</v>
      </c>
    </row>
    <row r="77" spans="1:10" x14ac:dyDescent="0.45">
      <c r="A77" s="3" t="s">
        <v>237</v>
      </c>
      <c r="B77" s="3" t="s">
        <v>58</v>
      </c>
      <c r="C77" s="3" t="s">
        <v>308</v>
      </c>
      <c r="D77" s="130">
        <v>42613.073735691738</v>
      </c>
      <c r="E77" s="130">
        <v>6342.9879906154893</v>
      </c>
      <c r="F77" s="130">
        <v>7554.55872510056</v>
      </c>
      <c r="G77" s="131">
        <v>8151.84008636199</v>
      </c>
      <c r="H77" s="131">
        <v>5771.7188829433398</v>
      </c>
      <c r="I77" s="131">
        <v>7086.3381604936203</v>
      </c>
      <c r="J77" s="131">
        <v>7705.6298901767404</v>
      </c>
    </row>
    <row r="78" spans="1:10" x14ac:dyDescent="0.45">
      <c r="A78" s="3" t="s">
        <v>237</v>
      </c>
      <c r="B78" s="3" t="s">
        <v>58</v>
      </c>
      <c r="C78" s="3" t="s">
        <v>309</v>
      </c>
      <c r="D78" s="130">
        <v>17126.067574661822</v>
      </c>
      <c r="E78" s="130">
        <v>2457.1574928945802</v>
      </c>
      <c r="F78" s="130">
        <v>3016.4209450639901</v>
      </c>
      <c r="G78" s="131">
        <v>3305.5571484216998</v>
      </c>
      <c r="H78" s="131">
        <v>2231.0509809262703</v>
      </c>
      <c r="I78" s="131">
        <v>2935.38277042048</v>
      </c>
      <c r="J78" s="131">
        <v>3180.4982369347999</v>
      </c>
    </row>
    <row r="79" spans="1:10" x14ac:dyDescent="0.45">
      <c r="A79" s="3" t="s">
        <v>237</v>
      </c>
      <c r="B79" s="3" t="s">
        <v>58</v>
      </c>
      <c r="C79" s="3" t="s">
        <v>310</v>
      </c>
      <c r="D79" s="130">
        <v>35939.930218750844</v>
      </c>
      <c r="E79" s="130">
        <v>5669.67081117003</v>
      </c>
      <c r="F79" s="130">
        <v>6291.9639547288398</v>
      </c>
      <c r="G79" s="131">
        <v>6838.2212801036094</v>
      </c>
      <c r="H79" s="131">
        <v>5143.4229116331599</v>
      </c>
      <c r="I79" s="131">
        <v>5814.7391484948303</v>
      </c>
      <c r="J79" s="131">
        <v>6181.91211262037</v>
      </c>
    </row>
    <row r="80" spans="1:10" x14ac:dyDescent="0.45">
      <c r="A80" s="3" t="s">
        <v>237</v>
      </c>
      <c r="B80" s="3" t="s">
        <v>58</v>
      </c>
      <c r="C80" s="3" t="s">
        <v>311</v>
      </c>
      <c r="D80" s="130">
        <v>33514.787807196895</v>
      </c>
      <c r="E80" s="130">
        <v>4831.2758685618601</v>
      </c>
      <c r="F80" s="130">
        <v>5870.7655408409601</v>
      </c>
      <c r="G80" s="131">
        <v>6673.1435169409006</v>
      </c>
      <c r="H80" s="131">
        <v>4587.1608733394405</v>
      </c>
      <c r="I80" s="131">
        <v>5454.5694834125597</v>
      </c>
      <c r="J80" s="131">
        <v>6097.8725241011698</v>
      </c>
    </row>
    <row r="81" spans="1:10" x14ac:dyDescent="0.45">
      <c r="A81" s="3" t="s">
        <v>237</v>
      </c>
      <c r="B81" s="3" t="s">
        <v>58</v>
      </c>
      <c r="C81" s="3" t="s">
        <v>312</v>
      </c>
      <c r="D81" s="130">
        <v>28503.42710609391</v>
      </c>
      <c r="E81" s="130">
        <v>4137.9492632785004</v>
      </c>
      <c r="F81" s="130">
        <v>4779.2513613833098</v>
      </c>
      <c r="G81" s="131">
        <v>5621.6481891590602</v>
      </c>
      <c r="H81" s="131">
        <v>3858.81777283974</v>
      </c>
      <c r="I81" s="131">
        <v>4745.2353374588802</v>
      </c>
      <c r="J81" s="131">
        <v>5360.5251819744199</v>
      </c>
    </row>
    <row r="82" spans="1:10" x14ac:dyDescent="0.45">
      <c r="A82" s="2" t="s">
        <v>235</v>
      </c>
      <c r="B82" s="2" t="s">
        <v>59</v>
      </c>
      <c r="C82" s="2" t="s">
        <v>313</v>
      </c>
      <c r="D82" s="129">
        <v>230090.38865263911</v>
      </c>
      <c r="E82" s="129">
        <v>34133.079065588099</v>
      </c>
      <c r="F82" s="129">
        <v>39395.558060956799</v>
      </c>
      <c r="G82" s="132">
        <v>44403.917348184099</v>
      </c>
      <c r="H82" s="132">
        <v>32184.160988976302</v>
      </c>
      <c r="I82" s="132">
        <v>37972.8878838819</v>
      </c>
      <c r="J82" s="132">
        <v>42000.785305051904</v>
      </c>
    </row>
    <row r="83" spans="1:10" x14ac:dyDescent="0.45">
      <c r="A83" s="3" t="s">
        <v>237</v>
      </c>
      <c r="B83" s="3" t="s">
        <v>59</v>
      </c>
      <c r="C83" s="3" t="s">
        <v>314</v>
      </c>
      <c r="D83" s="130">
        <v>66016.098195703962</v>
      </c>
      <c r="E83" s="130">
        <v>9790.6120624863106</v>
      </c>
      <c r="F83" s="130">
        <v>11239.294493150501</v>
      </c>
      <c r="G83" s="131">
        <v>12820.039134344899</v>
      </c>
      <c r="H83" s="131">
        <v>9158.3142060085502</v>
      </c>
      <c r="I83" s="131">
        <v>10883.126713235899</v>
      </c>
      <c r="J83" s="131">
        <v>12124.711586477801</v>
      </c>
    </row>
    <row r="84" spans="1:10" x14ac:dyDescent="0.45">
      <c r="A84" s="3" t="s">
        <v>237</v>
      </c>
      <c r="B84" s="3" t="s">
        <v>59</v>
      </c>
      <c r="C84" s="3" t="s">
        <v>315</v>
      </c>
      <c r="D84" s="130">
        <v>66609.377671797876</v>
      </c>
      <c r="E84" s="130">
        <v>9602.5234596100108</v>
      </c>
      <c r="F84" s="130">
        <v>11482.4090170811</v>
      </c>
      <c r="G84" s="131">
        <v>13063.1536582755</v>
      </c>
      <c r="H84" s="131">
        <v>9133.3024237111713</v>
      </c>
      <c r="I84" s="131">
        <v>10960.163002711799</v>
      </c>
      <c r="J84" s="131">
        <v>12367.826110408301</v>
      </c>
    </row>
    <row r="85" spans="1:10" x14ac:dyDescent="0.45">
      <c r="A85" s="3" t="s">
        <v>237</v>
      </c>
      <c r="B85" s="3" t="s">
        <v>59</v>
      </c>
      <c r="C85" s="3" t="s">
        <v>316</v>
      </c>
      <c r="D85" s="130">
        <v>31956.053534424191</v>
      </c>
      <c r="E85" s="130">
        <v>4979.34561976235</v>
      </c>
      <c r="F85" s="130">
        <v>5359.52471068252</v>
      </c>
      <c r="G85" s="131">
        <v>5953.8046580682603</v>
      </c>
      <c r="H85" s="131">
        <v>4653.19197860452</v>
      </c>
      <c r="I85" s="131">
        <v>5315.5039738391297</v>
      </c>
      <c r="J85" s="131">
        <v>5694.6825934674098</v>
      </c>
    </row>
    <row r="86" spans="1:10" x14ac:dyDescent="0.45">
      <c r="A86" s="3" t="s">
        <v>237</v>
      </c>
      <c r="B86" s="3" t="s">
        <v>59</v>
      </c>
      <c r="C86" s="3" t="s">
        <v>317</v>
      </c>
      <c r="D86" s="130">
        <v>65508.859250713213</v>
      </c>
      <c r="E86" s="130">
        <v>9760.5979237294505</v>
      </c>
      <c r="F86" s="130">
        <v>11314.329840042699</v>
      </c>
      <c r="G86" s="131">
        <v>12566.919897495498</v>
      </c>
      <c r="H86" s="131">
        <v>9239.3523806520607</v>
      </c>
      <c r="I86" s="131">
        <v>10814.0941940951</v>
      </c>
      <c r="J86" s="131">
        <v>11813.565014698401</v>
      </c>
    </row>
    <row r="87" spans="1:10" x14ac:dyDescent="0.45">
      <c r="A87" s="2" t="s">
        <v>235</v>
      </c>
      <c r="B87" s="2" t="s">
        <v>60</v>
      </c>
      <c r="C87" s="2" t="s">
        <v>318</v>
      </c>
      <c r="D87" s="129">
        <v>890754.60766950203</v>
      </c>
      <c r="E87" s="129">
        <v>137529.78614037199</v>
      </c>
      <c r="F87" s="129">
        <v>154935.98567676402</v>
      </c>
      <c r="G87" s="132">
        <v>163993.252282292</v>
      </c>
      <c r="H87" s="132">
        <v>131261.83349664899</v>
      </c>
      <c r="I87" s="132">
        <v>147664.56032727001</v>
      </c>
      <c r="J87" s="132">
        <v>155369.189746155</v>
      </c>
    </row>
    <row r="88" spans="1:10" x14ac:dyDescent="0.45">
      <c r="A88" s="3" t="s">
        <v>237</v>
      </c>
      <c r="B88" s="3" t="s">
        <v>60</v>
      </c>
      <c r="C88" s="3" t="s">
        <v>319</v>
      </c>
      <c r="D88" s="130">
        <v>15217.1683497258</v>
      </c>
      <c r="E88" s="130">
        <v>2146.0109211151798</v>
      </c>
      <c r="F88" s="130">
        <v>2573.2121627544202</v>
      </c>
      <c r="G88" s="131">
        <v>2945.3874833394298</v>
      </c>
      <c r="H88" s="131">
        <v>2103.9911268555802</v>
      </c>
      <c r="I88" s="131">
        <v>2583.2168756733699</v>
      </c>
      <c r="J88" s="131">
        <v>2865.3497799878201</v>
      </c>
    </row>
    <row r="89" spans="1:10" x14ac:dyDescent="0.45">
      <c r="A89" s="3" t="s">
        <v>237</v>
      </c>
      <c r="B89" s="3" t="s">
        <v>60</v>
      </c>
      <c r="C89" s="3" t="s">
        <v>320</v>
      </c>
      <c r="D89" s="130">
        <v>50651.860566069583</v>
      </c>
      <c r="E89" s="130">
        <v>7348.4616389701496</v>
      </c>
      <c r="F89" s="130">
        <v>8674.0861007312797</v>
      </c>
      <c r="G89" s="131">
        <v>9865.6474093784509</v>
      </c>
      <c r="H89" s="131">
        <v>7077.3339188665605</v>
      </c>
      <c r="I89" s="131">
        <v>8389.9522538330493</v>
      </c>
      <c r="J89" s="131">
        <v>9296.3792442900904</v>
      </c>
    </row>
    <row r="90" spans="1:10" x14ac:dyDescent="0.45">
      <c r="A90" s="3" t="s">
        <v>237</v>
      </c>
      <c r="B90" s="3" t="s">
        <v>60</v>
      </c>
      <c r="C90" s="3" t="s">
        <v>321</v>
      </c>
      <c r="D90" s="130">
        <v>62028.219626209771</v>
      </c>
      <c r="E90" s="130">
        <v>9157.3137347166503</v>
      </c>
      <c r="F90" s="130">
        <v>10504.9485648995</v>
      </c>
      <c r="G90" s="131">
        <v>12145.7214836076</v>
      </c>
      <c r="H90" s="131">
        <v>8667.0828016880096</v>
      </c>
      <c r="I90" s="131">
        <v>10415.906619920801</v>
      </c>
      <c r="J90" s="131">
        <v>11137.2464213772</v>
      </c>
    </row>
    <row r="91" spans="1:10" x14ac:dyDescent="0.45">
      <c r="A91" s="3" t="s">
        <v>237</v>
      </c>
      <c r="B91" s="3" t="s">
        <v>60</v>
      </c>
      <c r="C91" s="3" t="s">
        <v>322</v>
      </c>
      <c r="D91" s="130">
        <v>141799.79761418048</v>
      </c>
      <c r="E91" s="130">
        <v>22260.4862446679</v>
      </c>
      <c r="F91" s="130">
        <v>24669.621115551497</v>
      </c>
      <c r="G91" s="131">
        <v>25929.214472047603</v>
      </c>
      <c r="H91" s="131">
        <v>21008.896658507001</v>
      </c>
      <c r="I91" s="131">
        <v>23257.956122687399</v>
      </c>
      <c r="J91" s="131">
        <v>24673.623000719101</v>
      </c>
    </row>
    <row r="92" spans="1:10" x14ac:dyDescent="0.45">
      <c r="A92" s="3" t="s">
        <v>237</v>
      </c>
      <c r="B92" s="3" t="s">
        <v>60</v>
      </c>
      <c r="C92" s="3" t="s">
        <v>323</v>
      </c>
      <c r="D92" s="130">
        <v>74884.275727063097</v>
      </c>
      <c r="E92" s="130">
        <v>11962.6352371908</v>
      </c>
      <c r="F92" s="130">
        <v>12900.076837696601</v>
      </c>
      <c r="G92" s="131">
        <v>13501.360084125599</v>
      </c>
      <c r="H92" s="131">
        <v>11568.4495481841</v>
      </c>
      <c r="I92" s="131">
        <v>12374.8294094516</v>
      </c>
      <c r="J92" s="131">
        <v>12576.9246104144</v>
      </c>
    </row>
    <row r="93" spans="1:10" x14ac:dyDescent="0.45">
      <c r="A93" s="3" t="s">
        <v>237</v>
      </c>
      <c r="B93" s="3" t="s">
        <v>60</v>
      </c>
      <c r="C93" s="3" t="s">
        <v>324</v>
      </c>
      <c r="D93" s="130">
        <v>172651.33084235262</v>
      </c>
      <c r="E93" s="130">
        <v>28054.215496033001</v>
      </c>
      <c r="F93" s="130">
        <v>30060.1604362828</v>
      </c>
      <c r="G93" s="131">
        <v>30355.299467391898</v>
      </c>
      <c r="H93" s="131">
        <v>26596.528823741701</v>
      </c>
      <c r="I93" s="131">
        <v>28350.354998433901</v>
      </c>
      <c r="J93" s="131">
        <v>29234.771620469302</v>
      </c>
    </row>
    <row r="94" spans="1:10" x14ac:dyDescent="0.45">
      <c r="A94" s="3" t="s">
        <v>237</v>
      </c>
      <c r="B94" s="3" t="s">
        <v>60</v>
      </c>
      <c r="C94" s="3" t="s">
        <v>325</v>
      </c>
      <c r="D94" s="130">
        <v>62142.273353485733</v>
      </c>
      <c r="E94" s="130">
        <v>9252.3585074466992</v>
      </c>
      <c r="F94" s="130">
        <v>10681.031512272999</v>
      </c>
      <c r="G94" s="131">
        <v>12076.688964466801</v>
      </c>
      <c r="H94" s="131">
        <v>8725.11013661793</v>
      </c>
      <c r="I94" s="131">
        <v>10308.856191687999</v>
      </c>
      <c r="J94" s="131">
        <v>11098.228040993301</v>
      </c>
    </row>
    <row r="95" spans="1:10" x14ac:dyDescent="0.45">
      <c r="A95" s="3" t="s">
        <v>237</v>
      </c>
      <c r="B95" s="3" t="s">
        <v>60</v>
      </c>
      <c r="C95" s="3" t="s">
        <v>326</v>
      </c>
      <c r="D95" s="130">
        <v>28678.509582175557</v>
      </c>
      <c r="E95" s="130">
        <v>4877.2975479890401</v>
      </c>
      <c r="F95" s="130">
        <v>4979.34561976235</v>
      </c>
      <c r="G95" s="131">
        <v>4822.2716269348102</v>
      </c>
      <c r="H95" s="131">
        <v>4516.1274116148797</v>
      </c>
      <c r="I95" s="131">
        <v>4893.3050886593601</v>
      </c>
      <c r="J95" s="131">
        <v>4590.1622872151202</v>
      </c>
    </row>
    <row r="96" spans="1:10" x14ac:dyDescent="0.45">
      <c r="A96" s="3" t="s">
        <v>237</v>
      </c>
      <c r="B96" s="3" t="s">
        <v>60</v>
      </c>
      <c r="C96" s="3" t="s">
        <v>327</v>
      </c>
      <c r="D96" s="130">
        <v>62353.372796075579</v>
      </c>
      <c r="E96" s="130">
        <v>10159.7859691956</v>
      </c>
      <c r="F96" s="130">
        <v>11046.2035338148</v>
      </c>
      <c r="G96" s="131">
        <v>10702.0414094028</v>
      </c>
      <c r="H96" s="131">
        <v>9920.6733304326808</v>
      </c>
      <c r="I96" s="131">
        <v>10467.9311270993</v>
      </c>
      <c r="J96" s="131">
        <v>10056.737426130399</v>
      </c>
    </row>
    <row r="97" spans="1:10" x14ac:dyDescent="0.45">
      <c r="A97" s="3" t="s">
        <v>237</v>
      </c>
      <c r="B97" s="3" t="s">
        <v>60</v>
      </c>
      <c r="C97" s="3" t="s">
        <v>328</v>
      </c>
      <c r="D97" s="130">
        <v>78274.872935295687</v>
      </c>
      <c r="E97" s="130">
        <v>11821.5687850335</v>
      </c>
      <c r="F97" s="130">
        <v>14037.6126965814</v>
      </c>
      <c r="G97" s="131">
        <v>14325.748428647201</v>
      </c>
      <c r="H97" s="131">
        <v>11277.3124022426</v>
      </c>
      <c r="I97" s="131">
        <v>13079.1611989458</v>
      </c>
      <c r="J97" s="131">
        <v>13733.469423845199</v>
      </c>
    </row>
    <row r="98" spans="1:10" x14ac:dyDescent="0.45">
      <c r="A98" s="3" t="s">
        <v>237</v>
      </c>
      <c r="B98" s="3" t="s">
        <v>60</v>
      </c>
      <c r="C98" s="3" t="s">
        <v>329</v>
      </c>
      <c r="D98" s="130">
        <v>72363.088071487</v>
      </c>
      <c r="E98" s="130">
        <v>10761.0692156246</v>
      </c>
      <c r="F98" s="130">
        <v>12729.996718074399</v>
      </c>
      <c r="G98" s="131">
        <v>13609.410983650199</v>
      </c>
      <c r="H98" s="131">
        <v>10363.8821127423</v>
      </c>
      <c r="I98" s="131">
        <v>11946.6276965204</v>
      </c>
      <c r="J98" s="131">
        <v>12952.1013448751</v>
      </c>
    </row>
    <row r="99" spans="1:10" x14ac:dyDescent="0.45">
      <c r="A99" s="3" t="s">
        <v>237</v>
      </c>
      <c r="B99" s="3" t="s">
        <v>60</v>
      </c>
      <c r="C99" s="3" t="s">
        <v>330</v>
      </c>
      <c r="D99" s="130">
        <v>39322.523656648467</v>
      </c>
      <c r="E99" s="130">
        <v>5356.5232968068403</v>
      </c>
      <c r="F99" s="130">
        <v>6740.17509349788</v>
      </c>
      <c r="G99" s="131">
        <v>7901.7222633881902</v>
      </c>
      <c r="H99" s="131">
        <v>5287.4907776660702</v>
      </c>
      <c r="I99" s="131">
        <v>6499.0615121511401</v>
      </c>
      <c r="J99" s="131">
        <v>7537.5507131383492</v>
      </c>
    </row>
    <row r="100" spans="1:10" x14ac:dyDescent="0.45">
      <c r="A100" s="3" t="s">
        <v>237</v>
      </c>
      <c r="B100" s="3" t="s">
        <v>60</v>
      </c>
      <c r="C100" s="3" t="s">
        <v>331</v>
      </c>
      <c r="D100" s="130">
        <v>20258.543189585649</v>
      </c>
      <c r="E100" s="130">
        <v>3032.42848573431</v>
      </c>
      <c r="F100" s="130">
        <v>3577.6853398171902</v>
      </c>
      <c r="G100" s="131">
        <v>3761.77205752591</v>
      </c>
      <c r="H100" s="131">
        <v>2849.3422393174901</v>
      </c>
      <c r="I100" s="131">
        <v>3418.6104044058598</v>
      </c>
      <c r="J100" s="131">
        <v>3618.7046627848899</v>
      </c>
    </row>
    <row r="101" spans="1:10" x14ac:dyDescent="0.45">
      <c r="A101" s="3" t="s">
        <v>237</v>
      </c>
      <c r="B101" s="3" t="s">
        <v>60</v>
      </c>
      <c r="C101" s="3" t="s">
        <v>332</v>
      </c>
      <c r="D101" s="130">
        <v>10128.771359146889</v>
      </c>
      <c r="E101" s="130">
        <v>1339.63105984766</v>
      </c>
      <c r="F101" s="130">
        <v>1761.8299450274301</v>
      </c>
      <c r="G101" s="131">
        <v>2050.9661483851301</v>
      </c>
      <c r="H101" s="131">
        <v>1299.6122081718502</v>
      </c>
      <c r="I101" s="131">
        <v>1678.79082780013</v>
      </c>
      <c r="J101" s="131">
        <v>1997.9411699146899</v>
      </c>
    </row>
    <row r="102" spans="1:10" x14ac:dyDescent="0.45">
      <c r="A102" s="2" t="s">
        <v>235</v>
      </c>
      <c r="B102" s="2" t="s">
        <v>61</v>
      </c>
      <c r="C102" s="2" t="s">
        <v>333</v>
      </c>
      <c r="D102" s="129">
        <v>750579.5754333589</v>
      </c>
      <c r="E102" s="129">
        <v>115655.48181437599</v>
      </c>
      <c r="F102" s="129">
        <v>130723.57994160899</v>
      </c>
      <c r="G102" s="132">
        <v>138777.37384136498</v>
      </c>
      <c r="H102" s="132">
        <v>110321.969357282</v>
      </c>
      <c r="I102" s="132">
        <v>123701.27194379701</v>
      </c>
      <c r="J102" s="132">
        <v>131399.89853492999</v>
      </c>
    </row>
    <row r="103" spans="1:10" x14ac:dyDescent="0.45">
      <c r="A103" s="3" t="s">
        <v>237</v>
      </c>
      <c r="B103" s="3" t="s">
        <v>61</v>
      </c>
      <c r="C103" s="3" t="s">
        <v>334</v>
      </c>
      <c r="D103" s="130">
        <v>114760.0600081295</v>
      </c>
      <c r="E103" s="130">
        <v>17302.150522035401</v>
      </c>
      <c r="F103" s="130">
        <v>19854.352787660002</v>
      </c>
      <c r="G103" s="131">
        <v>21727.235046087801</v>
      </c>
      <c r="H103" s="131">
        <v>16345.6999669836</v>
      </c>
      <c r="I103" s="131">
        <v>18928.916842657</v>
      </c>
      <c r="J103" s="131">
        <v>20601.704842705702</v>
      </c>
    </row>
    <row r="104" spans="1:10" x14ac:dyDescent="0.45">
      <c r="A104" s="3" t="s">
        <v>237</v>
      </c>
      <c r="B104" s="3" t="s">
        <v>61</v>
      </c>
      <c r="C104" s="3" t="s">
        <v>335</v>
      </c>
      <c r="D104" s="130">
        <v>223302.1909371303</v>
      </c>
      <c r="E104" s="130">
        <v>35704.819465155502</v>
      </c>
      <c r="F104" s="130">
        <v>38818.286125533305</v>
      </c>
      <c r="G104" s="131">
        <v>39989.838008342602</v>
      </c>
      <c r="H104" s="131">
        <v>33946.991405295601</v>
      </c>
      <c r="I104" s="131">
        <v>36445.168221157895</v>
      </c>
      <c r="J104" s="131">
        <v>38397.087711645399</v>
      </c>
    </row>
    <row r="105" spans="1:10" x14ac:dyDescent="0.45">
      <c r="A105" s="3" t="s">
        <v>237</v>
      </c>
      <c r="B105" s="3" t="s">
        <v>61</v>
      </c>
      <c r="C105" s="3" t="s">
        <v>336</v>
      </c>
      <c r="D105" s="130">
        <v>176733.253713285</v>
      </c>
      <c r="E105" s="130">
        <v>28573.4600965266</v>
      </c>
      <c r="F105" s="130">
        <v>30535.384299933001</v>
      </c>
      <c r="G105" s="131">
        <v>31399.791496130503</v>
      </c>
      <c r="H105" s="131">
        <v>27552.979378793501</v>
      </c>
      <c r="I105" s="131">
        <v>29154.733917117697</v>
      </c>
      <c r="J105" s="131">
        <v>29516.904524783698</v>
      </c>
    </row>
    <row r="106" spans="1:10" x14ac:dyDescent="0.45">
      <c r="A106" s="3" t="s">
        <v>237</v>
      </c>
      <c r="B106" s="3" t="s">
        <v>61</v>
      </c>
      <c r="C106" s="3" t="s">
        <v>337</v>
      </c>
      <c r="D106" s="130">
        <v>90260.519012199991</v>
      </c>
      <c r="E106" s="130">
        <v>13196.216340097501</v>
      </c>
      <c r="F106" s="130">
        <v>16042.557165539301</v>
      </c>
      <c r="G106" s="131">
        <v>17113.0614478672</v>
      </c>
      <c r="H106" s="131">
        <v>12653.960899890302</v>
      </c>
      <c r="I106" s="131">
        <v>15018.0745626387</v>
      </c>
      <c r="J106" s="131">
        <v>16236.648596167001</v>
      </c>
    </row>
    <row r="107" spans="1:10" x14ac:dyDescent="0.45">
      <c r="A107" s="3" t="s">
        <v>237</v>
      </c>
      <c r="B107" s="3" t="s">
        <v>61</v>
      </c>
      <c r="C107" s="3" t="s">
        <v>338</v>
      </c>
      <c r="D107" s="130">
        <v>25164.854405039649</v>
      </c>
      <c r="E107" s="130">
        <v>3398.6009785679498</v>
      </c>
      <c r="F107" s="130">
        <v>4416.0802824253606</v>
      </c>
      <c r="G107" s="131">
        <v>5104.4045312492499</v>
      </c>
      <c r="H107" s="131">
        <v>3248.5302847836697</v>
      </c>
      <c r="I107" s="131">
        <v>4157.9586891163999</v>
      </c>
      <c r="J107" s="131">
        <v>4839.27963889702</v>
      </c>
    </row>
    <row r="108" spans="1:10" x14ac:dyDescent="0.45">
      <c r="A108" s="3" t="s">
        <v>237</v>
      </c>
      <c r="B108" s="3" t="s">
        <v>61</v>
      </c>
      <c r="C108" s="3" t="s">
        <v>339</v>
      </c>
      <c r="D108" s="130">
        <v>39875.784281066488</v>
      </c>
      <c r="E108" s="130">
        <v>5450.5675982449802</v>
      </c>
      <c r="F108" s="130">
        <v>6980.28820355272</v>
      </c>
      <c r="G108" s="131">
        <v>8160.8443279890498</v>
      </c>
      <c r="H108" s="131">
        <v>5107.4059451249304</v>
      </c>
      <c r="I108" s="131">
        <v>6650.1326772273105</v>
      </c>
      <c r="J108" s="131">
        <v>7526.5455289275005</v>
      </c>
    </row>
    <row r="109" spans="1:10" x14ac:dyDescent="0.45">
      <c r="A109" s="3" t="s">
        <v>237</v>
      </c>
      <c r="B109" s="3" t="s">
        <v>61</v>
      </c>
      <c r="C109" s="3" t="s">
        <v>340</v>
      </c>
      <c r="D109" s="130">
        <v>10975.17007209019</v>
      </c>
      <c r="E109" s="130">
        <v>1521.71683497258</v>
      </c>
      <c r="F109" s="130">
        <v>1915.90252397928</v>
      </c>
      <c r="G109" s="131">
        <v>2263.0660622669102</v>
      </c>
      <c r="H109" s="131">
        <v>1367.6442560207201</v>
      </c>
      <c r="I109" s="131">
        <v>1832.8634067519799</v>
      </c>
      <c r="J109" s="131">
        <v>2073.9769880987201</v>
      </c>
    </row>
    <row r="110" spans="1:10" x14ac:dyDescent="0.45">
      <c r="A110" s="3" t="s">
        <v>237</v>
      </c>
      <c r="B110" s="3" t="s">
        <v>61</v>
      </c>
      <c r="C110" s="3" t="s">
        <v>341</v>
      </c>
      <c r="D110" s="130">
        <v>38572.170187727061</v>
      </c>
      <c r="E110" s="130">
        <v>5841.7518733759998</v>
      </c>
      <c r="F110" s="130">
        <v>6817.21138297381</v>
      </c>
      <c r="G110" s="131">
        <v>7131.3593686289005</v>
      </c>
      <c r="H110" s="131">
        <v>5741.7047441864797</v>
      </c>
      <c r="I110" s="131">
        <v>6392.0110839183499</v>
      </c>
      <c r="J110" s="131">
        <v>6648.1317346435198</v>
      </c>
    </row>
    <row r="111" spans="1:10" x14ac:dyDescent="0.45">
      <c r="A111" s="3" t="s">
        <v>237</v>
      </c>
      <c r="B111" s="3" t="s">
        <v>61</v>
      </c>
      <c r="C111" s="3" t="s">
        <v>342</v>
      </c>
      <c r="D111" s="130">
        <v>30935.572816691114</v>
      </c>
      <c r="E111" s="130">
        <v>4666.1981053991603</v>
      </c>
      <c r="F111" s="130">
        <v>5343.5171700122</v>
      </c>
      <c r="G111" s="131">
        <v>5887.7735528031799</v>
      </c>
      <c r="H111" s="131">
        <v>4357.0524762035402</v>
      </c>
      <c r="I111" s="131">
        <v>5121.4125432114697</v>
      </c>
      <c r="J111" s="131">
        <v>5559.6189690615593</v>
      </c>
    </row>
    <row r="112" spans="1:10" x14ac:dyDescent="0.45">
      <c r="A112" s="2" t="s">
        <v>235</v>
      </c>
      <c r="B112" s="2" t="s">
        <v>62</v>
      </c>
      <c r="C112" s="2" t="s">
        <v>343</v>
      </c>
      <c r="D112" s="129">
        <v>1601372.3582906921</v>
      </c>
      <c r="E112" s="129">
        <v>270643.49199831899</v>
      </c>
      <c r="F112" s="129">
        <v>278467.177500939</v>
      </c>
      <c r="G112" s="132">
        <v>271103.70879259001</v>
      </c>
      <c r="H112" s="132">
        <v>258177.619701305</v>
      </c>
      <c r="I112" s="132">
        <v>265700.16334506404</v>
      </c>
      <c r="J112" s="132">
        <v>257280.196952475</v>
      </c>
    </row>
    <row r="113" spans="1:10" x14ac:dyDescent="0.45">
      <c r="A113" s="3" t="s">
        <v>237</v>
      </c>
      <c r="B113" s="3" t="s">
        <v>62</v>
      </c>
      <c r="C113" s="3" t="s">
        <v>344</v>
      </c>
      <c r="D113" s="130">
        <v>368064.38404661254</v>
      </c>
      <c r="E113" s="130">
        <v>62147.275709945301</v>
      </c>
      <c r="F113" s="130">
        <v>63777.043444442505</v>
      </c>
      <c r="G113" s="131">
        <v>62612.494860676503</v>
      </c>
      <c r="H113" s="131">
        <v>59671.109262504695</v>
      </c>
      <c r="I113" s="131">
        <v>60725.606004162204</v>
      </c>
      <c r="J113" s="131">
        <v>59130.854764881304</v>
      </c>
    </row>
    <row r="114" spans="1:10" x14ac:dyDescent="0.45">
      <c r="A114" s="3" t="s">
        <v>237</v>
      </c>
      <c r="B114" s="3" t="s">
        <v>62</v>
      </c>
      <c r="C114" s="3" t="s">
        <v>345</v>
      </c>
      <c r="D114" s="130">
        <v>300095.36588912911</v>
      </c>
      <c r="E114" s="130">
        <v>53889.385666642396</v>
      </c>
      <c r="F114" s="130">
        <v>51968.480786203596</v>
      </c>
      <c r="G114" s="131">
        <v>47485.368927221301</v>
      </c>
      <c r="H114" s="131">
        <v>51654.332800548495</v>
      </c>
      <c r="I114" s="131">
        <v>49955.532546910501</v>
      </c>
      <c r="J114" s="131">
        <v>45142.265161602802</v>
      </c>
    </row>
    <row r="115" spans="1:10" x14ac:dyDescent="0.45">
      <c r="A115" s="3" t="s">
        <v>237</v>
      </c>
      <c r="B115" s="3" t="s">
        <v>62</v>
      </c>
      <c r="C115" s="3" t="s">
        <v>346</v>
      </c>
      <c r="D115" s="130">
        <v>415212.5941484652</v>
      </c>
      <c r="E115" s="130">
        <v>74137.924143309094</v>
      </c>
      <c r="F115" s="130">
        <v>71720.785502090293</v>
      </c>
      <c r="G115" s="131">
        <v>66361.260791407796</v>
      </c>
      <c r="H115" s="131">
        <v>71000.446171925796</v>
      </c>
      <c r="I115" s="131">
        <v>68802.410743632106</v>
      </c>
      <c r="J115" s="131">
        <v>63189.766796100099</v>
      </c>
    </row>
    <row r="116" spans="1:10" x14ac:dyDescent="0.45">
      <c r="A116" s="3" t="s">
        <v>237</v>
      </c>
      <c r="B116" s="3" t="s">
        <v>62</v>
      </c>
      <c r="C116" s="3" t="s">
        <v>347</v>
      </c>
      <c r="D116" s="130">
        <v>515147.67055329174</v>
      </c>
      <c r="E116" s="130">
        <v>79973.67318893371</v>
      </c>
      <c r="F116" s="130">
        <v>90485.625052876494</v>
      </c>
      <c r="G116" s="131">
        <v>94135.344325710103</v>
      </c>
      <c r="H116" s="131">
        <v>75443.539179232306</v>
      </c>
      <c r="I116" s="131">
        <v>85743.391129293304</v>
      </c>
      <c r="J116" s="131">
        <v>89366.097677245809</v>
      </c>
    </row>
    <row r="117" spans="1:10" x14ac:dyDescent="0.45">
      <c r="A117" s="3" t="s">
        <v>237</v>
      </c>
      <c r="B117" s="3" t="s">
        <v>62</v>
      </c>
      <c r="C117" s="3" t="s">
        <v>348</v>
      </c>
      <c r="D117" s="130">
        <v>2852.3436531931816</v>
      </c>
      <c r="E117" s="130">
        <v>495.23328948811798</v>
      </c>
      <c r="F117" s="130">
        <v>515.24271532602199</v>
      </c>
      <c r="G117" s="131">
        <v>509.23988757465099</v>
      </c>
      <c r="H117" s="131">
        <v>408.19228709323698</v>
      </c>
      <c r="I117" s="131">
        <v>473.22292106642396</v>
      </c>
      <c r="J117" s="131">
        <v>451.21255264473001</v>
      </c>
    </row>
    <row r="118" spans="1:10" x14ac:dyDescent="0.45">
      <c r="A118" s="2" t="s">
        <v>235</v>
      </c>
      <c r="B118" s="2" t="s">
        <v>63</v>
      </c>
      <c r="C118" s="2" t="s">
        <v>349</v>
      </c>
      <c r="D118" s="129">
        <v>1108425.1457045539</v>
      </c>
      <c r="E118" s="129">
        <v>173159.57025863501</v>
      </c>
      <c r="F118" s="129">
        <v>193131.97865873898</v>
      </c>
      <c r="G118" s="132">
        <v>202419.35366140198</v>
      </c>
      <c r="H118" s="132">
        <v>164182.34135646001</v>
      </c>
      <c r="I118" s="132">
        <v>183371.38073500901</v>
      </c>
      <c r="J118" s="132">
        <v>192160.521034309</v>
      </c>
    </row>
    <row r="119" spans="1:10" x14ac:dyDescent="0.45">
      <c r="A119" s="3" t="s">
        <v>237</v>
      </c>
      <c r="B119" s="3" t="s">
        <v>63</v>
      </c>
      <c r="C119" s="3" t="s">
        <v>350</v>
      </c>
      <c r="D119" s="130">
        <v>109316.4957089277</v>
      </c>
      <c r="E119" s="130">
        <v>18133.542165600298</v>
      </c>
      <c r="F119" s="130">
        <v>18975.938993375999</v>
      </c>
      <c r="G119" s="131">
        <v>19041.970098641101</v>
      </c>
      <c r="H119" s="131">
        <v>17309.153821078598</v>
      </c>
      <c r="I119" s="131">
        <v>17968.464402437599</v>
      </c>
      <c r="J119" s="131">
        <v>17887.426227794102</v>
      </c>
    </row>
    <row r="120" spans="1:10" x14ac:dyDescent="0.45">
      <c r="A120" s="3" t="s">
        <v>237</v>
      </c>
      <c r="B120" s="3" t="s">
        <v>63</v>
      </c>
      <c r="C120" s="3" t="s">
        <v>351</v>
      </c>
      <c r="D120" s="130">
        <v>83792.472110097704</v>
      </c>
      <c r="E120" s="130">
        <v>15203.1617516393</v>
      </c>
      <c r="F120" s="130">
        <v>14426.7960291286</v>
      </c>
      <c r="G120" s="131">
        <v>13521.369509963499</v>
      </c>
      <c r="H120" s="131">
        <v>14206.6923449117</v>
      </c>
      <c r="I120" s="131">
        <v>13550.383177428399</v>
      </c>
      <c r="J120" s="131">
        <v>12884.069297026199</v>
      </c>
    </row>
    <row r="121" spans="1:10" x14ac:dyDescent="0.45">
      <c r="A121" s="3" t="s">
        <v>237</v>
      </c>
      <c r="B121" s="3" t="s">
        <v>63</v>
      </c>
      <c r="C121" s="3" t="s">
        <v>352</v>
      </c>
      <c r="D121" s="130">
        <v>204517.34196050622</v>
      </c>
      <c r="E121" s="130">
        <v>32802.452247367495</v>
      </c>
      <c r="F121" s="130">
        <v>35931.926448415703</v>
      </c>
      <c r="G121" s="131">
        <v>36370.132874265801</v>
      </c>
      <c r="H121" s="131">
        <v>30929.569988939696</v>
      </c>
      <c r="I121" s="131">
        <v>34245.131850280406</v>
      </c>
      <c r="J121" s="131">
        <v>34238.128551237103</v>
      </c>
    </row>
    <row r="122" spans="1:10" x14ac:dyDescent="0.45">
      <c r="A122" s="3" t="s">
        <v>237</v>
      </c>
      <c r="B122" s="3" t="s">
        <v>63</v>
      </c>
      <c r="C122" s="3" t="s">
        <v>353</v>
      </c>
      <c r="D122" s="130">
        <v>131774.074798099</v>
      </c>
      <c r="E122" s="130">
        <v>20409.6143546618</v>
      </c>
      <c r="F122" s="130">
        <v>22522.609723144498</v>
      </c>
      <c r="G122" s="131">
        <v>24470.527328464399</v>
      </c>
      <c r="H122" s="131">
        <v>19542.2057445887</v>
      </c>
      <c r="I122" s="131">
        <v>21604.1770771847</v>
      </c>
      <c r="J122" s="131">
        <v>23224.9405700549</v>
      </c>
    </row>
    <row r="123" spans="1:10" x14ac:dyDescent="0.45">
      <c r="A123" s="3" t="s">
        <v>237</v>
      </c>
      <c r="B123" s="3" t="s">
        <v>63</v>
      </c>
      <c r="C123" s="3" t="s">
        <v>354</v>
      </c>
      <c r="D123" s="130">
        <v>114590.980359799</v>
      </c>
      <c r="E123" s="130">
        <v>17232.1175316027</v>
      </c>
      <c r="F123" s="130">
        <v>20084.461184795899</v>
      </c>
      <c r="G123" s="131">
        <v>21532.1431441682</v>
      </c>
      <c r="H123" s="131">
        <v>16497.771603351601</v>
      </c>
      <c r="I123" s="131">
        <v>18768.841435953702</v>
      </c>
      <c r="J123" s="131">
        <v>20475.645459926898</v>
      </c>
    </row>
    <row r="124" spans="1:10" x14ac:dyDescent="0.45">
      <c r="A124" s="3" t="s">
        <v>237</v>
      </c>
      <c r="B124" s="3" t="s">
        <v>63</v>
      </c>
      <c r="C124" s="3" t="s">
        <v>355</v>
      </c>
      <c r="D124" s="130">
        <v>56731.724606916679</v>
      </c>
      <c r="E124" s="130">
        <v>8082.8075672212199</v>
      </c>
      <c r="F124" s="130">
        <v>9975.6992514869198</v>
      </c>
      <c r="G124" s="131">
        <v>11061.2106031932</v>
      </c>
      <c r="H124" s="131">
        <v>7441.5054691164105</v>
      </c>
      <c r="I124" s="131">
        <v>9536.4923543449295</v>
      </c>
      <c r="J124" s="131">
        <v>10634.009361554001</v>
      </c>
    </row>
    <row r="125" spans="1:10" x14ac:dyDescent="0.45">
      <c r="A125" s="3" t="s">
        <v>237</v>
      </c>
      <c r="B125" s="3" t="s">
        <v>63</v>
      </c>
      <c r="C125" s="3" t="s">
        <v>356</v>
      </c>
      <c r="D125" s="130">
        <v>20062.450816374188</v>
      </c>
      <c r="E125" s="130">
        <v>2748.2946388360801</v>
      </c>
      <c r="F125" s="130">
        <v>3535.6655455575897</v>
      </c>
      <c r="G125" s="131">
        <v>3961.8663159049397</v>
      </c>
      <c r="H125" s="131">
        <v>2696.2701316575299</v>
      </c>
      <c r="I125" s="131">
        <v>3362.58401205973</v>
      </c>
      <c r="J125" s="131">
        <v>3757.77017235832</v>
      </c>
    </row>
    <row r="126" spans="1:10" x14ac:dyDescent="0.45">
      <c r="A126" s="3" t="s">
        <v>237</v>
      </c>
      <c r="B126" s="3" t="s">
        <v>63</v>
      </c>
      <c r="C126" s="3" t="s">
        <v>357</v>
      </c>
      <c r="D126" s="130">
        <v>95817.136567385896</v>
      </c>
      <c r="E126" s="130">
        <v>14799.9718210055</v>
      </c>
      <c r="F126" s="130">
        <v>16890.956821066498</v>
      </c>
      <c r="G126" s="131">
        <v>17465.2273426143</v>
      </c>
      <c r="H126" s="131">
        <v>13963.5778209811</v>
      </c>
      <c r="I126" s="131">
        <v>16030.551510036601</v>
      </c>
      <c r="J126" s="131">
        <v>16666.851251681899</v>
      </c>
    </row>
    <row r="127" spans="1:10" x14ac:dyDescent="0.45">
      <c r="A127" s="3" t="s">
        <v>237</v>
      </c>
      <c r="B127" s="3" t="s">
        <v>63</v>
      </c>
      <c r="C127" s="3" t="s">
        <v>358</v>
      </c>
      <c r="D127" s="130">
        <v>73907.815746173292</v>
      </c>
      <c r="E127" s="130">
        <v>11735.528253930599</v>
      </c>
      <c r="F127" s="130">
        <v>12670.9689118526</v>
      </c>
      <c r="G127" s="131">
        <v>13291.261112827598</v>
      </c>
      <c r="H127" s="131">
        <v>11129.242651042099</v>
      </c>
      <c r="I127" s="131">
        <v>12364.8246965326</v>
      </c>
      <c r="J127" s="131">
        <v>12715.990119987799</v>
      </c>
    </row>
    <row r="128" spans="1:10" x14ac:dyDescent="0.45">
      <c r="A128" s="3" t="s">
        <v>237</v>
      </c>
      <c r="B128" s="3" t="s">
        <v>63</v>
      </c>
      <c r="C128" s="3" t="s">
        <v>359</v>
      </c>
      <c r="D128" s="130">
        <v>36329.113551298069</v>
      </c>
      <c r="E128" s="130">
        <v>5359.52471068252</v>
      </c>
      <c r="F128" s="130">
        <v>6243.94133271787</v>
      </c>
      <c r="G128" s="131">
        <v>7036.3145958988598</v>
      </c>
      <c r="H128" s="131">
        <v>5073.3899212004999</v>
      </c>
      <c r="I128" s="131">
        <v>5949.8027729006799</v>
      </c>
      <c r="J128" s="131">
        <v>6666.1402178976396</v>
      </c>
    </row>
    <row r="129" spans="1:10" x14ac:dyDescent="0.45">
      <c r="A129" s="3" t="s">
        <v>237</v>
      </c>
      <c r="B129" s="3" t="s">
        <v>63</v>
      </c>
      <c r="C129" s="3" t="s">
        <v>360</v>
      </c>
      <c r="D129" s="130">
        <v>35957.938702004962</v>
      </c>
      <c r="E129" s="130">
        <v>5088.3969905789299</v>
      </c>
      <c r="F129" s="130">
        <v>6370.0007154966597</v>
      </c>
      <c r="G129" s="131">
        <v>7015.3046987690605</v>
      </c>
      <c r="H129" s="131">
        <v>4830.2753972699702</v>
      </c>
      <c r="I129" s="131">
        <v>5919.7886341438298</v>
      </c>
      <c r="J129" s="131">
        <v>6734.1722657465107</v>
      </c>
    </row>
    <row r="130" spans="1:10" x14ac:dyDescent="0.45">
      <c r="A130" s="3" t="s">
        <v>237</v>
      </c>
      <c r="B130" s="3" t="s">
        <v>63</v>
      </c>
      <c r="C130" s="3" t="s">
        <v>361</v>
      </c>
      <c r="D130" s="130">
        <v>29762.019991298046</v>
      </c>
      <c r="E130" s="130">
        <v>4346.0472919927006</v>
      </c>
      <c r="F130" s="130">
        <v>5269.4822944119496</v>
      </c>
      <c r="G130" s="131">
        <v>5723.69626093237</v>
      </c>
      <c r="H130" s="131">
        <v>3935.8540623156696</v>
      </c>
      <c r="I130" s="131">
        <v>5008.3592872273093</v>
      </c>
      <c r="J130" s="131">
        <v>5478.5807944180497</v>
      </c>
    </row>
    <row r="131" spans="1:10" x14ac:dyDescent="0.45">
      <c r="A131" s="3" t="s">
        <v>237</v>
      </c>
      <c r="B131" s="3" t="s">
        <v>63</v>
      </c>
      <c r="C131" s="3" t="s">
        <v>362</v>
      </c>
      <c r="D131" s="130">
        <v>31252.72221622189</v>
      </c>
      <c r="E131" s="130">
        <v>4479.1099738147595</v>
      </c>
      <c r="F131" s="130">
        <v>5410.5487465691795</v>
      </c>
      <c r="G131" s="131">
        <v>6154.8993877392004</v>
      </c>
      <c r="H131" s="131">
        <v>4347.0477632845905</v>
      </c>
      <c r="I131" s="131">
        <v>5137.4200838817897</v>
      </c>
      <c r="J131" s="131">
        <v>5723.69626093237</v>
      </c>
    </row>
    <row r="132" spans="1:10" x14ac:dyDescent="0.45">
      <c r="A132" s="3" t="s">
        <v>237</v>
      </c>
      <c r="B132" s="3" t="s">
        <v>63</v>
      </c>
      <c r="C132" s="3" t="s">
        <v>363</v>
      </c>
      <c r="D132" s="130">
        <v>84612.858569451593</v>
      </c>
      <c r="E132" s="130">
        <v>12739.0009597014</v>
      </c>
      <c r="F132" s="130">
        <v>14822.982660719101</v>
      </c>
      <c r="G132" s="131">
        <v>15773.430388019498</v>
      </c>
      <c r="H132" s="131">
        <v>12279.784636721499</v>
      </c>
      <c r="I132" s="131">
        <v>13924.559440597201</v>
      </c>
      <c r="J132" s="131">
        <v>15073.100483692901</v>
      </c>
    </row>
    <row r="133" spans="1:10" x14ac:dyDescent="0.45">
      <c r="A133" s="2" t="s">
        <v>235</v>
      </c>
      <c r="B133" s="2" t="s">
        <v>64</v>
      </c>
      <c r="C133" s="2" t="s">
        <v>364</v>
      </c>
      <c r="D133" s="129">
        <v>250425.96813170071</v>
      </c>
      <c r="E133" s="129">
        <v>36834.351553705099</v>
      </c>
      <c r="F133" s="129">
        <v>43887.674161566196</v>
      </c>
      <c r="G133" s="132">
        <v>47715.477324357198</v>
      </c>
      <c r="H133" s="132">
        <v>35058.515010591203</v>
      </c>
      <c r="I133" s="132">
        <v>41708.647687818499</v>
      </c>
      <c r="J133" s="132">
        <v>45221.302393662496</v>
      </c>
    </row>
    <row r="134" spans="1:10" x14ac:dyDescent="0.45">
      <c r="A134" s="3" t="s">
        <v>237</v>
      </c>
      <c r="B134" s="3" t="s">
        <v>64</v>
      </c>
      <c r="C134" s="3" t="s">
        <v>365</v>
      </c>
      <c r="D134" s="130">
        <v>22343.525361895234</v>
      </c>
      <c r="E134" s="130">
        <v>3257.5345264107295</v>
      </c>
      <c r="F134" s="130">
        <v>4004.8865814564397</v>
      </c>
      <c r="G134" s="131">
        <v>4205.9813111273697</v>
      </c>
      <c r="H134" s="131">
        <v>3067.44498095065</v>
      </c>
      <c r="I134" s="131">
        <v>3869.82295705059</v>
      </c>
      <c r="J134" s="131">
        <v>3937.8550048994598</v>
      </c>
    </row>
    <row r="135" spans="1:10" x14ac:dyDescent="0.45">
      <c r="A135" s="3" t="s">
        <v>237</v>
      </c>
      <c r="B135" s="3" t="s">
        <v>64</v>
      </c>
      <c r="C135" s="3" t="s">
        <v>366</v>
      </c>
      <c r="D135" s="130">
        <v>103145.58878051829</v>
      </c>
      <c r="E135" s="130">
        <v>15789.4379286899</v>
      </c>
      <c r="F135" s="130">
        <v>18034.495507702701</v>
      </c>
      <c r="G135" s="131">
        <v>19116.004974241398</v>
      </c>
      <c r="H135" s="131">
        <v>14751.949198994498</v>
      </c>
      <c r="I135" s="131">
        <v>17195.100093802601</v>
      </c>
      <c r="J135" s="131">
        <v>18258.601077087198</v>
      </c>
    </row>
    <row r="136" spans="1:10" x14ac:dyDescent="0.45">
      <c r="A136" s="3" t="s">
        <v>237</v>
      </c>
      <c r="B136" s="3" t="s">
        <v>64</v>
      </c>
      <c r="C136" s="3" t="s">
        <v>367</v>
      </c>
      <c r="D136" s="130">
        <v>24004.30770644125</v>
      </c>
      <c r="E136" s="130">
        <v>3334.5708158866601</v>
      </c>
      <c r="F136" s="130">
        <v>4209.9831962949502</v>
      </c>
      <c r="G136" s="131">
        <v>4674.2018757343194</v>
      </c>
      <c r="H136" s="131">
        <v>3335.5712871785599</v>
      </c>
      <c r="I136" s="131">
        <v>4002.8856388726499</v>
      </c>
      <c r="J136" s="131">
        <v>4447.0948924741097</v>
      </c>
    </row>
    <row r="137" spans="1:10" x14ac:dyDescent="0.45">
      <c r="A137" s="3" t="s">
        <v>237</v>
      </c>
      <c r="B137" s="3" t="s">
        <v>64</v>
      </c>
      <c r="C137" s="3" t="s">
        <v>368</v>
      </c>
      <c r="D137" s="130">
        <v>49350.247415313934</v>
      </c>
      <c r="E137" s="130">
        <v>7194.3890600182995</v>
      </c>
      <c r="F137" s="130">
        <v>8601.05169642293</v>
      </c>
      <c r="G137" s="131">
        <v>9456.4546509933207</v>
      </c>
      <c r="H137" s="131">
        <v>6874.2382466118397</v>
      </c>
      <c r="I137" s="131">
        <v>8182.8546964107391</v>
      </c>
      <c r="J137" s="131">
        <v>9041.2590648568112</v>
      </c>
    </row>
    <row r="138" spans="1:10" x14ac:dyDescent="0.45">
      <c r="A138" s="3" t="s">
        <v>237</v>
      </c>
      <c r="B138" s="3" t="s">
        <v>64</v>
      </c>
      <c r="C138" s="3" t="s">
        <v>369</v>
      </c>
      <c r="D138" s="130">
        <v>17097.053907196867</v>
      </c>
      <c r="E138" s="130">
        <v>2431.14523930531</v>
      </c>
      <c r="F138" s="130">
        <v>2887.3601484095097</v>
      </c>
      <c r="G138" s="131">
        <v>3397.6005072760599</v>
      </c>
      <c r="H138" s="131">
        <v>2349.1065933698997</v>
      </c>
      <c r="I138" s="131">
        <v>2855.3450670688699</v>
      </c>
      <c r="J138" s="131">
        <v>3176.4963517672195</v>
      </c>
    </row>
    <row r="139" spans="1:10" x14ac:dyDescent="0.45">
      <c r="A139" s="3" t="s">
        <v>237</v>
      </c>
      <c r="B139" s="3" t="s">
        <v>64</v>
      </c>
      <c r="C139" s="3" t="s">
        <v>370</v>
      </c>
      <c r="D139" s="130">
        <v>29313.808852529008</v>
      </c>
      <c r="E139" s="130">
        <v>4131.9464355271302</v>
      </c>
      <c r="F139" s="130">
        <v>5207.4530743144496</v>
      </c>
      <c r="G139" s="131">
        <v>5792.7287800731401</v>
      </c>
      <c r="H139" s="131">
        <v>4005.8870527483305</v>
      </c>
      <c r="I139" s="131">
        <v>4749.2372226264606</v>
      </c>
      <c r="J139" s="131">
        <v>5426.5562872395003</v>
      </c>
    </row>
    <row r="140" spans="1:10" x14ac:dyDescent="0.45">
      <c r="A140" s="3" t="s">
        <v>237</v>
      </c>
      <c r="B140" s="3" t="s">
        <v>64</v>
      </c>
      <c r="C140" s="3" t="s">
        <v>371</v>
      </c>
      <c r="D140" s="130">
        <v>5171.4361078062238</v>
      </c>
      <c r="E140" s="130">
        <v>695.32754786715509</v>
      </c>
      <c r="F140" s="130">
        <v>942.44395696526703</v>
      </c>
      <c r="G140" s="131">
        <v>1072.50522491164</v>
      </c>
      <c r="H140" s="131">
        <v>674.31765073735698</v>
      </c>
      <c r="I140" s="131">
        <v>853.40201198659508</v>
      </c>
      <c r="J140" s="131">
        <v>933.43971533821002</v>
      </c>
    </row>
    <row r="141" spans="1:10" x14ac:dyDescent="0.45">
      <c r="A141" s="2" t="s">
        <v>235</v>
      </c>
      <c r="B141" s="2" t="s">
        <v>65</v>
      </c>
      <c r="C141" s="2" t="s">
        <v>372</v>
      </c>
      <c r="D141" s="129">
        <v>118084.62611109718</v>
      </c>
      <c r="E141" s="129">
        <v>17978.4691153565</v>
      </c>
      <c r="F141" s="129">
        <v>20317.570995807499</v>
      </c>
      <c r="G141" s="132">
        <v>22521.609251852602</v>
      </c>
      <c r="H141" s="132">
        <v>16849.9374980988</v>
      </c>
      <c r="I141" s="132">
        <v>19136.014400079297</v>
      </c>
      <c r="J141" s="132">
        <v>21281.0248499025</v>
      </c>
    </row>
    <row r="142" spans="1:10" x14ac:dyDescent="0.45">
      <c r="A142" s="3" t="s">
        <v>237</v>
      </c>
      <c r="B142" s="3" t="s">
        <v>65</v>
      </c>
      <c r="C142" s="3" t="s">
        <v>373</v>
      </c>
      <c r="D142" s="130">
        <v>12281.785579305331</v>
      </c>
      <c r="E142" s="130">
        <v>1793.84502636807</v>
      </c>
      <c r="F142" s="130">
        <v>2079.9798158500998</v>
      </c>
      <c r="G142" s="131">
        <v>2448.1532512675203</v>
      </c>
      <c r="H142" s="131">
        <v>1657.78093067033</v>
      </c>
      <c r="I142" s="131">
        <v>2014.94918187691</v>
      </c>
      <c r="J142" s="131">
        <v>2287.0773732724001</v>
      </c>
    </row>
    <row r="143" spans="1:10" x14ac:dyDescent="0.45">
      <c r="A143" s="3" t="s">
        <v>237</v>
      </c>
      <c r="B143" s="3" t="s">
        <v>65</v>
      </c>
      <c r="C143" s="3" t="s">
        <v>374</v>
      </c>
      <c r="D143" s="130">
        <v>58373.497996916587</v>
      </c>
      <c r="E143" s="130">
        <v>9106.2896988299999</v>
      </c>
      <c r="F143" s="130">
        <v>9914.6705026813088</v>
      </c>
      <c r="G143" s="131">
        <v>10953.1597036685</v>
      </c>
      <c r="H143" s="131">
        <v>8608.0549954662001</v>
      </c>
      <c r="I143" s="131">
        <v>9442.4480529067787</v>
      </c>
      <c r="J143" s="131">
        <v>10348.8750433638</v>
      </c>
    </row>
    <row r="144" spans="1:10" x14ac:dyDescent="0.45">
      <c r="A144" s="3" t="s">
        <v>237</v>
      </c>
      <c r="B144" s="3" t="s">
        <v>65</v>
      </c>
      <c r="C144" s="3" t="s">
        <v>375</v>
      </c>
      <c r="D144" s="130">
        <v>33584.820797629553</v>
      </c>
      <c r="E144" s="130">
        <v>5149.4257393845301</v>
      </c>
      <c r="F144" s="130">
        <v>5859.7603566301104</v>
      </c>
      <c r="G144" s="131">
        <v>6442.0346485131104</v>
      </c>
      <c r="H144" s="131">
        <v>4686.2075312370598</v>
      </c>
      <c r="I144" s="131">
        <v>5417.5520456124405</v>
      </c>
      <c r="J144" s="131">
        <v>6029.8404762523005</v>
      </c>
    </row>
    <row r="145" spans="1:10" x14ac:dyDescent="0.45">
      <c r="A145" s="3" t="s">
        <v>237</v>
      </c>
      <c r="B145" s="3" t="s">
        <v>65</v>
      </c>
      <c r="C145" s="3" t="s">
        <v>376</v>
      </c>
      <c r="D145" s="130">
        <v>13844.521737245599</v>
      </c>
      <c r="E145" s="130">
        <v>1928.9086507739198</v>
      </c>
      <c r="F145" s="130">
        <v>2463.1603206459499</v>
      </c>
      <c r="G145" s="131">
        <v>2678.2616484034202</v>
      </c>
      <c r="H145" s="131">
        <v>1897.89404072517</v>
      </c>
      <c r="I145" s="131">
        <v>2261.06511968312</v>
      </c>
      <c r="J145" s="131">
        <v>2615.2319570140198</v>
      </c>
    </row>
    <row r="146" spans="1:10" x14ac:dyDescent="0.45">
      <c r="A146" s="2" t="s">
        <v>235</v>
      </c>
      <c r="B146" s="2" t="s">
        <v>66</v>
      </c>
      <c r="C146" s="2" t="s">
        <v>377</v>
      </c>
      <c r="D146" s="129">
        <v>139400.667456216</v>
      </c>
      <c r="E146" s="129">
        <v>21529.1417302925</v>
      </c>
      <c r="F146" s="129">
        <v>24249.423172955601</v>
      </c>
      <c r="G146" s="132">
        <v>25560.040565338299</v>
      </c>
      <c r="H146" s="132">
        <v>20184.5083139854</v>
      </c>
      <c r="I146" s="132">
        <v>23036.851967178602</v>
      </c>
      <c r="J146" s="132">
        <v>24840.701706465599</v>
      </c>
    </row>
    <row r="147" spans="1:10" x14ac:dyDescent="0.45">
      <c r="A147" s="3" t="s">
        <v>237</v>
      </c>
      <c r="B147" s="3" t="s">
        <v>66</v>
      </c>
      <c r="C147" s="3" t="s">
        <v>378</v>
      </c>
      <c r="D147" s="130">
        <v>28767.551527154239</v>
      </c>
      <c r="E147" s="130">
        <v>4344.0463494089099</v>
      </c>
      <c r="F147" s="130">
        <v>5036.3724834003806</v>
      </c>
      <c r="G147" s="131">
        <v>5398.54309106643</v>
      </c>
      <c r="H147" s="131">
        <v>3978.87432786716</v>
      </c>
      <c r="I147" s="131">
        <v>4697.2127154479094</v>
      </c>
      <c r="J147" s="131">
        <v>5312.50255996345</v>
      </c>
    </row>
    <row r="148" spans="1:10" x14ac:dyDescent="0.45">
      <c r="A148" s="3" t="s">
        <v>237</v>
      </c>
      <c r="B148" s="3" t="s">
        <v>66</v>
      </c>
      <c r="C148" s="3" t="s">
        <v>379</v>
      </c>
      <c r="D148" s="130">
        <v>94366.453194137895</v>
      </c>
      <c r="E148" s="130">
        <v>14884.011409524701</v>
      </c>
      <c r="F148" s="130">
        <v>16384.7183473675</v>
      </c>
      <c r="G148" s="131">
        <v>16938.979443077402</v>
      </c>
      <c r="H148" s="131">
        <v>14152.666895149299</v>
      </c>
      <c r="I148" s="131">
        <v>15706.398811462599</v>
      </c>
      <c r="J148" s="131">
        <v>16299.678287556399</v>
      </c>
    </row>
    <row r="149" spans="1:10" x14ac:dyDescent="0.45">
      <c r="A149" s="3" t="s">
        <v>237</v>
      </c>
      <c r="B149" s="3" t="s">
        <v>66</v>
      </c>
      <c r="C149" s="3" t="s">
        <v>380</v>
      </c>
      <c r="D149" s="130">
        <v>11747.533909433299</v>
      </c>
      <c r="E149" s="130">
        <v>1640.77291870811</v>
      </c>
      <c r="F149" s="130">
        <v>2072.9765168068297</v>
      </c>
      <c r="G149" s="131">
        <v>2315.09056944546</v>
      </c>
      <c r="H149" s="131">
        <v>1465.69044262645</v>
      </c>
      <c r="I149" s="131">
        <v>1898.8945120170699</v>
      </c>
      <c r="J149" s="131">
        <v>2354.10894982938</v>
      </c>
    </row>
    <row r="150" spans="1:10" x14ac:dyDescent="0.45">
      <c r="A150" s="3" t="s">
        <v>237</v>
      </c>
      <c r="B150" s="3" t="s">
        <v>66</v>
      </c>
      <c r="C150" s="3" t="s">
        <v>381</v>
      </c>
      <c r="D150" s="130">
        <v>4519.128825490563</v>
      </c>
      <c r="E150" s="130">
        <v>660.31105265082408</v>
      </c>
      <c r="F150" s="130">
        <v>755.35582538086703</v>
      </c>
      <c r="G150" s="131">
        <v>907.427461748935</v>
      </c>
      <c r="H150" s="131">
        <v>587.27664834247491</v>
      </c>
      <c r="I150" s="131">
        <v>734.34592825106802</v>
      </c>
      <c r="J150" s="131">
        <v>874.4119091163941</v>
      </c>
    </row>
    <row r="151" spans="1:10" x14ac:dyDescent="0.45">
      <c r="A151" s="2" t="s">
        <v>235</v>
      </c>
      <c r="B151" s="2" t="s">
        <v>67</v>
      </c>
      <c r="C151" s="2" t="s">
        <v>382</v>
      </c>
      <c r="D151" s="129">
        <v>96999.693634406111</v>
      </c>
      <c r="E151" s="129">
        <v>14679.915265978099</v>
      </c>
      <c r="F151" s="129">
        <v>16778.904036374202</v>
      </c>
      <c r="G151" s="132">
        <v>18365.651505319998</v>
      </c>
      <c r="H151" s="132">
        <v>13996.593373613699</v>
      </c>
      <c r="I151" s="132">
        <v>15743.416249262702</v>
      </c>
      <c r="J151" s="132">
        <v>17435.213203857398</v>
      </c>
    </row>
    <row r="152" spans="1:10" x14ac:dyDescent="0.45">
      <c r="A152" s="3" t="s">
        <v>237</v>
      </c>
      <c r="B152" s="3" t="s">
        <v>67</v>
      </c>
      <c r="C152" s="3" t="s">
        <v>383</v>
      </c>
      <c r="D152" s="130">
        <v>79933.654337258005</v>
      </c>
      <c r="E152" s="130">
        <v>12019.6621008288</v>
      </c>
      <c r="F152" s="130">
        <v>13852.525507580802</v>
      </c>
      <c r="G152" s="131">
        <v>15204.1622229312</v>
      </c>
      <c r="H152" s="131">
        <v>11537.4349381353</v>
      </c>
      <c r="I152" s="131">
        <v>12917.084849658801</v>
      </c>
      <c r="J152" s="131">
        <v>14402.784718123099</v>
      </c>
    </row>
    <row r="153" spans="1:10" x14ac:dyDescent="0.45">
      <c r="A153" s="3" t="s">
        <v>237</v>
      </c>
      <c r="B153" s="3" t="s">
        <v>67</v>
      </c>
      <c r="C153" s="3" t="s">
        <v>384</v>
      </c>
      <c r="D153" s="130">
        <v>17066.039297148098</v>
      </c>
      <c r="E153" s="130">
        <v>2660.2531651493</v>
      </c>
      <c r="F153" s="130">
        <v>2926.3785287934202</v>
      </c>
      <c r="G153" s="131">
        <v>3161.4892823887899</v>
      </c>
      <c r="H153" s="131">
        <v>2459.1584354783699</v>
      </c>
      <c r="I153" s="131">
        <v>2826.3313996039101</v>
      </c>
      <c r="J153" s="131">
        <v>3032.42848573431</v>
      </c>
    </row>
    <row r="154" spans="1:10" x14ac:dyDescent="0.45">
      <c r="A154" s="2" t="s">
        <v>235</v>
      </c>
      <c r="B154" s="2" t="s">
        <v>68</v>
      </c>
      <c r="C154" s="2" t="s">
        <v>385</v>
      </c>
      <c r="D154" s="129">
        <v>94661.59222524699</v>
      </c>
      <c r="E154" s="129">
        <v>14243.7097827118</v>
      </c>
      <c r="F154" s="129">
        <v>16260.659907172501</v>
      </c>
      <c r="G154" s="132">
        <v>17842.4050196588</v>
      </c>
      <c r="H154" s="132">
        <v>13820.510426240102</v>
      </c>
      <c r="I154" s="132">
        <v>15507.305024375401</v>
      </c>
      <c r="J154" s="132">
        <v>16987.0020650884</v>
      </c>
    </row>
    <row r="155" spans="1:10" x14ac:dyDescent="0.45">
      <c r="A155" s="3" t="s">
        <v>237</v>
      </c>
      <c r="B155" s="3" t="s">
        <v>68</v>
      </c>
      <c r="C155" s="3" t="s">
        <v>386</v>
      </c>
      <c r="D155" s="130">
        <v>75681.651346703409</v>
      </c>
      <c r="E155" s="130">
        <v>11370.3562323888</v>
      </c>
      <c r="F155" s="130">
        <v>13005.126323345501</v>
      </c>
      <c r="G155" s="131">
        <v>14316.7441870201</v>
      </c>
      <c r="H155" s="131">
        <v>11107.2322826204</v>
      </c>
      <c r="I155" s="131">
        <v>12338.812442943401</v>
      </c>
      <c r="J155" s="131">
        <v>13543.3798783852</v>
      </c>
    </row>
    <row r="156" spans="1:10" x14ac:dyDescent="0.45">
      <c r="A156" s="3" t="s">
        <v>237</v>
      </c>
      <c r="B156" s="3" t="s">
        <v>68</v>
      </c>
      <c r="C156" s="3" t="s">
        <v>387</v>
      </c>
      <c r="D156" s="130">
        <v>18979.94087854361</v>
      </c>
      <c r="E156" s="130">
        <v>2873.35355032298</v>
      </c>
      <c r="F156" s="130">
        <v>3255.5335838269402</v>
      </c>
      <c r="G156" s="131">
        <v>3525.6608326386399</v>
      </c>
      <c r="H156" s="131">
        <v>2713.2781436197502</v>
      </c>
      <c r="I156" s="131">
        <v>3168.49258143206</v>
      </c>
      <c r="J156" s="131">
        <v>3443.62218670324</v>
      </c>
    </row>
    <row r="157" spans="1:10" x14ac:dyDescent="0.45">
      <c r="A157" s="2" t="s">
        <v>235</v>
      </c>
      <c r="B157" s="2" t="s">
        <v>69</v>
      </c>
      <c r="C157" s="2" t="s">
        <v>388</v>
      </c>
      <c r="D157" s="129">
        <v>248401.0142369048</v>
      </c>
      <c r="E157" s="129">
        <v>36768.320448439998</v>
      </c>
      <c r="F157" s="129">
        <v>43216.357924704498</v>
      </c>
      <c r="G157" s="132">
        <v>47317.289750182899</v>
      </c>
      <c r="H157" s="132">
        <v>35020.497101499197</v>
      </c>
      <c r="I157" s="132">
        <v>40939.2852643511</v>
      </c>
      <c r="J157" s="132">
        <v>45139.263747727098</v>
      </c>
    </row>
    <row r="158" spans="1:10" x14ac:dyDescent="0.45">
      <c r="A158" s="3" t="s">
        <v>237</v>
      </c>
      <c r="B158" s="3" t="s">
        <v>69</v>
      </c>
      <c r="C158" s="3" t="s">
        <v>389</v>
      </c>
      <c r="D158" s="130">
        <v>24969.762503120088</v>
      </c>
      <c r="E158" s="130">
        <v>3806.7932656611902</v>
      </c>
      <c r="F158" s="130">
        <v>4313.0317393601499</v>
      </c>
      <c r="G158" s="131">
        <v>4621.1768972638702</v>
      </c>
      <c r="H158" s="131">
        <v>3583.6881675685599</v>
      </c>
      <c r="I158" s="131">
        <v>4134.9478494028099</v>
      </c>
      <c r="J158" s="131">
        <v>4510.1245838635095</v>
      </c>
    </row>
    <row r="159" spans="1:10" x14ac:dyDescent="0.45">
      <c r="A159" s="3" t="s">
        <v>237</v>
      </c>
      <c r="B159" s="3" t="s">
        <v>69</v>
      </c>
      <c r="C159" s="3" t="s">
        <v>390</v>
      </c>
      <c r="D159" s="130">
        <v>23314.98298632546</v>
      </c>
      <c r="E159" s="130">
        <v>3378.5915527300504</v>
      </c>
      <c r="F159" s="130">
        <v>4083.9238135161595</v>
      </c>
      <c r="G159" s="131">
        <v>4432.0878230956805</v>
      </c>
      <c r="H159" s="131">
        <v>3284.5472512919</v>
      </c>
      <c r="I159" s="131">
        <v>3929.8512345643003</v>
      </c>
      <c r="J159" s="131">
        <v>4205.9813111273697</v>
      </c>
    </row>
    <row r="160" spans="1:10" x14ac:dyDescent="0.45">
      <c r="A160" s="3" t="s">
        <v>237</v>
      </c>
      <c r="B160" s="3" t="s">
        <v>69</v>
      </c>
      <c r="C160" s="3" t="s">
        <v>391</v>
      </c>
      <c r="D160" s="130">
        <v>23116.88967053021</v>
      </c>
      <c r="E160" s="130">
        <v>3382.5934378976299</v>
      </c>
      <c r="F160" s="130">
        <v>3997.88328241317</v>
      </c>
      <c r="G160" s="131">
        <v>4472.1066747714904</v>
      </c>
      <c r="H160" s="131">
        <v>3270.5406532053698</v>
      </c>
      <c r="I160" s="131">
        <v>3749.76640202316</v>
      </c>
      <c r="J160" s="131">
        <v>4243.9992202193907</v>
      </c>
    </row>
    <row r="161" spans="1:10" x14ac:dyDescent="0.45">
      <c r="A161" s="3" t="s">
        <v>237</v>
      </c>
      <c r="B161" s="3" t="s">
        <v>69</v>
      </c>
      <c r="C161" s="3" t="s">
        <v>392</v>
      </c>
      <c r="D161" s="130">
        <v>22906.790699232221</v>
      </c>
      <c r="E161" s="130">
        <v>3364.5849546435202</v>
      </c>
      <c r="F161" s="130">
        <v>3925.8493493967198</v>
      </c>
      <c r="G161" s="131">
        <v>4428.0859379281001</v>
      </c>
      <c r="H161" s="131">
        <v>3159.4883398050001</v>
      </c>
      <c r="I161" s="131">
        <v>3800.79043790982</v>
      </c>
      <c r="J161" s="131">
        <v>4227.9916795490599</v>
      </c>
    </row>
    <row r="162" spans="1:10" x14ac:dyDescent="0.45">
      <c r="A162" s="3" t="s">
        <v>237</v>
      </c>
      <c r="B162" s="3" t="s">
        <v>69</v>
      </c>
      <c r="C162" s="3" t="s">
        <v>393</v>
      </c>
      <c r="D162" s="130">
        <v>19736.297175216368</v>
      </c>
      <c r="E162" s="130">
        <v>2936.3832417123799</v>
      </c>
      <c r="F162" s="130">
        <v>3465.6325551249297</v>
      </c>
      <c r="G162" s="131">
        <v>3758.7706436502199</v>
      </c>
      <c r="H162" s="131">
        <v>2650.2484522303498</v>
      </c>
      <c r="I162" s="131">
        <v>3282.5463087081098</v>
      </c>
      <c r="J162" s="131">
        <v>3642.7159737903803</v>
      </c>
    </row>
    <row r="163" spans="1:10" x14ac:dyDescent="0.45">
      <c r="A163" s="3" t="s">
        <v>237</v>
      </c>
      <c r="B163" s="3" t="s">
        <v>69</v>
      </c>
      <c r="C163" s="3" t="s">
        <v>394</v>
      </c>
      <c r="D163" s="130">
        <v>2329.097167531997</v>
      </c>
      <c r="E163" s="130">
        <v>280.13196173065302</v>
      </c>
      <c r="F163" s="130">
        <v>387.18238996343797</v>
      </c>
      <c r="G163" s="131">
        <v>514.24224403412597</v>
      </c>
      <c r="H163" s="131">
        <v>297.13997369287097</v>
      </c>
      <c r="I163" s="131">
        <v>411.19370096892203</v>
      </c>
      <c r="J163" s="131">
        <v>439.20689714198699</v>
      </c>
    </row>
    <row r="164" spans="1:10" x14ac:dyDescent="0.45">
      <c r="A164" s="3" t="s">
        <v>237</v>
      </c>
      <c r="B164" s="3" t="s">
        <v>69</v>
      </c>
      <c r="C164" s="3" t="s">
        <v>395</v>
      </c>
      <c r="D164" s="130">
        <v>52720.835197708824</v>
      </c>
      <c r="E164" s="130">
        <v>7979.7590241560201</v>
      </c>
      <c r="F164" s="130">
        <v>9270.3669907008098</v>
      </c>
      <c r="G164" s="131">
        <v>9932.6789859354194</v>
      </c>
      <c r="H164" s="131">
        <v>7659.6082107495604</v>
      </c>
      <c r="I164" s="131">
        <v>8607.0545241743002</v>
      </c>
      <c r="J164" s="131">
        <v>9271.3674619927097</v>
      </c>
    </row>
    <row r="165" spans="1:10" x14ac:dyDescent="0.45">
      <c r="A165" s="3" t="s">
        <v>237</v>
      </c>
      <c r="B165" s="3" t="s">
        <v>69</v>
      </c>
      <c r="C165" s="3" t="s">
        <v>396</v>
      </c>
      <c r="D165" s="130">
        <v>5758.7127561487114</v>
      </c>
      <c r="E165" s="130">
        <v>808.38080385131195</v>
      </c>
      <c r="F165" s="130">
        <v>1040.4901435710001</v>
      </c>
      <c r="G165" s="131">
        <v>1152.5429282632599</v>
      </c>
      <c r="H165" s="131">
        <v>744.35064117002003</v>
      </c>
      <c r="I165" s="131">
        <v>952.44866988421893</v>
      </c>
      <c r="J165" s="131">
        <v>1060.4995694089</v>
      </c>
    </row>
    <row r="166" spans="1:10" x14ac:dyDescent="0.45">
      <c r="A166" s="3" t="s">
        <v>237</v>
      </c>
      <c r="B166" s="3" t="s">
        <v>69</v>
      </c>
      <c r="C166" s="3" t="s">
        <v>397</v>
      </c>
      <c r="D166" s="130">
        <v>64340.308781779604</v>
      </c>
      <c r="E166" s="130">
        <v>9546.497067263881</v>
      </c>
      <c r="F166" s="130">
        <v>11083.220971614901</v>
      </c>
      <c r="G166" s="131">
        <v>12199.746933369899</v>
      </c>
      <c r="H166" s="131">
        <v>9081.2779165326192</v>
      </c>
      <c r="I166" s="131">
        <v>10550.9702443267</v>
      </c>
      <c r="J166" s="131">
        <v>11878.5956486716</v>
      </c>
    </row>
    <row r="167" spans="1:10" x14ac:dyDescent="0.45">
      <c r="A167" s="3" t="s">
        <v>237</v>
      </c>
      <c r="B167" s="3" t="s">
        <v>69</v>
      </c>
      <c r="C167" s="3" t="s">
        <v>398</v>
      </c>
      <c r="D167" s="130">
        <v>9207.3372993114099</v>
      </c>
      <c r="E167" s="130">
        <v>1284.6051387934199</v>
      </c>
      <c r="F167" s="130">
        <v>1648.7766890432702</v>
      </c>
      <c r="G167" s="131">
        <v>1805.8506818708099</v>
      </c>
      <c r="H167" s="131">
        <v>1289.6074952529</v>
      </c>
      <c r="I167" s="131">
        <v>1519.7158923887901</v>
      </c>
      <c r="J167" s="131">
        <v>1658.7814019622199</v>
      </c>
    </row>
    <row r="168" spans="1:10" x14ac:dyDescent="0.45">
      <c r="A168" s="2" t="s">
        <v>235</v>
      </c>
      <c r="B168" s="2" t="s">
        <v>70</v>
      </c>
      <c r="C168" s="2" t="s">
        <v>399</v>
      </c>
      <c r="D168" s="129">
        <v>247307.49911486343</v>
      </c>
      <c r="E168" s="129">
        <v>36040.977819232197</v>
      </c>
      <c r="F168" s="129">
        <v>43481.4828170568</v>
      </c>
      <c r="G168" s="132">
        <v>47259.262415252997</v>
      </c>
      <c r="H168" s="132">
        <v>34494.249201962302</v>
      </c>
      <c r="I168" s="132">
        <v>41075.3493600488</v>
      </c>
      <c r="J168" s="132">
        <v>44956.177501310303</v>
      </c>
    </row>
    <row r="169" spans="1:10" x14ac:dyDescent="0.45">
      <c r="A169" s="3" t="s">
        <v>237</v>
      </c>
      <c r="B169" s="3" t="s">
        <v>70</v>
      </c>
      <c r="C169" s="3" t="s">
        <v>400</v>
      </c>
      <c r="D169" s="130">
        <v>102086.08968240126</v>
      </c>
      <c r="E169" s="130">
        <v>15475.289943034764</v>
      </c>
      <c r="F169" s="130">
        <v>17741.357419177399</v>
      </c>
      <c r="G169" s="131">
        <v>19122.007801992717</v>
      </c>
      <c r="H169" s="131">
        <v>14904.020835362657</v>
      </c>
      <c r="I169" s="131">
        <v>16710.87198852533</v>
      </c>
      <c r="J169" s="131">
        <v>18132.541694308387</v>
      </c>
    </row>
    <row r="170" spans="1:10" x14ac:dyDescent="0.45">
      <c r="A170" s="3" t="s">
        <v>237</v>
      </c>
      <c r="B170" s="3" t="s">
        <v>70</v>
      </c>
      <c r="C170" s="3" t="s">
        <v>401</v>
      </c>
      <c r="D170" s="130">
        <v>43851.657195057975</v>
      </c>
      <c r="E170" s="130">
        <v>6130.8880767337096</v>
      </c>
      <c r="F170" s="130">
        <v>7836.6916294150033</v>
      </c>
      <c r="G170" s="131">
        <v>8590.0465122120804</v>
      </c>
      <c r="H170" s="131">
        <v>5739.7038016026909</v>
      </c>
      <c r="I170" s="131">
        <v>7318.4475002133013</v>
      </c>
      <c r="J170" s="131">
        <v>8235.8796748811856</v>
      </c>
    </row>
    <row r="171" spans="1:10" x14ac:dyDescent="0.45">
      <c r="A171" s="3" t="s">
        <v>237</v>
      </c>
      <c r="B171" s="3" t="s">
        <v>70</v>
      </c>
      <c r="C171" s="3" t="s">
        <v>402</v>
      </c>
      <c r="D171" s="130">
        <v>46720.008388921466</v>
      </c>
      <c r="E171" s="130">
        <v>6608.1128829677118</v>
      </c>
      <c r="F171" s="130">
        <v>8271.8966413894068</v>
      </c>
      <c r="G171" s="131">
        <v>8905.1949691590653</v>
      </c>
      <c r="H171" s="131">
        <v>6438.0327633455327</v>
      </c>
      <c r="I171" s="131">
        <v>7974.7566676965462</v>
      </c>
      <c r="J171" s="131">
        <v>8522.0144643632084</v>
      </c>
    </row>
    <row r="172" spans="1:10" x14ac:dyDescent="0.45">
      <c r="A172" s="3" t="s">
        <v>237</v>
      </c>
      <c r="B172" s="3" t="s">
        <v>70</v>
      </c>
      <c r="C172" s="3" t="s">
        <v>403</v>
      </c>
      <c r="D172" s="130">
        <v>38128.961405417504</v>
      </c>
      <c r="E172" s="130">
        <v>5430.5581724070798</v>
      </c>
      <c r="F172" s="130">
        <v>6772.1901748385289</v>
      </c>
      <c r="G172" s="131">
        <v>7462.515366246208</v>
      </c>
      <c r="H172" s="131">
        <v>5145.4238542169551</v>
      </c>
      <c r="I172" s="131">
        <v>6358.9955312858119</v>
      </c>
      <c r="J172" s="131">
        <v>6959.2783064229216</v>
      </c>
    </row>
    <row r="173" spans="1:10" x14ac:dyDescent="0.45">
      <c r="A173" s="3" t="s">
        <v>237</v>
      </c>
      <c r="B173" s="3" t="s">
        <v>70</v>
      </c>
      <c r="C173" s="3" t="s">
        <v>404</v>
      </c>
      <c r="D173" s="130">
        <v>16520.78244306524</v>
      </c>
      <c r="E173" s="130">
        <v>2396.1287440889741</v>
      </c>
      <c r="F173" s="130">
        <v>2859.3469522364508</v>
      </c>
      <c r="G173" s="131">
        <v>3179.4977656429105</v>
      </c>
      <c r="H173" s="131">
        <v>2267.0679474344929</v>
      </c>
      <c r="I173" s="131">
        <v>2712.2776723278575</v>
      </c>
      <c r="J173" s="131">
        <v>3106.4633613345541</v>
      </c>
    </row>
    <row r="174" spans="1:10" x14ac:dyDescent="0.45">
      <c r="A174" s="2" t="s">
        <v>235</v>
      </c>
      <c r="B174" s="2" t="s">
        <v>71</v>
      </c>
      <c r="C174" s="2" t="s">
        <v>405</v>
      </c>
      <c r="D174" s="129">
        <v>444475.37896510737</v>
      </c>
      <c r="E174" s="129">
        <v>65837.013834454701</v>
      </c>
      <c r="F174" s="129">
        <v>78002.744743900199</v>
      </c>
      <c r="G174" s="132">
        <v>84223.675236904499</v>
      </c>
      <c r="H174" s="132">
        <v>62385.387877416295</v>
      </c>
      <c r="I174" s="132">
        <v>73825.777100237799</v>
      </c>
      <c r="J174" s="132">
        <v>80200.780172193903</v>
      </c>
    </row>
    <row r="175" spans="1:10" x14ac:dyDescent="0.45">
      <c r="A175" s="3" t="s">
        <v>237</v>
      </c>
      <c r="B175" s="72" t="s">
        <v>71</v>
      </c>
      <c r="C175" s="3" t="s">
        <v>406</v>
      </c>
      <c r="D175" s="130">
        <v>4711.2193135344405</v>
      </c>
      <c r="E175" s="130">
        <v>558.26298087751502</v>
      </c>
      <c r="F175" s="130">
        <v>828.39022968921597</v>
      </c>
      <c r="G175" s="131">
        <v>970.45715313833193</v>
      </c>
      <c r="H175" s="131">
        <v>545.256854082877</v>
      </c>
      <c r="I175" s="131">
        <v>802.37797609994095</v>
      </c>
      <c r="J175" s="131">
        <v>1006.47411964656</v>
      </c>
    </row>
    <row r="176" spans="1:10" x14ac:dyDescent="0.45">
      <c r="A176" s="3" t="s">
        <v>237</v>
      </c>
      <c r="B176" s="72" t="s">
        <v>71</v>
      </c>
      <c r="C176" s="3" t="s">
        <v>407</v>
      </c>
      <c r="D176" s="130">
        <v>7743.6477992687596</v>
      </c>
      <c r="E176" s="130">
        <v>1015.47836127362</v>
      </c>
      <c r="F176" s="130">
        <v>1349.63577276661</v>
      </c>
      <c r="G176" s="131">
        <v>1625.7658493296801</v>
      </c>
      <c r="H176" s="131">
        <v>929.4378301706289</v>
      </c>
      <c r="I176" s="131">
        <v>1259.5933564960401</v>
      </c>
      <c r="J176" s="131">
        <v>1563.7366292321799</v>
      </c>
    </row>
    <row r="177" spans="1:10" x14ac:dyDescent="0.45">
      <c r="A177" s="3" t="s">
        <v>237</v>
      </c>
      <c r="B177" s="72" t="s">
        <v>71</v>
      </c>
      <c r="C177" s="3" t="s">
        <v>408</v>
      </c>
      <c r="D177" s="130">
        <v>76663.1136840525</v>
      </c>
      <c r="E177" s="130">
        <v>11226.288366355899</v>
      </c>
      <c r="F177" s="130">
        <v>13303.266768330299</v>
      </c>
      <c r="G177" s="131">
        <v>14587.871907123701</v>
      </c>
      <c r="H177" s="131">
        <v>10850.111160603299</v>
      </c>
      <c r="I177" s="131">
        <v>12662.965141517399</v>
      </c>
      <c r="J177" s="131">
        <v>14032.610340121901</v>
      </c>
    </row>
    <row r="178" spans="1:10" x14ac:dyDescent="0.45">
      <c r="A178" s="3" t="s">
        <v>237</v>
      </c>
      <c r="B178" s="72" t="s">
        <v>71</v>
      </c>
      <c r="C178" s="3" t="s">
        <v>409</v>
      </c>
      <c r="D178" s="130">
        <v>46948.115843473584</v>
      </c>
      <c r="E178" s="130">
        <v>6784.1958303412703</v>
      </c>
      <c r="F178" s="130">
        <v>8226.8754332541303</v>
      </c>
      <c r="G178" s="131">
        <v>9015.2468112675397</v>
      </c>
      <c r="H178" s="131">
        <v>6380.0054284156095</v>
      </c>
      <c r="I178" s="131">
        <v>7780.6652370688707</v>
      </c>
      <c r="J178" s="131">
        <v>8761.1271031261604</v>
      </c>
    </row>
    <row r="179" spans="1:10" x14ac:dyDescent="0.45">
      <c r="A179" s="3" t="s">
        <v>237</v>
      </c>
      <c r="B179" s="72" t="s">
        <v>71</v>
      </c>
      <c r="C179" s="3" t="s">
        <v>410</v>
      </c>
      <c r="D179" s="130">
        <v>78972.201425746694</v>
      </c>
      <c r="E179" s="130">
        <v>11941.625340061</v>
      </c>
      <c r="F179" s="130">
        <v>13854.5264501646</v>
      </c>
      <c r="G179" s="131">
        <v>14843.9925578489</v>
      </c>
      <c r="H179" s="131">
        <v>11227.2888376478</v>
      </c>
      <c r="I179" s="131">
        <v>13073.158371194399</v>
      </c>
      <c r="J179" s="131">
        <v>14031.609868830001</v>
      </c>
    </row>
    <row r="180" spans="1:10" x14ac:dyDescent="0.45">
      <c r="A180" s="3" t="s">
        <v>237</v>
      </c>
      <c r="B180" s="72" t="s">
        <v>71</v>
      </c>
      <c r="C180" s="3" t="s">
        <v>411</v>
      </c>
      <c r="D180" s="130">
        <v>56342.541274369396</v>
      </c>
      <c r="E180" s="130">
        <v>8039.7873016697304</v>
      </c>
      <c r="F180" s="130">
        <v>9906.6667323461497</v>
      </c>
      <c r="G180" s="131">
        <v>10866.118701273599</v>
      </c>
      <c r="H180" s="131">
        <v>7685.6204643388301</v>
      </c>
      <c r="I180" s="131">
        <v>9544.4961246800885</v>
      </c>
      <c r="J180" s="131">
        <v>10299.851950061</v>
      </c>
    </row>
    <row r="181" spans="1:10" x14ac:dyDescent="0.45">
      <c r="A181" s="3" t="s">
        <v>237</v>
      </c>
      <c r="B181" s="72" t="s">
        <v>71</v>
      </c>
      <c r="C181" s="3" t="s">
        <v>412</v>
      </c>
      <c r="D181" s="130">
        <v>63114.731449207859</v>
      </c>
      <c r="E181" s="130">
        <v>9472.4621916636406</v>
      </c>
      <c r="F181" s="130">
        <v>11155.2549046313</v>
      </c>
      <c r="G181" s="131">
        <v>11753.536737184701</v>
      </c>
      <c r="H181" s="131">
        <v>9102.2878136624204</v>
      </c>
      <c r="I181" s="131">
        <v>10510.951392650799</v>
      </c>
      <c r="J181" s="131">
        <v>11120.238409415</v>
      </c>
    </row>
    <row r="182" spans="1:10" x14ac:dyDescent="0.45">
      <c r="A182" s="3" t="s">
        <v>237</v>
      </c>
      <c r="B182" s="72" t="s">
        <v>71</v>
      </c>
      <c r="C182" s="3" t="s">
        <v>413</v>
      </c>
      <c r="D182" s="130">
        <v>109979.80817545429</v>
      </c>
      <c r="E182" s="130">
        <v>16798.913462212102</v>
      </c>
      <c r="F182" s="130">
        <v>19378.128452717898</v>
      </c>
      <c r="G182" s="131">
        <v>20560.685519737999</v>
      </c>
      <c r="H182" s="131">
        <v>15665.379488494898</v>
      </c>
      <c r="I182" s="131">
        <v>18191.5695005302</v>
      </c>
      <c r="J182" s="131">
        <v>19385.131751761201</v>
      </c>
    </row>
    <row r="183" spans="1:10" x14ac:dyDescent="0.45">
      <c r="A183" s="2" t="s">
        <v>235</v>
      </c>
      <c r="B183" s="2" t="s">
        <v>72</v>
      </c>
      <c r="C183" s="2" t="s">
        <v>414</v>
      </c>
      <c r="D183" s="129">
        <v>997125.71589508909</v>
      </c>
      <c r="E183" s="129">
        <v>156979.94852610599</v>
      </c>
      <c r="F183" s="129">
        <v>173753.85020602102</v>
      </c>
      <c r="G183" s="132">
        <v>180828.18271101199</v>
      </c>
      <c r="H183" s="132">
        <v>149057.21636558798</v>
      </c>
      <c r="I183" s="132">
        <v>164940.69859571601</v>
      </c>
      <c r="J183" s="132">
        <v>171565.81949064601</v>
      </c>
    </row>
    <row r="184" spans="1:10" x14ac:dyDescent="0.45">
      <c r="A184" s="3" t="s">
        <v>237</v>
      </c>
      <c r="B184" s="3" t="s">
        <v>72</v>
      </c>
      <c r="C184" s="3" t="s">
        <v>415</v>
      </c>
      <c r="D184" s="130">
        <v>41365.486034698435</v>
      </c>
      <c r="E184" s="130">
        <v>6130.8880767337096</v>
      </c>
      <c r="F184" s="130">
        <v>7117.3527705423703</v>
      </c>
      <c r="G184" s="131">
        <v>7944.7425289396897</v>
      </c>
      <c r="H184" s="131">
        <v>5820.7419762461996</v>
      </c>
      <c r="I184" s="131">
        <v>6636.1260791407803</v>
      </c>
      <c r="J184" s="131">
        <v>7715.6346030956902</v>
      </c>
    </row>
    <row r="185" spans="1:10" x14ac:dyDescent="0.45">
      <c r="A185" s="3" t="s">
        <v>237</v>
      </c>
      <c r="B185" s="3" t="s">
        <v>72</v>
      </c>
      <c r="C185" s="3" t="s">
        <v>416</v>
      </c>
      <c r="D185" s="130">
        <v>68894.454102486401</v>
      </c>
      <c r="E185" s="130">
        <v>10685.0333974406</v>
      </c>
      <c r="F185" s="130">
        <v>12206.7502324132</v>
      </c>
      <c r="G185" s="131">
        <v>12444.862399884199</v>
      </c>
      <c r="H185" s="131">
        <v>10208.8090624985</v>
      </c>
      <c r="I185" s="131">
        <v>11503.418914210901</v>
      </c>
      <c r="J185" s="131">
        <v>11845.580096039001</v>
      </c>
    </row>
    <row r="186" spans="1:10" x14ac:dyDescent="0.45">
      <c r="A186" s="3" t="s">
        <v>237</v>
      </c>
      <c r="B186" s="3" t="s">
        <v>72</v>
      </c>
      <c r="C186" s="3" t="s">
        <v>417</v>
      </c>
      <c r="D186" s="130">
        <v>67434.766487611254</v>
      </c>
      <c r="E186" s="130">
        <v>10141.7774859415</v>
      </c>
      <c r="F186" s="130">
        <v>11809.563129530801</v>
      </c>
      <c r="G186" s="131">
        <v>12755.008500371701</v>
      </c>
      <c r="H186" s="131">
        <v>9739.5880265996511</v>
      </c>
      <c r="I186" s="131">
        <v>10993.178555344301</v>
      </c>
      <c r="J186" s="131">
        <v>11995.650789823301</v>
      </c>
    </row>
    <row r="187" spans="1:10" x14ac:dyDescent="0.45">
      <c r="A187" s="3" t="s">
        <v>237</v>
      </c>
      <c r="B187" s="3" t="s">
        <v>72</v>
      </c>
      <c r="C187" s="3" t="s">
        <v>418</v>
      </c>
      <c r="D187" s="130">
        <v>97617.984892797307</v>
      </c>
      <c r="E187" s="130">
        <v>14735.9416583242</v>
      </c>
      <c r="F187" s="130">
        <v>16835.930900012201</v>
      </c>
      <c r="G187" s="131">
        <v>18171.560074692301</v>
      </c>
      <c r="H187" s="131">
        <v>14145.6635961061</v>
      </c>
      <c r="I187" s="131">
        <v>16264.661792340099</v>
      </c>
      <c r="J187" s="131">
        <v>17464.2268713224</v>
      </c>
    </row>
    <row r="188" spans="1:10" x14ac:dyDescent="0.45">
      <c r="A188" s="3" t="s">
        <v>237</v>
      </c>
      <c r="B188" s="3" t="s">
        <v>72</v>
      </c>
      <c r="C188" s="3" t="s">
        <v>419</v>
      </c>
      <c r="D188" s="130">
        <v>87753.337954710703</v>
      </c>
      <c r="E188" s="130">
        <v>13658.434076953099</v>
      </c>
      <c r="F188" s="130">
        <v>15547.323876051199</v>
      </c>
      <c r="G188" s="131">
        <v>16004.5392564473</v>
      </c>
      <c r="H188" s="131">
        <v>12665.966555393099</v>
      </c>
      <c r="I188" s="131">
        <v>14638.895943010399</v>
      </c>
      <c r="J188" s="131">
        <v>15238.178246855599</v>
      </c>
    </row>
    <row r="189" spans="1:10" x14ac:dyDescent="0.45">
      <c r="A189" s="3" t="s">
        <v>237</v>
      </c>
      <c r="B189" s="3" t="s">
        <v>72</v>
      </c>
      <c r="C189" s="3" t="s">
        <v>420</v>
      </c>
      <c r="D189" s="130">
        <v>65217.72210477155</v>
      </c>
      <c r="E189" s="130">
        <v>9715.5767155941703</v>
      </c>
      <c r="F189" s="130">
        <v>11424.381682151099</v>
      </c>
      <c r="G189" s="131">
        <v>12323.805373564899</v>
      </c>
      <c r="H189" s="131">
        <v>9297.3797155819793</v>
      </c>
      <c r="I189" s="131">
        <v>10790.082883089599</v>
      </c>
      <c r="J189" s="131">
        <v>11666.4957347898</v>
      </c>
    </row>
    <row r="190" spans="1:10" x14ac:dyDescent="0.45">
      <c r="A190" s="3" t="s">
        <v>237</v>
      </c>
      <c r="B190" s="3" t="s">
        <v>72</v>
      </c>
      <c r="C190" s="3" t="s">
        <v>421</v>
      </c>
      <c r="D190" s="130">
        <v>100792.4803019806</v>
      </c>
      <c r="E190" s="130">
        <v>16282.670275594199</v>
      </c>
      <c r="F190" s="130">
        <v>17383.188696678899</v>
      </c>
      <c r="G190" s="131">
        <v>18286.614273260198</v>
      </c>
      <c r="H190" s="131">
        <v>15127.1259334552</v>
      </c>
      <c r="I190" s="131">
        <v>16749.8903689092</v>
      </c>
      <c r="J190" s="131">
        <v>16962.990754082897</v>
      </c>
    </row>
    <row r="191" spans="1:10" x14ac:dyDescent="0.45">
      <c r="A191" s="3" t="s">
        <v>237</v>
      </c>
      <c r="B191" s="3" t="s">
        <v>72</v>
      </c>
      <c r="C191" s="3" t="s">
        <v>422</v>
      </c>
      <c r="D191" s="130">
        <v>61733.080595100684</v>
      </c>
      <c r="E191" s="130">
        <v>9560.5036653504103</v>
      </c>
      <c r="F191" s="130">
        <v>11046.2035338148</v>
      </c>
      <c r="G191" s="131">
        <v>11223.286952480201</v>
      </c>
      <c r="H191" s="131">
        <v>9028.2529380621709</v>
      </c>
      <c r="I191" s="131">
        <v>10474.934426142599</v>
      </c>
      <c r="J191" s="131">
        <v>10399.899079250501</v>
      </c>
    </row>
    <row r="192" spans="1:10" x14ac:dyDescent="0.45">
      <c r="A192" s="3" t="s">
        <v>237</v>
      </c>
      <c r="B192" s="3" t="s">
        <v>72</v>
      </c>
      <c r="C192" s="3" t="s">
        <v>423</v>
      </c>
      <c r="D192" s="130">
        <v>5425.5558159475986</v>
      </c>
      <c r="E192" s="130">
        <v>752.35441150518102</v>
      </c>
      <c r="F192" s="130">
        <v>971.45762443022704</v>
      </c>
      <c r="G192" s="131">
        <v>1097.51700720902</v>
      </c>
      <c r="H192" s="131">
        <v>651.30681102376695</v>
      </c>
      <c r="I192" s="131">
        <v>926.43641629494391</v>
      </c>
      <c r="J192" s="131">
        <v>1026.4835454844599</v>
      </c>
    </row>
    <row r="193" spans="1:10" x14ac:dyDescent="0.45">
      <c r="A193" s="3" t="s">
        <v>237</v>
      </c>
      <c r="B193" s="3" t="s">
        <v>72</v>
      </c>
      <c r="C193" s="3" t="s">
        <v>424</v>
      </c>
      <c r="D193" s="130">
        <v>92110.390430914296</v>
      </c>
      <c r="E193" s="130">
        <v>13779.491103272401</v>
      </c>
      <c r="F193" s="130">
        <v>16195.6292731993</v>
      </c>
      <c r="G193" s="131">
        <v>17138.073230164598</v>
      </c>
      <c r="H193" s="131">
        <v>13362.294574552099</v>
      </c>
      <c r="I193" s="131">
        <v>15453.2795746131</v>
      </c>
      <c r="J193" s="131">
        <v>16181.6226751128</v>
      </c>
    </row>
    <row r="194" spans="1:10" x14ac:dyDescent="0.45">
      <c r="A194" s="3" t="s">
        <v>237</v>
      </c>
      <c r="B194" s="3" t="s">
        <v>72</v>
      </c>
      <c r="C194" s="3" t="s">
        <v>425</v>
      </c>
      <c r="D194" s="130">
        <v>308780.45717407129</v>
      </c>
      <c r="E194" s="130">
        <v>51537.277659396794</v>
      </c>
      <c r="F194" s="130">
        <v>53216.068487196899</v>
      </c>
      <c r="G194" s="131">
        <v>53438.173113997698</v>
      </c>
      <c r="H194" s="131">
        <v>49010.087176069603</v>
      </c>
      <c r="I194" s="131">
        <v>50509.793642620403</v>
      </c>
      <c r="J194" s="131">
        <v>51069.057094789903</v>
      </c>
    </row>
    <row r="195" spans="1:10" x14ac:dyDescent="0.45">
      <c r="A195" s="2" t="s">
        <v>235</v>
      </c>
      <c r="B195" s="2" t="s">
        <v>73</v>
      </c>
      <c r="C195" s="2" t="s">
        <v>426</v>
      </c>
      <c r="D195" s="129">
        <v>217762.58139390658</v>
      </c>
      <c r="E195" s="129">
        <v>32454.288237787998</v>
      </c>
      <c r="F195" s="129">
        <v>37926.866204454702</v>
      </c>
      <c r="G195" s="132">
        <v>41200.4082715357</v>
      </c>
      <c r="H195" s="132">
        <v>30544.388541560103</v>
      </c>
      <c r="I195" s="132">
        <v>36182.044271389503</v>
      </c>
      <c r="J195" s="132">
        <v>39454.585867178597</v>
      </c>
    </row>
    <row r="196" spans="1:10" x14ac:dyDescent="0.45">
      <c r="A196" s="3" t="s">
        <v>237</v>
      </c>
      <c r="B196" s="3" t="s">
        <v>73</v>
      </c>
      <c r="C196" s="3" t="s">
        <v>427</v>
      </c>
      <c r="D196" s="130">
        <v>109414.5418955335</v>
      </c>
      <c r="E196" s="130">
        <v>16581.811191870798</v>
      </c>
      <c r="F196" s="130">
        <v>19031.9653857222</v>
      </c>
      <c r="G196" s="131">
        <v>20402.611055618599</v>
      </c>
      <c r="H196" s="131">
        <v>15698.3950411274</v>
      </c>
      <c r="I196" s="131">
        <v>18189.568557946401</v>
      </c>
      <c r="J196" s="131">
        <v>19510.1906632481</v>
      </c>
    </row>
    <row r="197" spans="1:10" x14ac:dyDescent="0.45">
      <c r="A197" s="3" t="s">
        <v>237</v>
      </c>
      <c r="B197" s="3" t="s">
        <v>73</v>
      </c>
      <c r="C197" s="3" t="s">
        <v>428</v>
      </c>
      <c r="D197" s="130">
        <v>52203.59153979901</v>
      </c>
      <c r="E197" s="130">
        <v>7756.653926063389</v>
      </c>
      <c r="F197" s="130">
        <v>9116.2944117489496</v>
      </c>
      <c r="G197" s="131">
        <v>9871.6502371298193</v>
      </c>
      <c r="H197" s="131">
        <v>7098.3438159963598</v>
      </c>
      <c r="I197" s="131">
        <v>8807.1487825533404</v>
      </c>
      <c r="J197" s="131">
        <v>9553.5003663071493</v>
      </c>
    </row>
    <row r="198" spans="1:10" x14ac:dyDescent="0.45">
      <c r="A198" s="3" t="s">
        <v>237</v>
      </c>
      <c r="B198" s="3" t="s">
        <v>73</v>
      </c>
      <c r="C198" s="3" t="s">
        <v>429</v>
      </c>
      <c r="D198" s="130">
        <v>49964.536788537574</v>
      </c>
      <c r="E198" s="130">
        <v>7306.4418447105591</v>
      </c>
      <c r="F198" s="130">
        <v>8706.1011820719305</v>
      </c>
      <c r="G198" s="131">
        <v>9668.5545648750995</v>
      </c>
      <c r="H198" s="131">
        <v>6964.2806628823992</v>
      </c>
      <c r="I198" s="131">
        <v>8138.8339595673497</v>
      </c>
      <c r="J198" s="131">
        <v>9180.3245744302403</v>
      </c>
    </row>
    <row r="199" spans="1:10" x14ac:dyDescent="0.45">
      <c r="A199" s="3" t="s">
        <v>237</v>
      </c>
      <c r="B199" s="3" t="s">
        <v>73</v>
      </c>
      <c r="C199" s="3" t="s">
        <v>430</v>
      </c>
      <c r="D199" s="130">
        <v>6179.9111700365793</v>
      </c>
      <c r="E199" s="130">
        <v>809.38127514320695</v>
      </c>
      <c r="F199" s="130">
        <v>1072.50522491164</v>
      </c>
      <c r="G199" s="131">
        <v>1257.5924139122501</v>
      </c>
      <c r="H199" s="131">
        <v>783.36902155393193</v>
      </c>
      <c r="I199" s="131">
        <v>1046.4929713223701</v>
      </c>
      <c r="J199" s="131">
        <v>1210.5702631931799</v>
      </c>
    </row>
    <row r="200" spans="1:10" x14ac:dyDescent="0.45">
      <c r="A200" s="2" t="s">
        <v>235</v>
      </c>
      <c r="B200" s="2" t="s">
        <v>74</v>
      </c>
      <c r="C200" s="2" t="s">
        <v>431</v>
      </c>
      <c r="D200" s="129">
        <v>195638.15924493643</v>
      </c>
      <c r="E200" s="129">
        <v>29834.053924314503</v>
      </c>
      <c r="F200" s="129">
        <v>34598.298216319403</v>
      </c>
      <c r="G200" s="132">
        <v>36239.071135027501</v>
      </c>
      <c r="H200" s="132">
        <v>28227.297029530801</v>
      </c>
      <c r="I200" s="132">
        <v>32681.395221048198</v>
      </c>
      <c r="J200" s="132">
        <v>34058.043718696004</v>
      </c>
    </row>
    <row r="201" spans="1:10" x14ac:dyDescent="0.45">
      <c r="A201" s="3" t="s">
        <v>237</v>
      </c>
      <c r="B201" s="3" t="s">
        <v>74</v>
      </c>
      <c r="C201" s="3" t="s">
        <v>432</v>
      </c>
      <c r="D201" s="130">
        <v>51303.167377093327</v>
      </c>
      <c r="E201" s="130">
        <v>7797.6732490310897</v>
      </c>
      <c r="F201" s="130">
        <v>9010.2444548080603</v>
      </c>
      <c r="G201" s="131">
        <v>9498.4744452529085</v>
      </c>
      <c r="H201" s="131">
        <v>7445.5073542839891</v>
      </c>
      <c r="I201" s="131">
        <v>8559.0319021633313</v>
      </c>
      <c r="J201" s="131">
        <v>8992.2359715539496</v>
      </c>
    </row>
    <row r="202" spans="1:10" x14ac:dyDescent="0.45">
      <c r="A202" s="3" t="s">
        <v>237</v>
      </c>
      <c r="B202" s="3" t="s">
        <v>74</v>
      </c>
      <c r="C202" s="3" t="s">
        <v>433</v>
      </c>
      <c r="D202" s="130">
        <v>71710.780789171316</v>
      </c>
      <c r="E202" s="130">
        <v>11219.285067312599</v>
      </c>
      <c r="F202" s="130">
        <v>12681.974096063401</v>
      </c>
      <c r="G202" s="131">
        <v>13100.171096075599</v>
      </c>
      <c r="H202" s="131">
        <v>10512.9523352346</v>
      </c>
      <c r="I202" s="131">
        <v>11845.580096039001</v>
      </c>
      <c r="J202" s="131">
        <v>12350.8180984461</v>
      </c>
    </row>
    <row r="203" spans="1:10" x14ac:dyDescent="0.45">
      <c r="A203" s="3" t="s">
        <v>237</v>
      </c>
      <c r="B203" s="3" t="s">
        <v>74</v>
      </c>
      <c r="C203" s="3" t="s">
        <v>434</v>
      </c>
      <c r="D203" s="130">
        <v>31017.611462626508</v>
      </c>
      <c r="E203" s="130">
        <v>4552.1443781231001</v>
      </c>
      <c r="F203" s="130">
        <v>5549.6142561426095</v>
      </c>
      <c r="G203" s="131">
        <v>5784.7250097379801</v>
      </c>
      <c r="H203" s="131">
        <v>4441.0920647227404</v>
      </c>
      <c r="I203" s="131">
        <v>5244.4705121145698</v>
      </c>
      <c r="J203" s="131">
        <v>5445.5652417855099</v>
      </c>
    </row>
    <row r="204" spans="1:10" x14ac:dyDescent="0.45">
      <c r="A204" s="3" t="s">
        <v>237</v>
      </c>
      <c r="B204" s="3" t="s">
        <v>74</v>
      </c>
      <c r="C204" s="3" t="s">
        <v>435</v>
      </c>
      <c r="D204" s="130">
        <v>41606.599616045169</v>
      </c>
      <c r="E204" s="130">
        <v>6264.9512298476702</v>
      </c>
      <c r="F204" s="130">
        <v>7356.4654093053196</v>
      </c>
      <c r="G204" s="131">
        <v>7855.7005839610101</v>
      </c>
      <c r="H204" s="131">
        <v>5827.7452752894696</v>
      </c>
      <c r="I204" s="131">
        <v>7032.3127107312703</v>
      </c>
      <c r="J204" s="131">
        <v>7269.4244069104298</v>
      </c>
    </row>
    <row r="205" spans="1:10" x14ac:dyDescent="0.45">
      <c r="A205" s="2" t="s">
        <v>235</v>
      </c>
      <c r="B205" s="2" t="s">
        <v>75</v>
      </c>
      <c r="C205" s="2" t="s">
        <v>436</v>
      </c>
      <c r="D205" s="129">
        <v>300125.38002788601</v>
      </c>
      <c r="E205" s="129">
        <v>46054.694979811204</v>
      </c>
      <c r="F205" s="129">
        <v>52183.5821139611</v>
      </c>
      <c r="G205" s="132">
        <v>55897.331549476003</v>
      </c>
      <c r="H205" s="132">
        <v>43805.635515630798</v>
      </c>
      <c r="I205" s="132">
        <v>49336.240817227401</v>
      </c>
      <c r="J205" s="132">
        <v>52847.895051779502</v>
      </c>
    </row>
    <row r="206" spans="1:10" x14ac:dyDescent="0.45">
      <c r="A206" s="3" t="s">
        <v>237</v>
      </c>
      <c r="B206" s="3" t="s">
        <v>75</v>
      </c>
      <c r="C206" s="3" t="s">
        <v>437</v>
      </c>
      <c r="D206" s="130">
        <v>9879.6540074649693</v>
      </c>
      <c r="E206" s="130">
        <v>1456.6862009993899</v>
      </c>
      <c r="F206" s="130">
        <v>1713.80732301646</v>
      </c>
      <c r="G206" s="131">
        <v>1917.9034665630702</v>
      </c>
      <c r="H206" s="131">
        <v>1361.6414282693502</v>
      </c>
      <c r="I206" s="131">
        <v>1608.7578373674601</v>
      </c>
      <c r="J206" s="131">
        <v>1820.85775124924</v>
      </c>
    </row>
    <row r="207" spans="1:10" x14ac:dyDescent="0.45">
      <c r="A207" s="3" t="s">
        <v>237</v>
      </c>
      <c r="B207" s="3" t="s">
        <v>75</v>
      </c>
      <c r="C207" s="3" t="s">
        <v>438</v>
      </c>
      <c r="D207" s="130">
        <v>23693.161134661841</v>
      </c>
      <c r="E207" s="130">
        <v>3595.6938230713104</v>
      </c>
      <c r="F207" s="130">
        <v>4047.9068470079301</v>
      </c>
      <c r="G207" s="131">
        <v>4337.0430503656398</v>
      </c>
      <c r="H207" s="131">
        <v>3585.6891101523502</v>
      </c>
      <c r="I207" s="131">
        <v>3953.8625455697802</v>
      </c>
      <c r="J207" s="131">
        <v>4172.96575849483</v>
      </c>
    </row>
    <row r="208" spans="1:10" x14ac:dyDescent="0.45">
      <c r="A208" s="3" t="s">
        <v>237</v>
      </c>
      <c r="B208" s="3" t="s">
        <v>75</v>
      </c>
      <c r="C208" s="3" t="s">
        <v>439</v>
      </c>
      <c r="D208" s="130">
        <v>15286.20086886657</v>
      </c>
      <c r="E208" s="130">
        <v>2187.03024408288</v>
      </c>
      <c r="F208" s="130">
        <v>2699.27154553322</v>
      </c>
      <c r="G208" s="131">
        <v>2978.40303597197</v>
      </c>
      <c r="H208" s="131">
        <v>2024.9538947958602</v>
      </c>
      <c r="I208" s="131">
        <v>2556.2041507921999</v>
      </c>
      <c r="J208" s="131">
        <v>2840.3379976904403</v>
      </c>
    </row>
    <row r="209" spans="1:10" x14ac:dyDescent="0.45">
      <c r="A209" s="3" t="s">
        <v>237</v>
      </c>
      <c r="B209" s="3" t="s">
        <v>75</v>
      </c>
      <c r="C209" s="3" t="s">
        <v>440</v>
      </c>
      <c r="D209" s="130">
        <v>178909.27877315701</v>
      </c>
      <c r="E209" s="130">
        <v>28446.4002424559</v>
      </c>
      <c r="F209" s="130">
        <v>31070.636441096998</v>
      </c>
      <c r="G209" s="131">
        <v>32342.235453095702</v>
      </c>
      <c r="H209" s="131">
        <v>27072.753158683798</v>
      </c>
      <c r="I209" s="131">
        <v>29285.795656355902</v>
      </c>
      <c r="J209" s="131">
        <v>30691.457821468699</v>
      </c>
    </row>
    <row r="210" spans="1:10" x14ac:dyDescent="0.45">
      <c r="A210" s="3" t="s">
        <v>237</v>
      </c>
      <c r="B210" s="3" t="s">
        <v>75</v>
      </c>
      <c r="C210" s="3" t="s">
        <v>441</v>
      </c>
      <c r="D210" s="130">
        <v>53640.268314960485</v>
      </c>
      <c r="E210" s="130">
        <v>7638.5983136197601</v>
      </c>
      <c r="F210" s="130">
        <v>9398.4273160633911</v>
      </c>
      <c r="G210" s="131">
        <v>10705.0428232785</v>
      </c>
      <c r="H210" s="131">
        <v>7176.3805767641798</v>
      </c>
      <c r="I210" s="131">
        <v>8799.1450122181814</v>
      </c>
      <c r="J210" s="131">
        <v>9922.6742730164697</v>
      </c>
    </row>
    <row r="211" spans="1:10" x14ac:dyDescent="0.45">
      <c r="A211" s="3" t="s">
        <v>237</v>
      </c>
      <c r="B211" s="3" t="s">
        <v>75</v>
      </c>
      <c r="C211" s="3" t="s">
        <v>442</v>
      </c>
      <c r="D211" s="130">
        <v>18716.81692877517</v>
      </c>
      <c r="E211" s="130">
        <v>2730.28615558197</v>
      </c>
      <c r="F211" s="130">
        <v>3253.53264124315</v>
      </c>
      <c r="G211" s="131">
        <v>3616.7037202010997</v>
      </c>
      <c r="H211" s="131">
        <v>2584.2173469652703</v>
      </c>
      <c r="I211" s="131">
        <v>3132.4756149238297</v>
      </c>
      <c r="J211" s="131">
        <v>3399.6014498598502</v>
      </c>
    </row>
    <row r="212" spans="1:10" x14ac:dyDescent="0.45">
      <c r="A212" s="2" t="s">
        <v>235</v>
      </c>
      <c r="B212" s="2" t="s">
        <v>76</v>
      </c>
      <c r="C212" s="2" t="s">
        <v>443</v>
      </c>
      <c r="D212" s="129">
        <v>1056751.8039494611</v>
      </c>
      <c r="E212" s="129">
        <v>167305.81272975699</v>
      </c>
      <c r="F212" s="129">
        <v>181086.30430432101</v>
      </c>
      <c r="G212" s="132">
        <v>192476.66996254801</v>
      </c>
      <c r="H212" s="132">
        <v>159096.94577975699</v>
      </c>
      <c r="I212" s="132">
        <v>173752.84973472901</v>
      </c>
      <c r="J212" s="132">
        <v>183033.22143834899</v>
      </c>
    </row>
    <row r="213" spans="1:10" x14ac:dyDescent="0.45">
      <c r="A213" s="3" t="s">
        <v>237</v>
      </c>
      <c r="B213" s="3" t="s">
        <v>76</v>
      </c>
      <c r="C213" s="3" t="s">
        <v>444</v>
      </c>
      <c r="D213" s="130">
        <v>144639.13514057931</v>
      </c>
      <c r="E213" s="130">
        <v>23035.851495886702</v>
      </c>
      <c r="F213" s="130">
        <v>25704.108431371198</v>
      </c>
      <c r="G213" s="131">
        <v>25475.000505527201</v>
      </c>
      <c r="H213" s="131">
        <v>21903.3179934613</v>
      </c>
      <c r="I213" s="131">
        <v>24622.598964832501</v>
      </c>
      <c r="J213" s="131">
        <v>23898.257749500401</v>
      </c>
    </row>
    <row r="214" spans="1:10" x14ac:dyDescent="0.45">
      <c r="A214" s="3" t="s">
        <v>237</v>
      </c>
      <c r="B214" s="3" t="s">
        <v>76</v>
      </c>
      <c r="C214" s="3" t="s">
        <v>445</v>
      </c>
      <c r="D214" s="130">
        <v>98688.489175124996</v>
      </c>
      <c r="E214" s="130">
        <v>15669.3813736624</v>
      </c>
      <c r="F214" s="130">
        <v>16648.842768427799</v>
      </c>
      <c r="G214" s="131">
        <v>18089.5214287569</v>
      </c>
      <c r="H214" s="131">
        <v>14677.9143233943</v>
      </c>
      <c r="I214" s="131">
        <v>16436.742854545999</v>
      </c>
      <c r="J214" s="131">
        <v>17166.086426337602</v>
      </c>
    </row>
    <row r="215" spans="1:10" x14ac:dyDescent="0.45">
      <c r="A215" s="3" t="s">
        <v>237</v>
      </c>
      <c r="B215" s="3" t="s">
        <v>76</v>
      </c>
      <c r="C215" s="3" t="s">
        <v>446</v>
      </c>
      <c r="D215" s="130">
        <v>134789.4952718711</v>
      </c>
      <c r="E215" s="130">
        <v>20416.6176537051</v>
      </c>
      <c r="F215" s="130">
        <v>22912.793526983598</v>
      </c>
      <c r="G215" s="131">
        <v>25539.030668208503</v>
      </c>
      <c r="H215" s="131">
        <v>19605.235435978098</v>
      </c>
      <c r="I215" s="131">
        <v>21844.290187239501</v>
      </c>
      <c r="J215" s="131">
        <v>24471.527799756303</v>
      </c>
    </row>
    <row r="216" spans="1:10" x14ac:dyDescent="0.45">
      <c r="A216" s="3" t="s">
        <v>237</v>
      </c>
      <c r="B216" s="3" t="s">
        <v>76</v>
      </c>
      <c r="C216" s="3" t="s">
        <v>447</v>
      </c>
      <c r="D216" s="130">
        <v>93819.195397471296</v>
      </c>
      <c r="E216" s="130">
        <v>14597.8766200427</v>
      </c>
      <c r="F216" s="130">
        <v>15885.4831727118</v>
      </c>
      <c r="G216" s="131">
        <v>17411.201892851997</v>
      </c>
      <c r="H216" s="131">
        <v>13837.518438202302</v>
      </c>
      <c r="I216" s="131">
        <v>15312.2131224559</v>
      </c>
      <c r="J216" s="131">
        <v>16774.902151206599</v>
      </c>
    </row>
    <row r="217" spans="1:10" x14ac:dyDescent="0.45">
      <c r="A217" s="3" t="s">
        <v>237</v>
      </c>
      <c r="B217" s="3" t="s">
        <v>76</v>
      </c>
      <c r="C217" s="3" t="s">
        <v>448</v>
      </c>
      <c r="D217" s="130">
        <v>67856.965372791106</v>
      </c>
      <c r="E217" s="130">
        <v>10092.754392638701</v>
      </c>
      <c r="F217" s="130">
        <v>11724.5230697197</v>
      </c>
      <c r="G217" s="131">
        <v>12963.106529085899</v>
      </c>
      <c r="H217" s="131">
        <v>9563.5050792261009</v>
      </c>
      <c r="I217" s="131">
        <v>11101.229454868999</v>
      </c>
      <c r="J217" s="131">
        <v>12411.8468472517</v>
      </c>
    </row>
    <row r="218" spans="1:10" x14ac:dyDescent="0.45">
      <c r="A218" s="3" t="s">
        <v>237</v>
      </c>
      <c r="B218" s="3" t="s">
        <v>76</v>
      </c>
      <c r="C218" s="3" t="s">
        <v>449</v>
      </c>
      <c r="D218" s="130">
        <v>104681.3122135773</v>
      </c>
      <c r="E218" s="130">
        <v>15881.4812875442</v>
      </c>
      <c r="F218" s="130">
        <v>17897.430940712999</v>
      </c>
      <c r="G218" s="131">
        <v>19814.333935984199</v>
      </c>
      <c r="H218" s="131">
        <v>15119.122163120099</v>
      </c>
      <c r="I218" s="131">
        <v>17078.0449526509</v>
      </c>
      <c r="J218" s="131">
        <v>18890.898933564902</v>
      </c>
    </row>
    <row r="219" spans="1:10" x14ac:dyDescent="0.45">
      <c r="A219" s="3" t="s">
        <v>237</v>
      </c>
      <c r="B219" s="3" t="s">
        <v>76</v>
      </c>
      <c r="C219" s="3" t="s">
        <v>450</v>
      </c>
      <c r="D219" s="130">
        <v>111780.6565008656</v>
      </c>
      <c r="E219" s="130">
        <v>16421.735785167599</v>
      </c>
      <c r="F219" s="130">
        <v>19087.991778068299</v>
      </c>
      <c r="G219" s="131">
        <v>21672.209125033602</v>
      </c>
      <c r="H219" s="131">
        <v>15448.2772181536</v>
      </c>
      <c r="I219" s="131">
        <v>18393.664701493002</v>
      </c>
      <c r="J219" s="131">
        <v>20756.7778929495</v>
      </c>
    </row>
    <row r="220" spans="1:10" x14ac:dyDescent="0.45">
      <c r="A220" s="3" t="s">
        <v>237</v>
      </c>
      <c r="B220" s="3" t="s">
        <v>76</v>
      </c>
      <c r="C220" s="3" t="s">
        <v>451</v>
      </c>
      <c r="D220" s="130">
        <v>300496.55487717909</v>
      </c>
      <c r="E220" s="130">
        <v>51190.114121109196</v>
      </c>
      <c r="F220" s="130">
        <v>51225.130616325499</v>
      </c>
      <c r="G220" s="131">
        <v>51512.265877099395</v>
      </c>
      <c r="H220" s="131">
        <v>48942.055128220702</v>
      </c>
      <c r="I220" s="131">
        <v>48964.065496642397</v>
      </c>
      <c r="J220" s="131">
        <v>48662.923637781903</v>
      </c>
    </row>
    <row r="221" spans="1:10" x14ac:dyDescent="0.45">
      <c r="A221" s="2" t="s">
        <v>235</v>
      </c>
      <c r="B221" s="2" t="s">
        <v>77</v>
      </c>
      <c r="C221" s="2" t="s">
        <v>452</v>
      </c>
      <c r="D221" s="129">
        <v>684661.52342426125</v>
      </c>
      <c r="E221" s="129">
        <v>104229.09918964101</v>
      </c>
      <c r="F221" s="129">
        <v>119536.309955637</v>
      </c>
      <c r="G221" s="132">
        <v>126962.80835537499</v>
      </c>
      <c r="H221" s="132">
        <v>99335.794100981308</v>
      </c>
      <c r="I221" s="132">
        <v>113769.593429153</v>
      </c>
      <c r="J221" s="132">
        <v>120827.918393474</v>
      </c>
    </row>
    <row r="222" spans="1:10" x14ac:dyDescent="0.45">
      <c r="A222" s="3" t="s">
        <v>237</v>
      </c>
      <c r="B222" s="3" t="s">
        <v>77</v>
      </c>
      <c r="C222" s="3" t="s">
        <v>453</v>
      </c>
      <c r="D222" s="130">
        <v>196891.74977368111</v>
      </c>
      <c r="E222" s="130">
        <v>29942.1048238392</v>
      </c>
      <c r="F222" s="130">
        <v>34451.2289364108</v>
      </c>
      <c r="G222" s="131">
        <v>36697.286986715502</v>
      </c>
      <c r="H222" s="131">
        <v>28217.292316611904</v>
      </c>
      <c r="I222" s="131">
        <v>32807.454603827005</v>
      </c>
      <c r="J222" s="131">
        <v>34776.382106276702</v>
      </c>
    </row>
    <row r="223" spans="1:10" x14ac:dyDescent="0.45">
      <c r="A223" s="3" t="s">
        <v>237</v>
      </c>
      <c r="B223" s="3" t="s">
        <v>77</v>
      </c>
      <c r="C223" s="3" t="s">
        <v>454</v>
      </c>
      <c r="D223" s="130">
        <v>211490.6268650158</v>
      </c>
      <c r="E223" s="130">
        <v>32557.336780853202</v>
      </c>
      <c r="F223" s="130">
        <v>36475.182359914797</v>
      </c>
      <c r="G223" s="131">
        <v>38824.288953284704</v>
      </c>
      <c r="H223" s="131">
        <v>31542.858890871499</v>
      </c>
      <c r="I223" s="131">
        <v>34911.445730682601</v>
      </c>
      <c r="J223" s="131">
        <v>37179.514149408998</v>
      </c>
    </row>
    <row r="224" spans="1:10" x14ac:dyDescent="0.45">
      <c r="A224" s="3" t="s">
        <v>237</v>
      </c>
      <c r="B224" s="3" t="s">
        <v>77</v>
      </c>
      <c r="C224" s="3" t="s">
        <v>455</v>
      </c>
      <c r="D224" s="130">
        <v>95430.954648714411</v>
      </c>
      <c r="E224" s="130">
        <v>15203.1617516393</v>
      </c>
      <c r="F224" s="130">
        <v>16676.855964600902</v>
      </c>
      <c r="G224" s="131">
        <v>16938.979443077402</v>
      </c>
      <c r="H224" s="131">
        <v>14384.776234869001</v>
      </c>
      <c r="I224" s="131">
        <v>15980.5279454418</v>
      </c>
      <c r="J224" s="131">
        <v>16246.653309086001</v>
      </c>
    </row>
    <row r="225" spans="1:10" x14ac:dyDescent="0.45">
      <c r="A225" s="3" t="s">
        <v>237</v>
      </c>
      <c r="B225" s="3" t="s">
        <v>77</v>
      </c>
      <c r="C225" s="3" t="s">
        <v>456</v>
      </c>
      <c r="D225" s="130">
        <v>31109.654821480872</v>
      </c>
      <c r="E225" s="130">
        <v>4597.1655862583902</v>
      </c>
      <c r="F225" s="130">
        <v>5465.5746676234103</v>
      </c>
      <c r="G225" s="131">
        <v>5944.8004164412105</v>
      </c>
      <c r="H225" s="131">
        <v>4192.9751843327294</v>
      </c>
      <c r="I225" s="131">
        <v>5233.4653279037302</v>
      </c>
      <c r="J225" s="131">
        <v>5675.6736389214002</v>
      </c>
    </row>
    <row r="226" spans="1:10" x14ac:dyDescent="0.45">
      <c r="A226" s="3" t="s">
        <v>237</v>
      </c>
      <c r="B226" s="3" t="s">
        <v>77</v>
      </c>
      <c r="C226" s="3" t="s">
        <v>457</v>
      </c>
      <c r="D226" s="130">
        <v>104579.2641418039</v>
      </c>
      <c r="E226" s="130">
        <v>15404.2564813102</v>
      </c>
      <c r="F226" s="130">
        <v>18556.741522071901</v>
      </c>
      <c r="G226" s="131">
        <v>19912.380122589901</v>
      </c>
      <c r="H226" s="131">
        <v>14769.9576822487</v>
      </c>
      <c r="I226" s="131">
        <v>17294.146751700202</v>
      </c>
      <c r="J226" s="131">
        <v>18641.781581882999</v>
      </c>
    </row>
    <row r="227" spans="1:10" x14ac:dyDescent="0.45">
      <c r="A227" s="3" t="s">
        <v>237</v>
      </c>
      <c r="B227" s="3" t="s">
        <v>77</v>
      </c>
      <c r="C227" s="3" t="s">
        <v>458</v>
      </c>
      <c r="D227" s="130">
        <v>18521.72502685562</v>
      </c>
      <c r="E227" s="130">
        <v>2657.2517512736199</v>
      </c>
      <c r="F227" s="130">
        <v>3235.5241579890398</v>
      </c>
      <c r="G227" s="131">
        <v>3589.6909953199302</v>
      </c>
      <c r="H227" s="131">
        <v>2508.1815287812401</v>
      </c>
      <c r="I227" s="131">
        <v>3046.4350838208502</v>
      </c>
      <c r="J227" s="131">
        <v>3484.6415096709402</v>
      </c>
    </row>
    <row r="228" spans="1:10" x14ac:dyDescent="0.45">
      <c r="A228" s="3" t="s">
        <v>237</v>
      </c>
      <c r="B228" s="3" t="s">
        <v>77</v>
      </c>
      <c r="C228" s="3" t="s">
        <v>459</v>
      </c>
      <c r="D228" s="130">
        <v>12147.722426191369</v>
      </c>
      <c r="E228" s="130">
        <v>1761.8299450274301</v>
      </c>
      <c r="F228" s="130">
        <v>2146.0109211151798</v>
      </c>
      <c r="G228" s="131">
        <v>2289.0783158561903</v>
      </c>
      <c r="H228" s="131">
        <v>1728.8143923948799</v>
      </c>
      <c r="I228" s="131">
        <v>2049.9656770932397</v>
      </c>
      <c r="J228" s="131">
        <v>2172.02317470445</v>
      </c>
    </row>
    <row r="229" spans="1:10" x14ac:dyDescent="0.45">
      <c r="A229" s="3" t="s">
        <v>237</v>
      </c>
      <c r="B229" s="3" t="s">
        <v>77</v>
      </c>
      <c r="C229" s="3" t="s">
        <v>460</v>
      </c>
      <c r="D229" s="130">
        <v>14489.825720517991</v>
      </c>
      <c r="E229" s="130">
        <v>2105.99206943937</v>
      </c>
      <c r="F229" s="130">
        <v>2529.1914259110299</v>
      </c>
      <c r="G229" s="131">
        <v>2766.3031220901898</v>
      </c>
      <c r="H229" s="131">
        <v>1990.93787087142</v>
      </c>
      <c r="I229" s="131">
        <v>2446.1523086837301</v>
      </c>
      <c r="J229" s="131">
        <v>2651.2489235222502</v>
      </c>
    </row>
    <row r="230" spans="1:10" x14ac:dyDescent="0.45">
      <c r="A230" s="2" t="s">
        <v>235</v>
      </c>
      <c r="B230" s="2" t="s">
        <v>78</v>
      </c>
      <c r="C230" s="2" t="s">
        <v>461</v>
      </c>
      <c r="D230" s="129">
        <v>157494.1907701405</v>
      </c>
      <c r="E230" s="129">
        <v>23060.863278184101</v>
      </c>
      <c r="F230" s="129">
        <v>27425.919524722802</v>
      </c>
      <c r="G230" s="132">
        <v>29823.048740103703</v>
      </c>
      <c r="H230" s="132">
        <v>21989.358524564301</v>
      </c>
      <c r="I230" s="132">
        <v>26295.3869648812</v>
      </c>
      <c r="J230" s="132">
        <v>28899.613737684398</v>
      </c>
    </row>
    <row r="231" spans="1:10" x14ac:dyDescent="0.45">
      <c r="A231" s="3" t="s">
        <v>237</v>
      </c>
      <c r="B231" s="3" t="s">
        <v>78</v>
      </c>
      <c r="C231" s="3" t="s">
        <v>462</v>
      </c>
      <c r="D231" s="130">
        <v>40276.973269116461</v>
      </c>
      <c r="E231" s="130">
        <v>6089.8687537660098</v>
      </c>
      <c r="F231" s="130">
        <v>6989.2924451797799</v>
      </c>
      <c r="G231" s="131">
        <v>7457.5130097867304</v>
      </c>
      <c r="H231" s="131">
        <v>5666.6693972943394</v>
      </c>
      <c r="I231" s="131">
        <v>6787.1972442169499</v>
      </c>
      <c r="J231" s="131">
        <v>7286.4324188726505</v>
      </c>
    </row>
    <row r="232" spans="1:10" x14ac:dyDescent="0.45">
      <c r="A232" s="3" t="s">
        <v>237</v>
      </c>
      <c r="B232" s="3" t="s">
        <v>78</v>
      </c>
      <c r="C232" s="3" t="s">
        <v>463</v>
      </c>
      <c r="D232" s="130">
        <v>22675.681830804417</v>
      </c>
      <c r="E232" s="130">
        <v>3290.5500790432702</v>
      </c>
      <c r="F232" s="130">
        <v>3965.8682010725197</v>
      </c>
      <c r="G232" s="131">
        <v>4341.0449355332194</v>
      </c>
      <c r="H232" s="131">
        <v>3220.5170886106102</v>
      </c>
      <c r="I232" s="131">
        <v>3729.7569761852596</v>
      </c>
      <c r="J232" s="131">
        <v>4127.9445503595398</v>
      </c>
    </row>
    <row r="233" spans="1:10" x14ac:dyDescent="0.45">
      <c r="A233" s="3" t="s">
        <v>237</v>
      </c>
      <c r="B233" s="3" t="s">
        <v>78</v>
      </c>
      <c r="C233" s="3" t="s">
        <v>464</v>
      </c>
      <c r="D233" s="130">
        <v>42148.855056252389</v>
      </c>
      <c r="E233" s="130">
        <v>6029.8404762523005</v>
      </c>
      <c r="F233" s="130">
        <v>7411.4913303595504</v>
      </c>
      <c r="G233" s="131">
        <v>8100.8160504753405</v>
      </c>
      <c r="H233" s="131">
        <v>5750.7089858135396</v>
      </c>
      <c r="I233" s="131">
        <v>7117.3527705423703</v>
      </c>
      <c r="J233" s="131">
        <v>7738.6454428092802</v>
      </c>
    </row>
    <row r="234" spans="1:10" x14ac:dyDescent="0.45">
      <c r="A234" s="3" t="s">
        <v>237</v>
      </c>
      <c r="B234" s="3" t="s">
        <v>78</v>
      </c>
      <c r="C234" s="3" t="s">
        <v>465</v>
      </c>
      <c r="D234" s="130">
        <v>46888.087565959875</v>
      </c>
      <c r="E234" s="130">
        <v>6954.2759499634494</v>
      </c>
      <c r="F234" s="130">
        <v>8120.82547631324</v>
      </c>
      <c r="G234" s="131">
        <v>8759.1261605423697</v>
      </c>
      <c r="H234" s="131">
        <v>6673.1435169409006</v>
      </c>
      <c r="I234" s="131">
        <v>7747.6496844363292</v>
      </c>
      <c r="J234" s="131">
        <v>8633.0667777635808</v>
      </c>
    </row>
    <row r="235" spans="1:10" x14ac:dyDescent="0.45">
      <c r="A235" s="3" t="s">
        <v>237</v>
      </c>
      <c r="B235" s="3" t="s">
        <v>78</v>
      </c>
      <c r="C235" s="3" t="s">
        <v>466</v>
      </c>
      <c r="D235" s="130">
        <v>5504.5930480073202</v>
      </c>
      <c r="E235" s="130">
        <v>696.328019159051</v>
      </c>
      <c r="F235" s="130">
        <v>938.44207179768591</v>
      </c>
      <c r="G235" s="131">
        <v>1164.5485837659999</v>
      </c>
      <c r="H235" s="131">
        <v>678.31953590493697</v>
      </c>
      <c r="I235" s="131">
        <v>913.430289500306</v>
      </c>
      <c r="J235" s="131">
        <v>1113.5245478793399</v>
      </c>
    </row>
    <row r="236" spans="1:10" x14ac:dyDescent="0.45">
      <c r="A236" s="2" t="s">
        <v>235</v>
      </c>
      <c r="B236" s="2" t="s">
        <v>79</v>
      </c>
      <c r="C236" s="2" t="s">
        <v>467</v>
      </c>
      <c r="D236" s="129">
        <v>107134.46782130421</v>
      </c>
      <c r="E236" s="129">
        <v>16019.5463258257</v>
      </c>
      <c r="F236" s="129">
        <v>18653.787237385801</v>
      </c>
      <c r="G236" s="132">
        <v>20162.4979455637</v>
      </c>
      <c r="H236" s="132">
        <v>15073.100483692901</v>
      </c>
      <c r="I236" s="132">
        <v>18043.499749329701</v>
      </c>
      <c r="J236" s="132">
        <v>19182.036079506401</v>
      </c>
    </row>
    <row r="237" spans="1:10" x14ac:dyDescent="0.45">
      <c r="A237" s="3" t="s">
        <v>237</v>
      </c>
      <c r="B237" s="3" t="s">
        <v>79</v>
      </c>
      <c r="C237" s="3" t="s">
        <v>468</v>
      </c>
      <c r="D237" s="130">
        <v>48862.017424869075</v>
      </c>
      <c r="E237" s="130">
        <v>7538.5511844302391</v>
      </c>
      <c r="F237" s="130">
        <v>8529.0177634064803</v>
      </c>
      <c r="G237" s="131">
        <v>8856.1718758562001</v>
      </c>
      <c r="H237" s="131">
        <v>7201.3923590615605</v>
      </c>
      <c r="I237" s="131">
        <v>8235.8796748811892</v>
      </c>
      <c r="J237" s="131">
        <v>8501.004567233409</v>
      </c>
    </row>
    <row r="238" spans="1:10" x14ac:dyDescent="0.45">
      <c r="A238" s="3" t="s">
        <v>237</v>
      </c>
      <c r="B238" s="3" t="s">
        <v>79</v>
      </c>
      <c r="C238" s="3" t="s">
        <v>469</v>
      </c>
      <c r="D238" s="130">
        <v>14088.636732468041</v>
      </c>
      <c r="E238" s="130">
        <v>2089.98452876905</v>
      </c>
      <c r="F238" s="130">
        <v>2458.1579641864801</v>
      </c>
      <c r="G238" s="131">
        <v>2691.26777519806</v>
      </c>
      <c r="H238" s="131">
        <v>1910.9001675198099</v>
      </c>
      <c r="I238" s="131">
        <v>2365.1141340402201</v>
      </c>
      <c r="J238" s="131">
        <v>2573.2121627544202</v>
      </c>
    </row>
    <row r="239" spans="1:10" x14ac:dyDescent="0.45">
      <c r="A239" s="3" t="s">
        <v>237</v>
      </c>
      <c r="B239" s="3" t="s">
        <v>79</v>
      </c>
      <c r="C239" s="3" t="s">
        <v>470</v>
      </c>
      <c r="D239" s="130">
        <v>9108.2906414137997</v>
      </c>
      <c r="E239" s="130">
        <v>1315.6197488421701</v>
      </c>
      <c r="F239" s="130">
        <v>1590.7493541133501</v>
      </c>
      <c r="G239" s="131">
        <v>1757.8280598598499</v>
      </c>
      <c r="H239" s="131">
        <v>1218.5740335283401</v>
      </c>
      <c r="I239" s="131">
        <v>1551.7309737294402</v>
      </c>
      <c r="J239" s="131">
        <v>1673.7884713406499</v>
      </c>
    </row>
    <row r="240" spans="1:10" x14ac:dyDescent="0.45">
      <c r="A240" s="3" t="s">
        <v>237</v>
      </c>
      <c r="B240" s="3" t="s">
        <v>79</v>
      </c>
      <c r="C240" s="3" t="s">
        <v>471</v>
      </c>
      <c r="D240" s="130">
        <v>8139.8344308592505</v>
      </c>
      <c r="E240" s="130">
        <v>1147.54057180378</v>
      </c>
      <c r="F240" s="130">
        <v>1404.6616938208399</v>
      </c>
      <c r="G240" s="131">
        <v>1621.7639641620999</v>
      </c>
      <c r="H240" s="131">
        <v>1075.5066387873301</v>
      </c>
      <c r="I240" s="131">
        <v>1403.66122252895</v>
      </c>
      <c r="J240" s="131">
        <v>1486.7003397562501</v>
      </c>
    </row>
    <row r="241" spans="1:10" x14ac:dyDescent="0.45">
      <c r="A241" s="3" t="s">
        <v>237</v>
      </c>
      <c r="B241" s="3" t="s">
        <v>79</v>
      </c>
      <c r="C241" s="3" t="s">
        <v>472</v>
      </c>
      <c r="D241" s="130">
        <v>6909.2547418281738</v>
      </c>
      <c r="E241" s="130">
        <v>1018.4797751493001</v>
      </c>
      <c r="F241" s="130">
        <v>1245.5867584095099</v>
      </c>
      <c r="G241" s="131">
        <v>1312.61833496649</v>
      </c>
      <c r="H241" s="131">
        <v>955.45008375990392</v>
      </c>
      <c r="I241" s="131">
        <v>1116.52596175503</v>
      </c>
      <c r="J241" s="131">
        <v>1260.59382778794</v>
      </c>
    </row>
    <row r="242" spans="1:10" x14ac:dyDescent="0.45">
      <c r="A242" s="3" t="s">
        <v>237</v>
      </c>
      <c r="B242" s="3" t="s">
        <v>79</v>
      </c>
      <c r="C242" s="3" t="s">
        <v>473</v>
      </c>
      <c r="D242" s="130">
        <v>14017.60327074347</v>
      </c>
      <c r="E242" s="130">
        <v>2018.9510670444897</v>
      </c>
      <c r="F242" s="130">
        <v>2336.1004665752598</v>
      </c>
      <c r="G242" s="131">
        <v>2753.29699529556</v>
      </c>
      <c r="H242" s="131">
        <v>1893.8921555575898</v>
      </c>
      <c r="I242" s="131">
        <v>2363.1131914564298</v>
      </c>
      <c r="J242" s="131">
        <v>2652.24939481414</v>
      </c>
    </row>
    <row r="243" spans="1:10" x14ac:dyDescent="0.45">
      <c r="A243" s="3" t="s">
        <v>237</v>
      </c>
      <c r="B243" s="3" t="s">
        <v>79</v>
      </c>
      <c r="C243" s="3" t="s">
        <v>474</v>
      </c>
      <c r="D243" s="130">
        <v>6008.8305791224848</v>
      </c>
      <c r="E243" s="130">
        <v>890.419449786717</v>
      </c>
      <c r="F243" s="130">
        <v>1089.51323687386</v>
      </c>
      <c r="G243" s="131">
        <v>1169.55094022547</v>
      </c>
      <c r="H243" s="131">
        <v>817.38504547836794</v>
      </c>
      <c r="I243" s="131">
        <v>1007.47459093845</v>
      </c>
      <c r="J243" s="131">
        <v>1034.4873158196201</v>
      </c>
    </row>
    <row r="244" spans="1:10" x14ac:dyDescent="0.45">
      <c r="A244" s="2" t="s">
        <v>235</v>
      </c>
      <c r="B244" s="2" t="s">
        <v>80</v>
      </c>
      <c r="C244" s="2" t="s">
        <v>475</v>
      </c>
      <c r="D244" s="129">
        <v>69299.644975703995</v>
      </c>
      <c r="E244" s="129">
        <v>10835.104091224899</v>
      </c>
      <c r="F244" s="129">
        <v>12091.696033845201</v>
      </c>
      <c r="G244" s="132">
        <v>12732.998131950098</v>
      </c>
      <c r="H244" s="132">
        <v>10023.7218734979</v>
      </c>
      <c r="I244" s="132">
        <v>11720.521184552101</v>
      </c>
      <c r="J244" s="132">
        <v>11895.6036606338</v>
      </c>
    </row>
    <row r="245" spans="1:10" x14ac:dyDescent="0.45">
      <c r="A245" s="3" t="s">
        <v>237</v>
      </c>
      <c r="B245" s="3" t="s">
        <v>80</v>
      </c>
      <c r="C245" s="3" t="s">
        <v>476</v>
      </c>
      <c r="D245" s="130">
        <v>27838.113696983597</v>
      </c>
      <c r="E245" s="130">
        <v>4213.9850814625297</v>
      </c>
      <c r="F245" s="130">
        <v>4959.3361939244496</v>
      </c>
      <c r="G245" s="131">
        <v>5205.4521317306599</v>
      </c>
      <c r="H245" s="131">
        <v>3980.8752704509502</v>
      </c>
      <c r="I245" s="131">
        <v>4671.2004618586298</v>
      </c>
      <c r="J245" s="131">
        <v>4807.2645575563802</v>
      </c>
    </row>
    <row r="246" spans="1:10" x14ac:dyDescent="0.45">
      <c r="A246" s="3" t="s">
        <v>237</v>
      </c>
      <c r="B246" s="3" t="s">
        <v>80</v>
      </c>
      <c r="C246" s="3" t="s">
        <v>477</v>
      </c>
      <c r="D246" s="130">
        <v>12521.89868936018</v>
      </c>
      <c r="E246" s="130">
        <v>1906.8982823522301</v>
      </c>
      <c r="F246" s="130">
        <v>2196.0344857099403</v>
      </c>
      <c r="G246" s="131">
        <v>2404.13251442414</v>
      </c>
      <c r="H246" s="131">
        <v>1737.8186340219402</v>
      </c>
      <c r="I246" s="131">
        <v>2105.99206943937</v>
      </c>
      <c r="J246" s="131">
        <v>2171.0227034125601</v>
      </c>
    </row>
    <row r="247" spans="1:10" x14ac:dyDescent="0.45">
      <c r="A247" s="3" t="s">
        <v>237</v>
      </c>
      <c r="B247" s="3" t="s">
        <v>80</v>
      </c>
      <c r="C247" s="3" t="s">
        <v>478</v>
      </c>
      <c r="D247" s="130">
        <v>28939.632589360201</v>
      </c>
      <c r="E247" s="130">
        <v>4714.2207274101202</v>
      </c>
      <c r="F247" s="130">
        <v>4936.3253542108596</v>
      </c>
      <c r="G247" s="131">
        <v>5123.4134857952595</v>
      </c>
      <c r="H247" s="131">
        <v>4305.0279690249899</v>
      </c>
      <c r="I247" s="131">
        <v>4943.3286532541197</v>
      </c>
      <c r="J247" s="131">
        <v>4917.31639966485</v>
      </c>
    </row>
    <row r="248" spans="1:10" x14ac:dyDescent="0.45">
      <c r="A248" s="2" t="s">
        <v>235</v>
      </c>
      <c r="B248" s="2" t="s">
        <v>81</v>
      </c>
      <c r="C248" s="2" t="s">
        <v>479</v>
      </c>
      <c r="D248" s="129">
        <v>82809.008830164705</v>
      </c>
      <c r="E248" s="129">
        <v>12704.984935777</v>
      </c>
      <c r="F248" s="129">
        <v>14738.9430721999</v>
      </c>
      <c r="G248" s="132">
        <v>15151.137244460699</v>
      </c>
      <c r="H248" s="132">
        <v>12002.6540888666</v>
      </c>
      <c r="I248" s="132">
        <v>13723.464710926301</v>
      </c>
      <c r="J248" s="132">
        <v>14487.8247779342</v>
      </c>
    </row>
    <row r="249" spans="1:10" x14ac:dyDescent="0.45">
      <c r="A249" s="3" t="s">
        <v>237</v>
      </c>
      <c r="B249" s="3" t="s">
        <v>81</v>
      </c>
      <c r="C249" s="3" t="s">
        <v>480</v>
      </c>
      <c r="D249" s="130">
        <v>30728.475259268787</v>
      </c>
      <c r="E249" s="130">
        <v>4730.2282680804501</v>
      </c>
      <c r="F249" s="130">
        <v>5458.5713685801402</v>
      </c>
      <c r="G249" s="131">
        <v>5598.6373494454701</v>
      </c>
      <c r="H249" s="131">
        <v>4434.0887656794694</v>
      </c>
      <c r="I249" s="131">
        <v>5138.4205551736795</v>
      </c>
      <c r="J249" s="131">
        <v>5368.5289523095798</v>
      </c>
    </row>
    <row r="250" spans="1:10" x14ac:dyDescent="0.45">
      <c r="A250" s="3" t="s">
        <v>237</v>
      </c>
      <c r="B250" s="3" t="s">
        <v>81</v>
      </c>
      <c r="C250" s="3" t="s">
        <v>481</v>
      </c>
      <c r="D250" s="130">
        <v>5678.6750527970817</v>
      </c>
      <c r="E250" s="130">
        <v>791.37279188909292</v>
      </c>
      <c r="F250" s="130">
        <v>1054.4967416575298</v>
      </c>
      <c r="G250" s="131">
        <v>1080.5089952468002</v>
      </c>
      <c r="H250" s="131">
        <v>757.35676796465702</v>
      </c>
      <c r="I250" s="131">
        <v>912.42981820841089</v>
      </c>
      <c r="J250" s="131">
        <v>1082.5099378305899</v>
      </c>
    </row>
    <row r="251" spans="1:10" x14ac:dyDescent="0.45">
      <c r="A251" s="3" t="s">
        <v>237</v>
      </c>
      <c r="B251" s="3" t="s">
        <v>81</v>
      </c>
      <c r="C251" s="3" t="s">
        <v>482</v>
      </c>
      <c r="D251" s="130">
        <v>23721.174330834903</v>
      </c>
      <c r="E251" s="130">
        <v>3762.7725288178003</v>
      </c>
      <c r="F251" s="130">
        <v>4167.9634020353496</v>
      </c>
      <c r="G251" s="131">
        <v>4236.9959211761197</v>
      </c>
      <c r="H251" s="131">
        <v>3637.7136173309004</v>
      </c>
      <c r="I251" s="131">
        <v>3904.83945226692</v>
      </c>
      <c r="J251" s="131">
        <v>4010.8894092078103</v>
      </c>
    </row>
    <row r="252" spans="1:10" x14ac:dyDescent="0.45">
      <c r="A252" s="3" t="s">
        <v>237</v>
      </c>
      <c r="B252" s="3" t="s">
        <v>81</v>
      </c>
      <c r="C252" s="3" t="s">
        <v>483</v>
      </c>
      <c r="D252" s="130">
        <v>5611.6434762401095</v>
      </c>
      <c r="E252" s="130">
        <v>827.38975839732007</v>
      </c>
      <c r="F252" s="130">
        <v>1040.4901435710001</v>
      </c>
      <c r="G252" s="131">
        <v>1079.5085239549101</v>
      </c>
      <c r="H252" s="131">
        <v>735.34639954296301</v>
      </c>
      <c r="I252" s="131">
        <v>917.43217466788701</v>
      </c>
      <c r="J252" s="131">
        <v>1011.47647610603</v>
      </c>
    </row>
    <row r="253" spans="1:10" x14ac:dyDescent="0.45">
      <c r="A253" s="3" t="s">
        <v>237</v>
      </c>
      <c r="B253" s="3" t="s">
        <v>81</v>
      </c>
      <c r="C253" s="3" t="s">
        <v>484</v>
      </c>
      <c r="D253" s="130">
        <v>8342.9301031139694</v>
      </c>
      <c r="E253" s="130">
        <v>1224.5768612797101</v>
      </c>
      <c r="F253" s="130">
        <v>1465.69044262645</v>
      </c>
      <c r="G253" s="131">
        <v>1534.7229617672201</v>
      </c>
      <c r="H253" s="131">
        <v>1223.57638998781</v>
      </c>
      <c r="I253" s="131">
        <v>1419.66876319927</v>
      </c>
      <c r="J253" s="131">
        <v>1474.6946842535099</v>
      </c>
    </row>
    <row r="254" spans="1:10" x14ac:dyDescent="0.45">
      <c r="A254" s="3" t="s">
        <v>237</v>
      </c>
      <c r="B254" s="3" t="s">
        <v>81</v>
      </c>
      <c r="C254" s="3" t="s">
        <v>485</v>
      </c>
      <c r="D254" s="130">
        <v>6625.1208949299298</v>
      </c>
      <c r="E254" s="130">
        <v>1045.49250003047</v>
      </c>
      <c r="F254" s="130">
        <v>1147.54057180378</v>
      </c>
      <c r="G254" s="131">
        <v>1260.59382778794</v>
      </c>
      <c r="H254" s="131">
        <v>906.42699045703989</v>
      </c>
      <c r="I254" s="131">
        <v>1072.50522491164</v>
      </c>
      <c r="J254" s="131">
        <v>1192.56177993906</v>
      </c>
    </row>
    <row r="255" spans="1:10" x14ac:dyDescent="0.45">
      <c r="A255" s="3" t="s">
        <v>237</v>
      </c>
      <c r="B255" s="3" t="s">
        <v>81</v>
      </c>
      <c r="C255" s="3" t="s">
        <v>486</v>
      </c>
      <c r="D255" s="130">
        <v>2100.9897129798946</v>
      </c>
      <c r="E255" s="130">
        <v>323.15222728214599</v>
      </c>
      <c r="F255" s="130">
        <v>404.19040192565598</v>
      </c>
      <c r="G255" s="131">
        <v>360.16966508226801</v>
      </c>
      <c r="H255" s="131">
        <v>308.14515790371797</v>
      </c>
      <c r="I255" s="131">
        <v>358.168722498477</v>
      </c>
      <c r="J255" s="131">
        <v>347.16353828762999</v>
      </c>
    </row>
    <row r="256" spans="1:10" x14ac:dyDescent="0.45">
      <c r="A256" s="2" t="s">
        <v>235</v>
      </c>
      <c r="B256" s="2" t="s">
        <v>82</v>
      </c>
      <c r="C256" s="2" t="s">
        <v>487</v>
      </c>
      <c r="D256" s="129">
        <v>239099.63263615521</v>
      </c>
      <c r="E256" s="129">
        <v>36964.412821651502</v>
      </c>
      <c r="F256" s="129">
        <v>41768.675965332201</v>
      </c>
      <c r="G256" s="132">
        <v>44297.867391243199</v>
      </c>
      <c r="H256" s="132">
        <v>35333.6446158623</v>
      </c>
      <c r="I256" s="132">
        <v>39428.573613589404</v>
      </c>
      <c r="J256" s="132">
        <v>41306.4582284766</v>
      </c>
    </row>
    <row r="257" spans="1:10" x14ac:dyDescent="0.45">
      <c r="A257" s="3" t="s">
        <v>237</v>
      </c>
      <c r="B257" s="3" t="s">
        <v>82</v>
      </c>
      <c r="C257" s="3" t="s">
        <v>488</v>
      </c>
      <c r="D257" s="130">
        <v>114747.05388133488</v>
      </c>
      <c r="E257" s="130">
        <v>17983.471471815999</v>
      </c>
      <c r="F257" s="130">
        <v>20148.4913474772</v>
      </c>
      <c r="G257" s="131">
        <v>20942.865553241998</v>
      </c>
      <c r="H257" s="131">
        <v>17140.074172748402</v>
      </c>
      <c r="I257" s="131">
        <v>18903.905060359601</v>
      </c>
      <c r="J257" s="131">
        <v>19628.246275691698</v>
      </c>
    </row>
    <row r="258" spans="1:10" x14ac:dyDescent="0.45">
      <c r="A258" s="3" t="s">
        <v>237</v>
      </c>
      <c r="B258" s="3" t="s">
        <v>82</v>
      </c>
      <c r="C258" s="3" t="s">
        <v>489</v>
      </c>
      <c r="D258" s="130">
        <v>92820.725048159788</v>
      </c>
      <c r="E258" s="130">
        <v>14323.747486063401</v>
      </c>
      <c r="F258" s="130">
        <v>16126.596754058501</v>
      </c>
      <c r="G258" s="131">
        <v>17197.101036386401</v>
      </c>
      <c r="H258" s="131">
        <v>13742.473665472298</v>
      </c>
      <c r="I258" s="131">
        <v>15343.2277325046</v>
      </c>
      <c r="J258" s="131">
        <v>16087.5783736746</v>
      </c>
    </row>
    <row r="259" spans="1:10" x14ac:dyDescent="0.45">
      <c r="A259" s="3" t="s">
        <v>237</v>
      </c>
      <c r="B259" s="3" t="s">
        <v>82</v>
      </c>
      <c r="C259" s="3" t="s">
        <v>490</v>
      </c>
      <c r="D259" s="130">
        <v>5241.4690982388847</v>
      </c>
      <c r="E259" s="130">
        <v>713.336031121269</v>
      </c>
      <c r="F259" s="130">
        <v>925.43594500304903</v>
      </c>
      <c r="G259" s="131">
        <v>1086.5118229981701</v>
      </c>
      <c r="H259" s="131">
        <v>692.32613399146999</v>
      </c>
      <c r="I259" s="131">
        <v>864.40719619744198</v>
      </c>
      <c r="J259" s="131">
        <v>959.45196892748504</v>
      </c>
    </row>
    <row r="260" spans="1:10" x14ac:dyDescent="0.45">
      <c r="A260" s="3" t="s">
        <v>237</v>
      </c>
      <c r="B260" s="3" t="s">
        <v>82</v>
      </c>
      <c r="C260" s="3" t="s">
        <v>491</v>
      </c>
      <c r="D260" s="130">
        <v>5017.3635288543665</v>
      </c>
      <c r="E260" s="130">
        <v>731.344514375382</v>
      </c>
      <c r="F260" s="130">
        <v>860.40531102986097</v>
      </c>
      <c r="G260" s="131">
        <v>996.46940672760695</v>
      </c>
      <c r="H260" s="131">
        <v>672.31670815356597</v>
      </c>
      <c r="I260" s="131">
        <v>836.39400002437708</v>
      </c>
      <c r="J260" s="131">
        <v>920.43358854357291</v>
      </c>
    </row>
    <row r="261" spans="1:10" x14ac:dyDescent="0.45">
      <c r="A261" s="3" t="s">
        <v>237</v>
      </c>
      <c r="B261" s="3" t="s">
        <v>82</v>
      </c>
      <c r="C261" s="3" t="s">
        <v>492</v>
      </c>
      <c r="D261" s="130">
        <v>21273.021079567381</v>
      </c>
      <c r="E261" s="130">
        <v>3212.5133182754498</v>
      </c>
      <c r="F261" s="130">
        <v>3707.74660776357</v>
      </c>
      <c r="G261" s="131">
        <v>4074.9195718890996</v>
      </c>
      <c r="H261" s="131">
        <v>3086.45393549665</v>
      </c>
      <c r="I261" s="131">
        <v>3480.6396245033602</v>
      </c>
      <c r="J261" s="131">
        <v>3710.7480216392501</v>
      </c>
    </row>
    <row r="262" spans="1:10" x14ac:dyDescent="0.45">
      <c r="A262" s="2" t="s">
        <v>235</v>
      </c>
      <c r="B262" s="2" t="s">
        <v>83</v>
      </c>
      <c r="C262" s="2" t="s">
        <v>493</v>
      </c>
      <c r="D262" s="129">
        <v>358070.67631187139</v>
      </c>
      <c r="E262" s="129">
        <v>54677.757044655795</v>
      </c>
      <c r="F262" s="129">
        <v>62828.596659725896</v>
      </c>
      <c r="G262" s="132">
        <v>65728.962934930008</v>
      </c>
      <c r="H262" s="132">
        <v>51945.469946489997</v>
      </c>
      <c r="I262" s="132">
        <v>60287.399578312092</v>
      </c>
      <c r="J262" s="132">
        <v>62602.490147757591</v>
      </c>
    </row>
    <row r="263" spans="1:10" x14ac:dyDescent="0.45">
      <c r="A263" s="3" t="s">
        <v>237</v>
      </c>
      <c r="B263" s="3" t="s">
        <v>83</v>
      </c>
      <c r="C263" s="3" t="s">
        <v>494</v>
      </c>
      <c r="D263" s="130">
        <v>182679.054601018</v>
      </c>
      <c r="E263" s="130">
        <v>28370.3644242718</v>
      </c>
      <c r="F263" s="130">
        <v>31871.013474613101</v>
      </c>
      <c r="G263" s="131">
        <v>32920.507859811201</v>
      </c>
      <c r="H263" s="131">
        <v>27333.876165868398</v>
      </c>
      <c r="I263" s="131">
        <v>30566.398909981803</v>
      </c>
      <c r="J263" s="131">
        <v>31616.893766471698</v>
      </c>
    </row>
    <row r="264" spans="1:10" x14ac:dyDescent="0.45">
      <c r="A264" s="3" t="s">
        <v>237</v>
      </c>
      <c r="B264" s="3" t="s">
        <v>83</v>
      </c>
      <c r="C264" s="3" t="s">
        <v>495</v>
      </c>
      <c r="D264" s="130">
        <v>18068.511531627089</v>
      </c>
      <c r="E264" s="130">
        <v>2813.3252728092702</v>
      </c>
      <c r="F264" s="130">
        <v>3247.5298134917798</v>
      </c>
      <c r="G264" s="131">
        <v>3309.5590335892803</v>
      </c>
      <c r="H264" s="131">
        <v>2552.2022656246199</v>
      </c>
      <c r="I264" s="131">
        <v>3147.4826843022602</v>
      </c>
      <c r="J264" s="131">
        <v>2998.4124618098799</v>
      </c>
    </row>
    <row r="265" spans="1:10" x14ac:dyDescent="0.45">
      <c r="A265" s="3" t="s">
        <v>237</v>
      </c>
      <c r="B265" s="3" t="s">
        <v>83</v>
      </c>
      <c r="C265" s="3" t="s">
        <v>496</v>
      </c>
      <c r="D265" s="130">
        <v>24974.764859579569</v>
      </c>
      <c r="E265" s="130">
        <v>3582.6876962766701</v>
      </c>
      <c r="F265" s="130">
        <v>4373.0600168738702</v>
      </c>
      <c r="G265" s="131">
        <v>4781.2523039670996</v>
      </c>
      <c r="H265" s="131">
        <v>3431.6165312004896</v>
      </c>
      <c r="I265" s="131">
        <v>4176.9676436624095</v>
      </c>
      <c r="J265" s="131">
        <v>4629.1806675990301</v>
      </c>
    </row>
    <row r="266" spans="1:10" x14ac:dyDescent="0.45">
      <c r="A266" s="3" t="s">
        <v>237</v>
      </c>
      <c r="B266" s="3" t="s">
        <v>83</v>
      </c>
      <c r="C266" s="3" t="s">
        <v>497</v>
      </c>
      <c r="D266" s="130">
        <v>29911.090213790412</v>
      </c>
      <c r="E266" s="130">
        <v>4521.1297680743501</v>
      </c>
      <c r="F266" s="130">
        <v>5346.5185838878797</v>
      </c>
      <c r="G266" s="131">
        <v>5498.59022025595</v>
      </c>
      <c r="H266" s="131">
        <v>4315.0326819439397</v>
      </c>
      <c r="I266" s="131">
        <v>5001.3559881840401</v>
      </c>
      <c r="J266" s="131">
        <v>5228.4629714442499</v>
      </c>
    </row>
    <row r="267" spans="1:10" x14ac:dyDescent="0.45">
      <c r="A267" s="3" t="s">
        <v>237</v>
      </c>
      <c r="B267" s="3" t="s">
        <v>83</v>
      </c>
      <c r="C267" s="3" t="s">
        <v>498</v>
      </c>
      <c r="D267" s="130">
        <v>26583.522696947031</v>
      </c>
      <c r="E267" s="130">
        <v>3859.8182441316299</v>
      </c>
      <c r="F267" s="130">
        <v>4680.2047034856905</v>
      </c>
      <c r="G267" s="131">
        <v>5151.4266819683198</v>
      </c>
      <c r="H267" s="131">
        <v>3421.6118182815399</v>
      </c>
      <c r="I267" s="131">
        <v>4639.1853805179899</v>
      </c>
      <c r="J267" s="131">
        <v>4831.2758685618601</v>
      </c>
    </row>
    <row r="268" spans="1:10" x14ac:dyDescent="0.45">
      <c r="A268" s="3" t="s">
        <v>237</v>
      </c>
      <c r="B268" s="3" t="s">
        <v>83</v>
      </c>
      <c r="C268" s="3" t="s">
        <v>499</v>
      </c>
      <c r="D268" s="130">
        <v>66310.236755521226</v>
      </c>
      <c r="E268" s="130">
        <v>10169.790682114601</v>
      </c>
      <c r="F268" s="130">
        <v>11664.494792206</v>
      </c>
      <c r="G268" s="131">
        <v>12171.733737196901</v>
      </c>
      <c r="H268" s="131">
        <v>9558.5027227666196</v>
      </c>
      <c r="I268" s="131">
        <v>11139.247363961</v>
      </c>
      <c r="J268" s="131">
        <v>11606.4674572761</v>
      </c>
    </row>
    <row r="269" spans="1:10" x14ac:dyDescent="0.45">
      <c r="A269" s="3" t="s">
        <v>237</v>
      </c>
      <c r="B269" s="3" t="s">
        <v>83</v>
      </c>
      <c r="C269" s="3" t="s">
        <v>500</v>
      </c>
      <c r="D269" s="130">
        <v>9543.4956533881905</v>
      </c>
      <c r="E269" s="130">
        <v>1360.6409569774601</v>
      </c>
      <c r="F269" s="130">
        <v>1645.77527516758</v>
      </c>
      <c r="G269" s="131">
        <v>1895.8930981413801</v>
      </c>
      <c r="H269" s="131">
        <v>1332.6277608043899</v>
      </c>
      <c r="I269" s="131">
        <v>1616.76160770262</v>
      </c>
      <c r="J269" s="131">
        <v>1691.7969545947601</v>
      </c>
    </row>
    <row r="270" spans="1:10" x14ac:dyDescent="0.45">
      <c r="A270" s="2" t="s">
        <v>235</v>
      </c>
      <c r="B270" s="2" t="s">
        <v>84</v>
      </c>
      <c r="C270" s="2" t="s">
        <v>501</v>
      </c>
      <c r="D270" s="129">
        <v>156757.84389930547</v>
      </c>
      <c r="E270" s="129">
        <v>23240.9481107252</v>
      </c>
      <c r="F270" s="129">
        <v>27602.002472096297</v>
      </c>
      <c r="G270" s="132">
        <v>29514.903582199899</v>
      </c>
      <c r="H270" s="132">
        <v>22121.4207350945</v>
      </c>
      <c r="I270" s="132">
        <v>25907.204103625903</v>
      </c>
      <c r="J270" s="132">
        <v>28371.3648955637</v>
      </c>
    </row>
    <row r="271" spans="1:10" x14ac:dyDescent="0.45">
      <c r="A271" s="3" t="s">
        <v>237</v>
      </c>
      <c r="B271" s="3" t="s">
        <v>84</v>
      </c>
      <c r="C271" s="3" t="s">
        <v>502</v>
      </c>
      <c r="D271" s="130">
        <v>16025.549153577122</v>
      </c>
      <c r="E271" s="130">
        <v>2366.1146053321199</v>
      </c>
      <c r="F271" s="130">
        <v>2744.2927536685002</v>
      </c>
      <c r="G271" s="131">
        <v>3026.4256579829398</v>
      </c>
      <c r="H271" s="131">
        <v>2254.0618206398603</v>
      </c>
      <c r="I271" s="131">
        <v>2700.2720168251103</v>
      </c>
      <c r="J271" s="131">
        <v>2934.3822991285897</v>
      </c>
    </row>
    <row r="272" spans="1:10" x14ac:dyDescent="0.45">
      <c r="A272" s="3" t="s">
        <v>237</v>
      </c>
      <c r="B272" s="3" t="s">
        <v>84</v>
      </c>
      <c r="C272" s="3" t="s">
        <v>503</v>
      </c>
      <c r="D272" s="130">
        <v>37106.479745100623</v>
      </c>
      <c r="E272" s="130">
        <v>5535.6076580560702</v>
      </c>
      <c r="F272" s="130">
        <v>6377.0040145399307</v>
      </c>
      <c r="G272" s="131">
        <v>7152.3692657586998</v>
      </c>
      <c r="H272" s="131">
        <v>5224.4610862766704</v>
      </c>
      <c r="I272" s="131">
        <v>6039.8451891712502</v>
      </c>
      <c r="J272" s="131">
        <v>6777.1925312980002</v>
      </c>
    </row>
    <row r="273" spans="1:10" x14ac:dyDescent="0.45">
      <c r="A273" s="3" t="s">
        <v>237</v>
      </c>
      <c r="B273" s="3" t="s">
        <v>84</v>
      </c>
      <c r="C273" s="3" t="s">
        <v>504</v>
      </c>
      <c r="D273" s="130">
        <v>43587.532773997642</v>
      </c>
      <c r="E273" s="130">
        <v>6576.0978016270701</v>
      </c>
      <c r="F273" s="130">
        <v>7785.6675935283502</v>
      </c>
      <c r="G273" s="131">
        <v>7957.74865573432</v>
      </c>
      <c r="H273" s="131">
        <v>6313.9743231505299</v>
      </c>
      <c r="I273" s="131">
        <v>7184.3843470993397</v>
      </c>
      <c r="J273" s="131">
        <v>7769.6600528580293</v>
      </c>
    </row>
    <row r="274" spans="1:10" x14ac:dyDescent="0.45">
      <c r="A274" s="3" t="s">
        <v>237</v>
      </c>
      <c r="B274" s="3" t="s">
        <v>84</v>
      </c>
      <c r="C274" s="3" t="s">
        <v>505</v>
      </c>
      <c r="D274" s="130">
        <v>28440.397414704512</v>
      </c>
      <c r="E274" s="130">
        <v>4237.9963924680196</v>
      </c>
      <c r="F274" s="130">
        <v>5133.4181987142101</v>
      </c>
      <c r="G274" s="131">
        <v>5293.4936054174404</v>
      </c>
      <c r="H274" s="131">
        <v>4015.8917656672802</v>
      </c>
      <c r="I274" s="131">
        <v>4682.2056460694803</v>
      </c>
      <c r="J274" s="131">
        <v>5077.3918063680794</v>
      </c>
    </row>
    <row r="275" spans="1:10" x14ac:dyDescent="0.45">
      <c r="A275" s="3" t="s">
        <v>237</v>
      </c>
      <c r="B275" s="3" t="s">
        <v>84</v>
      </c>
      <c r="C275" s="3" t="s">
        <v>506</v>
      </c>
      <c r="D275" s="130">
        <v>31597.884811925709</v>
      </c>
      <c r="E275" s="130">
        <v>4525.1316532419305</v>
      </c>
      <c r="F275" s="130">
        <v>5561.6199116453499</v>
      </c>
      <c r="G275" s="131">
        <v>6084.8663973065295</v>
      </c>
      <c r="H275" s="131">
        <v>4313.0317393601499</v>
      </c>
      <c r="I275" s="131">
        <v>5300.4969044607105</v>
      </c>
      <c r="J275" s="131">
        <v>5812.7382059110405</v>
      </c>
    </row>
    <row r="276" spans="1:10" x14ac:dyDescent="0.45">
      <c r="A276" s="2" t="s">
        <v>235</v>
      </c>
      <c r="B276" s="2" t="s">
        <v>85</v>
      </c>
      <c r="C276" s="2" t="s">
        <v>507</v>
      </c>
      <c r="D276" s="129">
        <v>82993.09554787341</v>
      </c>
      <c r="E276" s="129">
        <v>12612.941576922602</v>
      </c>
      <c r="F276" s="129">
        <v>14730.939301864701</v>
      </c>
      <c r="G276" s="132">
        <v>15411.259780353501</v>
      </c>
      <c r="H276" s="132">
        <v>11891.601775466201</v>
      </c>
      <c r="I276" s="132">
        <v>13681.444916666698</v>
      </c>
      <c r="J276" s="132">
        <v>14664.908196599699</v>
      </c>
    </row>
    <row r="277" spans="1:10" x14ac:dyDescent="0.45">
      <c r="A277" s="3" t="s">
        <v>237</v>
      </c>
      <c r="B277" s="3" t="s">
        <v>85</v>
      </c>
      <c r="C277" s="3" t="s">
        <v>508</v>
      </c>
      <c r="D277" s="130">
        <v>61382.915642937318</v>
      </c>
      <c r="E277" s="130">
        <v>9492.4716175015401</v>
      </c>
      <c r="F277" s="130">
        <v>10956.161117544199</v>
      </c>
      <c r="G277" s="131">
        <v>11097.227569701399</v>
      </c>
      <c r="H277" s="131">
        <v>9027.2524667702801</v>
      </c>
      <c r="I277" s="131">
        <v>10193.8019931201</v>
      </c>
      <c r="J277" s="131">
        <v>10616.000878299799</v>
      </c>
    </row>
    <row r="278" spans="1:10" x14ac:dyDescent="0.45">
      <c r="A278" s="3" t="s">
        <v>237</v>
      </c>
      <c r="B278" s="3" t="s">
        <v>85</v>
      </c>
      <c r="C278" s="3" t="s">
        <v>509</v>
      </c>
      <c r="D278" s="130">
        <v>14725.936945405259</v>
      </c>
      <c r="E278" s="130">
        <v>2115.9967823583202</v>
      </c>
      <c r="F278" s="130">
        <v>2498.1768158622799</v>
      </c>
      <c r="G278" s="131">
        <v>2990.4086914747199</v>
      </c>
      <c r="H278" s="131">
        <v>1966.9265598659401</v>
      </c>
      <c r="I278" s="131">
        <v>2367.1150766240103</v>
      </c>
      <c r="J278" s="131">
        <v>2787.3130192199901</v>
      </c>
    </row>
    <row r="279" spans="1:10" x14ac:dyDescent="0.45">
      <c r="A279" s="3" t="s">
        <v>237</v>
      </c>
      <c r="B279" s="3" t="s">
        <v>85</v>
      </c>
      <c r="C279" s="3" t="s">
        <v>510</v>
      </c>
      <c r="D279" s="130">
        <v>6884.242959530784</v>
      </c>
      <c r="E279" s="130">
        <v>1004.47317706277</v>
      </c>
      <c r="F279" s="130">
        <v>1276.6013684582601</v>
      </c>
      <c r="G279" s="131">
        <v>1323.6235191773299</v>
      </c>
      <c r="H279" s="131">
        <v>897.4227488299839</v>
      </c>
      <c r="I279" s="131">
        <v>1120.52784692261</v>
      </c>
      <c r="J279" s="131">
        <v>1261.5942990798301</v>
      </c>
    </row>
    <row r="280" spans="1:10" x14ac:dyDescent="0.45">
      <c r="A280" s="2" t="s">
        <v>235</v>
      </c>
      <c r="B280" s="2" t="s">
        <v>86</v>
      </c>
      <c r="C280" s="2" t="s">
        <v>511</v>
      </c>
      <c r="D280" s="129">
        <v>118630.88343647189</v>
      </c>
      <c r="E280" s="129">
        <v>17835.4017206155</v>
      </c>
      <c r="F280" s="129">
        <v>20940.864610658198</v>
      </c>
      <c r="G280" s="132">
        <v>22085.4037685863</v>
      </c>
      <c r="H280" s="132">
        <v>17054.033641645401</v>
      </c>
      <c r="I280" s="132">
        <v>19721.290105837899</v>
      </c>
      <c r="J280" s="132">
        <v>20993.889589128601</v>
      </c>
    </row>
    <row r="281" spans="1:10" x14ac:dyDescent="0.45">
      <c r="A281" s="3" t="s">
        <v>237</v>
      </c>
      <c r="B281" s="3" t="s">
        <v>86</v>
      </c>
      <c r="C281" s="3" t="s">
        <v>512</v>
      </c>
      <c r="D281" s="130">
        <v>7062.3268494881377</v>
      </c>
      <c r="E281" s="130">
        <v>922.43453112736302</v>
      </c>
      <c r="F281" s="130">
        <v>1256.59194262036</v>
      </c>
      <c r="G281" s="131">
        <v>1380.65038281536</v>
      </c>
      <c r="H281" s="131">
        <v>934.44018663010502</v>
      </c>
      <c r="I281" s="131">
        <v>1156.5448134308401</v>
      </c>
      <c r="J281" s="131">
        <v>1411.66499286411</v>
      </c>
    </row>
    <row r="282" spans="1:10" x14ac:dyDescent="0.45">
      <c r="A282" s="3" t="s">
        <v>237</v>
      </c>
      <c r="B282" s="3" t="s">
        <v>86</v>
      </c>
      <c r="C282" s="3" t="s">
        <v>513</v>
      </c>
      <c r="D282" s="130">
        <v>2501.1782297379691</v>
      </c>
      <c r="E282" s="130">
        <v>374.17626316880001</v>
      </c>
      <c r="F282" s="130">
        <v>440.207368433883</v>
      </c>
      <c r="G282" s="131">
        <v>475.22386365021396</v>
      </c>
      <c r="H282" s="131">
        <v>385.18144737964695</v>
      </c>
      <c r="I282" s="131">
        <v>400.18851675807497</v>
      </c>
      <c r="J282" s="131">
        <v>426.20077034734999</v>
      </c>
    </row>
    <row r="283" spans="1:10" x14ac:dyDescent="0.45">
      <c r="A283" s="3" t="s">
        <v>237</v>
      </c>
      <c r="B283" s="3" t="s">
        <v>86</v>
      </c>
      <c r="C283" s="3" t="s">
        <v>514</v>
      </c>
      <c r="D283" s="130">
        <v>59327.947609384566</v>
      </c>
      <c r="E283" s="130">
        <v>9081.2779165326192</v>
      </c>
      <c r="F283" s="130">
        <v>10426.9118041316</v>
      </c>
      <c r="G283" s="131">
        <v>10905.1370816575</v>
      </c>
      <c r="H283" s="131">
        <v>8716.1058949908802</v>
      </c>
      <c r="I283" s="131">
        <v>9903.665318470461</v>
      </c>
      <c r="J283" s="131">
        <v>10294.849593601501</v>
      </c>
    </row>
    <row r="284" spans="1:10" x14ac:dyDescent="0.45">
      <c r="A284" s="3" t="s">
        <v>237</v>
      </c>
      <c r="B284" s="3" t="s">
        <v>86</v>
      </c>
      <c r="C284" s="3" t="s">
        <v>515</v>
      </c>
      <c r="D284" s="130">
        <v>35752.84208716642</v>
      </c>
      <c r="E284" s="130">
        <v>5390.53932073127</v>
      </c>
      <c r="F284" s="130">
        <v>6275.9564140585107</v>
      </c>
      <c r="G284" s="131">
        <v>6722.1666102437694</v>
      </c>
      <c r="H284" s="131">
        <v>5057.3823805301699</v>
      </c>
      <c r="I284" s="131">
        <v>5928.7928757708805</v>
      </c>
      <c r="J284" s="131">
        <v>6378.0044858318206</v>
      </c>
    </row>
    <row r="285" spans="1:10" x14ac:dyDescent="0.45">
      <c r="A285" s="3" t="s">
        <v>237</v>
      </c>
      <c r="B285" s="3" t="s">
        <v>86</v>
      </c>
      <c r="C285" s="3" t="s">
        <v>516</v>
      </c>
      <c r="D285" s="130">
        <v>13986.58866069473</v>
      </c>
      <c r="E285" s="130">
        <v>2066.97368905546</v>
      </c>
      <c r="F285" s="130">
        <v>2541.1970814137803</v>
      </c>
      <c r="G285" s="131">
        <v>2602.22583021938</v>
      </c>
      <c r="H285" s="131">
        <v>1960.9237321145699</v>
      </c>
      <c r="I285" s="131">
        <v>2332.0985814076803</v>
      </c>
      <c r="J285" s="131">
        <v>2483.1697464838603</v>
      </c>
    </row>
    <row r="286" spans="1:10" x14ac:dyDescent="0.45">
      <c r="A286" s="2" t="s">
        <v>235</v>
      </c>
      <c r="B286" s="2" t="s">
        <v>87</v>
      </c>
      <c r="C286" s="2" t="s">
        <v>517</v>
      </c>
      <c r="D286" s="129">
        <v>158797.80486348001</v>
      </c>
      <c r="E286" s="129">
        <v>23482.061692072002</v>
      </c>
      <c r="F286" s="129">
        <v>28036.207012778803</v>
      </c>
      <c r="G286" s="132">
        <v>30002.133101352902</v>
      </c>
      <c r="H286" s="132">
        <v>22087.4047111701</v>
      </c>
      <c r="I286" s="132">
        <v>26386.4298524437</v>
      </c>
      <c r="J286" s="132">
        <v>28803.5684936625</v>
      </c>
    </row>
    <row r="287" spans="1:10" x14ac:dyDescent="0.45">
      <c r="A287" s="3" t="s">
        <v>237</v>
      </c>
      <c r="B287" s="3" t="s">
        <v>87</v>
      </c>
      <c r="C287" s="3" t="s">
        <v>518</v>
      </c>
      <c r="D287" s="130">
        <v>37578.70219487515</v>
      </c>
      <c r="E287" s="130">
        <v>5592.6345216940999</v>
      </c>
      <c r="F287" s="130">
        <v>6566.0930887081204</v>
      </c>
      <c r="G287" s="131">
        <v>7083.3367466179297</v>
      </c>
      <c r="H287" s="131">
        <v>5279.4870073309103</v>
      </c>
      <c r="I287" s="131">
        <v>6227.93379204754</v>
      </c>
      <c r="J287" s="131">
        <v>6829.2170384765495</v>
      </c>
    </row>
    <row r="288" spans="1:10" x14ac:dyDescent="0.45">
      <c r="A288" s="3" t="s">
        <v>237</v>
      </c>
      <c r="B288" s="3" t="s">
        <v>87</v>
      </c>
      <c r="C288" s="3" t="s">
        <v>519</v>
      </c>
      <c r="D288" s="130">
        <v>17563.27352922002</v>
      </c>
      <c r="E288" s="130">
        <v>2502.1787010298599</v>
      </c>
      <c r="F288" s="130">
        <v>3113.4666603778201</v>
      </c>
      <c r="G288" s="131">
        <v>3389.5967369409004</v>
      </c>
      <c r="H288" s="131">
        <v>2406.1334570079298</v>
      </c>
      <c r="I288" s="131">
        <v>2901.3667464960399</v>
      </c>
      <c r="J288" s="131">
        <v>3250.5312273674704</v>
      </c>
    </row>
    <row r="289" spans="1:10" x14ac:dyDescent="0.45">
      <c r="A289" s="3" t="s">
        <v>237</v>
      </c>
      <c r="B289" s="3" t="s">
        <v>87</v>
      </c>
      <c r="C289" s="3" t="s">
        <v>520</v>
      </c>
      <c r="D289" s="130">
        <v>93591.087942919199</v>
      </c>
      <c r="E289" s="130">
        <v>13975.5834764839</v>
      </c>
      <c r="F289" s="130">
        <v>16553.797995697802</v>
      </c>
      <c r="G289" s="131">
        <v>17440.215560316898</v>
      </c>
      <c r="H289" s="131">
        <v>13177.207385551501</v>
      </c>
      <c r="I289" s="131">
        <v>15598.347911937899</v>
      </c>
      <c r="J289" s="131">
        <v>16845.9356129312</v>
      </c>
    </row>
    <row r="290" spans="1:10" x14ac:dyDescent="0.45">
      <c r="A290" s="3" t="s">
        <v>237</v>
      </c>
      <c r="B290" s="3" t="s">
        <v>87</v>
      </c>
      <c r="C290" s="3" t="s">
        <v>521</v>
      </c>
      <c r="D290" s="130">
        <v>10064.741196465591</v>
      </c>
      <c r="E290" s="130">
        <v>1411.66499286411</v>
      </c>
      <c r="F290" s="130">
        <v>1802.84926799513</v>
      </c>
      <c r="G290" s="131">
        <v>2088.9840574771501</v>
      </c>
      <c r="H290" s="131">
        <v>1224.5768612797101</v>
      </c>
      <c r="I290" s="131">
        <v>1658.7814019622199</v>
      </c>
      <c r="J290" s="131">
        <v>1877.8846148872701</v>
      </c>
    </row>
    <row r="291" spans="1:10" x14ac:dyDescent="0.45">
      <c r="A291" s="2" t="s">
        <v>235</v>
      </c>
      <c r="B291" s="2" t="s">
        <v>88</v>
      </c>
      <c r="C291" s="2" t="s">
        <v>522</v>
      </c>
      <c r="D291" s="129">
        <v>76648.106614674209</v>
      </c>
      <c r="E291" s="129">
        <v>11477.4066606216</v>
      </c>
      <c r="F291" s="129">
        <v>13201.218696556998</v>
      </c>
      <c r="G291" s="132">
        <v>14550.854469323602</v>
      </c>
      <c r="H291" s="132">
        <v>10983.1738424254</v>
      </c>
      <c r="I291" s="132">
        <v>12775.017926209701</v>
      </c>
      <c r="J291" s="132">
        <v>13660.435019536901</v>
      </c>
    </row>
    <row r="292" spans="1:10" x14ac:dyDescent="0.45">
      <c r="A292" s="3" t="s">
        <v>237</v>
      </c>
      <c r="B292" s="3" t="s">
        <v>88</v>
      </c>
      <c r="C292" s="3" t="s">
        <v>523</v>
      </c>
      <c r="D292" s="130">
        <v>3797.7890240341321</v>
      </c>
      <c r="E292" s="130">
        <v>547.25779666666801</v>
      </c>
      <c r="F292" s="130">
        <v>643.30304068860596</v>
      </c>
      <c r="G292" s="131">
        <v>758.35723925655202</v>
      </c>
      <c r="H292" s="131">
        <v>496.23376078001303</v>
      </c>
      <c r="I292" s="131">
        <v>647.30492585618606</v>
      </c>
      <c r="J292" s="131">
        <v>705.33226078610699</v>
      </c>
    </row>
    <row r="293" spans="1:10" x14ac:dyDescent="0.45">
      <c r="A293" s="3" t="s">
        <v>237</v>
      </c>
      <c r="B293" s="3" t="s">
        <v>88</v>
      </c>
      <c r="C293" s="3" t="s">
        <v>524</v>
      </c>
      <c r="D293" s="130">
        <v>59939.23556873262</v>
      </c>
      <c r="E293" s="130">
        <v>9139.3052514625397</v>
      </c>
      <c r="F293" s="130">
        <v>10366.883526617899</v>
      </c>
      <c r="G293" s="131">
        <v>11211.2812969775</v>
      </c>
      <c r="H293" s="131">
        <v>8703.0997681962399</v>
      </c>
      <c r="I293" s="131">
        <v>9991.7067921572398</v>
      </c>
      <c r="J293" s="131">
        <v>10526.958933321199</v>
      </c>
    </row>
    <row r="294" spans="1:10" x14ac:dyDescent="0.45">
      <c r="A294" s="3" t="s">
        <v>237</v>
      </c>
      <c r="B294" s="3" t="s">
        <v>88</v>
      </c>
      <c r="C294" s="3" t="s">
        <v>525</v>
      </c>
      <c r="D294" s="130">
        <v>4853.286236983553</v>
      </c>
      <c r="E294" s="130">
        <v>642.30256939671096</v>
      </c>
      <c r="F294" s="130">
        <v>793.37373447288405</v>
      </c>
      <c r="G294" s="131">
        <v>1028.4844880682501</v>
      </c>
      <c r="H294" s="131">
        <v>642.30256939671096</v>
      </c>
      <c r="I294" s="131">
        <v>833.39258614869107</v>
      </c>
      <c r="J294" s="131">
        <v>913.430289500306</v>
      </c>
    </row>
    <row r="295" spans="1:10" x14ac:dyDescent="0.45">
      <c r="A295" s="3" t="s">
        <v>237</v>
      </c>
      <c r="B295" s="3" t="s">
        <v>88</v>
      </c>
      <c r="C295" s="3" t="s">
        <v>526</v>
      </c>
      <c r="D295" s="130">
        <v>8057.7957849238392</v>
      </c>
      <c r="E295" s="130">
        <v>1148.5410430956799</v>
      </c>
      <c r="F295" s="130">
        <v>1397.65839477758</v>
      </c>
      <c r="G295" s="131">
        <v>1552.73144502133</v>
      </c>
      <c r="H295" s="131">
        <v>1141.5377440524101</v>
      </c>
      <c r="I295" s="131">
        <v>1302.61362204753</v>
      </c>
      <c r="J295" s="131">
        <v>1514.71353592931</v>
      </c>
    </row>
    <row r="296" spans="1:10" x14ac:dyDescent="0.45">
      <c r="A296" s="2" t="s">
        <v>235</v>
      </c>
      <c r="B296" s="2" t="s">
        <v>89</v>
      </c>
      <c r="C296" s="2" t="s">
        <v>527</v>
      </c>
      <c r="D296" s="129">
        <v>674578.77374454099</v>
      </c>
      <c r="E296" s="129">
        <v>106531.18363229099</v>
      </c>
      <c r="F296" s="129">
        <v>118664.899460396</v>
      </c>
      <c r="G296" s="132">
        <v>120309.67426427199</v>
      </c>
      <c r="H296" s="132">
        <v>101871.988825936</v>
      </c>
      <c r="I296" s="132">
        <v>112552.01986691701</v>
      </c>
      <c r="J296" s="132">
        <v>114649.00769472901</v>
      </c>
    </row>
    <row r="297" spans="1:10" x14ac:dyDescent="0.45">
      <c r="A297" s="3" t="s">
        <v>237</v>
      </c>
      <c r="B297" s="3" t="s">
        <v>89</v>
      </c>
      <c r="C297" s="3" t="s">
        <v>528</v>
      </c>
      <c r="D297" s="130">
        <v>223502.28519550932</v>
      </c>
      <c r="E297" s="130">
        <v>37091.472675722202</v>
      </c>
      <c r="F297" s="130">
        <v>39205.468515496701</v>
      </c>
      <c r="G297" s="131">
        <v>38296.040111163995</v>
      </c>
      <c r="H297" s="131">
        <v>35204.583819207903</v>
      </c>
      <c r="I297" s="131">
        <v>37007.433087203004</v>
      </c>
      <c r="J297" s="131">
        <v>36697.286986715502</v>
      </c>
    </row>
    <row r="298" spans="1:10" x14ac:dyDescent="0.45">
      <c r="A298" s="3" t="s">
        <v>237</v>
      </c>
      <c r="B298" s="3" t="s">
        <v>89</v>
      </c>
      <c r="C298" s="3" t="s">
        <v>529</v>
      </c>
      <c r="D298" s="130">
        <v>47939.58289374171</v>
      </c>
      <c r="E298" s="130">
        <v>7415.4932155271299</v>
      </c>
      <c r="F298" s="130">
        <v>8475.9927849360301</v>
      </c>
      <c r="G298" s="131">
        <v>8607.0545241743002</v>
      </c>
      <c r="H298" s="131">
        <v>7152.3692657586998</v>
      </c>
      <c r="I298" s="131">
        <v>8082.8075672212199</v>
      </c>
      <c r="J298" s="131">
        <v>8205.8655361243291</v>
      </c>
    </row>
    <row r="299" spans="1:10" x14ac:dyDescent="0.45">
      <c r="A299" s="3" t="s">
        <v>237</v>
      </c>
      <c r="B299" s="3" t="s">
        <v>89</v>
      </c>
      <c r="C299" s="3" t="s">
        <v>530</v>
      </c>
      <c r="D299" s="130">
        <v>24770.668716032946</v>
      </c>
      <c r="E299" s="130">
        <v>4048.90731829982</v>
      </c>
      <c r="F299" s="130">
        <v>4524.1311819500397</v>
      </c>
      <c r="G299" s="131">
        <v>4093.9285264351101</v>
      </c>
      <c r="H299" s="131">
        <v>3959.8653733211504</v>
      </c>
      <c r="I299" s="131">
        <v>4165.9624594515599</v>
      </c>
      <c r="J299" s="131">
        <v>3977.8738565752701</v>
      </c>
    </row>
    <row r="300" spans="1:10" x14ac:dyDescent="0.45">
      <c r="A300" s="3" t="s">
        <v>237</v>
      </c>
      <c r="B300" s="3" t="s">
        <v>89</v>
      </c>
      <c r="C300" s="3" t="s">
        <v>531</v>
      </c>
      <c r="D300" s="130">
        <v>58624.616291182232</v>
      </c>
      <c r="E300" s="130">
        <v>9190.3292873491901</v>
      </c>
      <c r="F300" s="130">
        <v>10183.797280201099</v>
      </c>
      <c r="G300" s="131">
        <v>10824.098907014</v>
      </c>
      <c r="H300" s="131">
        <v>8521.0139930713085</v>
      </c>
      <c r="I300" s="131">
        <v>9805.6191318647398</v>
      </c>
      <c r="J300" s="131">
        <v>10099.7576916819</v>
      </c>
    </row>
    <row r="301" spans="1:10" x14ac:dyDescent="0.45">
      <c r="A301" s="3" t="s">
        <v>237</v>
      </c>
      <c r="B301" s="3" t="s">
        <v>89</v>
      </c>
      <c r="C301" s="3" t="s">
        <v>532</v>
      </c>
      <c r="D301" s="130">
        <v>10642.01313188912</v>
      </c>
      <c r="E301" s="130">
        <v>1619.7630215783101</v>
      </c>
      <c r="F301" s="130">
        <v>1881.8865000548499</v>
      </c>
      <c r="G301" s="131">
        <v>1888.8897990981102</v>
      </c>
      <c r="H301" s="131">
        <v>1538.7248469348001</v>
      </c>
      <c r="I301" s="131">
        <v>1871.8817871359001</v>
      </c>
      <c r="J301" s="131">
        <v>1840.8671770871499</v>
      </c>
    </row>
    <row r="302" spans="1:10" x14ac:dyDescent="0.45">
      <c r="A302" s="3" t="s">
        <v>237</v>
      </c>
      <c r="B302" s="3" t="s">
        <v>89</v>
      </c>
      <c r="C302" s="3" t="s">
        <v>533</v>
      </c>
      <c r="D302" s="130">
        <v>62218.309171669782</v>
      </c>
      <c r="E302" s="130">
        <v>9671.5559787507809</v>
      </c>
      <c r="F302" s="130">
        <v>11026.1941079769</v>
      </c>
      <c r="G302" s="131">
        <v>11095.226627117601</v>
      </c>
      <c r="H302" s="131">
        <v>9396.4263734795986</v>
      </c>
      <c r="I302" s="131">
        <v>10454.9250003047</v>
      </c>
      <c r="J302" s="131">
        <v>10573.981084040201</v>
      </c>
    </row>
    <row r="303" spans="1:10" x14ac:dyDescent="0.45">
      <c r="A303" s="3" t="s">
        <v>237</v>
      </c>
      <c r="B303" s="3" t="s">
        <v>89</v>
      </c>
      <c r="C303" s="3" t="s">
        <v>534</v>
      </c>
      <c r="D303" s="130">
        <v>17106.058148823922</v>
      </c>
      <c r="E303" s="130">
        <v>2578.2145192139001</v>
      </c>
      <c r="F303" s="130">
        <v>3024.42471539915</v>
      </c>
      <c r="G303" s="131">
        <v>3143.4807991346797</v>
      </c>
      <c r="H303" s="131">
        <v>2541.1970814137803</v>
      </c>
      <c r="I303" s="131">
        <v>2893.36297616088</v>
      </c>
      <c r="J303" s="131">
        <v>2925.3780575015298</v>
      </c>
    </row>
    <row r="304" spans="1:10" x14ac:dyDescent="0.45">
      <c r="A304" s="3" t="s">
        <v>237</v>
      </c>
      <c r="B304" s="3" t="s">
        <v>89</v>
      </c>
      <c r="C304" s="3" t="s">
        <v>535</v>
      </c>
      <c r="D304" s="130">
        <v>24314.453806928741</v>
      </c>
      <c r="E304" s="130">
        <v>3592.6924091956198</v>
      </c>
      <c r="F304" s="130">
        <v>4204.9808398354699</v>
      </c>
      <c r="G304" s="131">
        <v>4642.1867943936695</v>
      </c>
      <c r="H304" s="131">
        <v>3442.6217154113397</v>
      </c>
      <c r="I304" s="131">
        <v>4017.8927082510704</v>
      </c>
      <c r="J304" s="131">
        <v>4414.0793398415699</v>
      </c>
    </row>
    <row r="305" spans="1:10" x14ac:dyDescent="0.45">
      <c r="A305" s="3" t="s">
        <v>237</v>
      </c>
      <c r="B305" s="3" t="s">
        <v>89</v>
      </c>
      <c r="C305" s="3" t="s">
        <v>536</v>
      </c>
      <c r="D305" s="130">
        <v>22237.475404954337</v>
      </c>
      <c r="E305" s="130">
        <v>3432.6170024923899</v>
      </c>
      <c r="F305" s="130">
        <v>3889.8323828884895</v>
      </c>
      <c r="G305" s="131">
        <v>4102.93276806217</v>
      </c>
      <c r="H305" s="131">
        <v>3220.5170886106102</v>
      </c>
      <c r="I305" s="131">
        <v>3845.8116460450997</v>
      </c>
      <c r="J305" s="131">
        <v>3745.76451685558</v>
      </c>
    </row>
    <row r="306" spans="1:10" x14ac:dyDescent="0.45">
      <c r="A306" s="3" t="s">
        <v>237</v>
      </c>
      <c r="B306" s="3" t="s">
        <v>89</v>
      </c>
      <c r="C306" s="3" t="s">
        <v>537</v>
      </c>
      <c r="D306" s="130">
        <v>12967.108414253529</v>
      </c>
      <c r="E306" s="130">
        <v>1916.9029952711799</v>
      </c>
      <c r="F306" s="130">
        <v>2349.1065933698997</v>
      </c>
      <c r="G306" s="131">
        <v>2421.1405263863498</v>
      </c>
      <c r="H306" s="131">
        <v>1851.87236129799</v>
      </c>
      <c r="I306" s="131">
        <v>2132.0043230286497</v>
      </c>
      <c r="J306" s="131">
        <v>2296.08161489946</v>
      </c>
    </row>
    <row r="307" spans="1:10" x14ac:dyDescent="0.45">
      <c r="A307" s="3" t="s">
        <v>237</v>
      </c>
      <c r="B307" s="3" t="s">
        <v>89</v>
      </c>
      <c r="C307" s="3" t="s">
        <v>538</v>
      </c>
      <c r="D307" s="130">
        <v>14970.051940627693</v>
      </c>
      <c r="E307" s="130">
        <v>2175.0245885801401</v>
      </c>
      <c r="F307" s="130">
        <v>2621.23478476539</v>
      </c>
      <c r="G307" s="131">
        <v>2847.3412967336999</v>
      </c>
      <c r="H307" s="131">
        <v>2085.98264360147</v>
      </c>
      <c r="I307" s="131">
        <v>2553.2027369165203</v>
      </c>
      <c r="J307" s="131">
        <v>2687.26589003047</v>
      </c>
    </row>
    <row r="308" spans="1:10" x14ac:dyDescent="0.45">
      <c r="A308" s="3" t="s">
        <v>237</v>
      </c>
      <c r="B308" s="3" t="s">
        <v>89</v>
      </c>
      <c r="C308" s="3" t="s">
        <v>539</v>
      </c>
      <c r="D308" s="130">
        <v>131550.9697000063</v>
      </c>
      <c r="E308" s="130">
        <v>20117.476737428398</v>
      </c>
      <c r="F308" s="130">
        <v>23054.860450432698</v>
      </c>
      <c r="G308" s="131">
        <v>24069.338340414401</v>
      </c>
      <c r="H308" s="131">
        <v>19523.196790042697</v>
      </c>
      <c r="I308" s="131">
        <v>21692.218550871501</v>
      </c>
      <c r="J308" s="131">
        <v>23093.8788308166</v>
      </c>
    </row>
    <row r="309" spans="1:10" x14ac:dyDescent="0.45">
      <c r="A309" s="3" t="s">
        <v>237</v>
      </c>
      <c r="B309" s="3" t="s">
        <v>89</v>
      </c>
      <c r="C309" s="3" t="s">
        <v>540</v>
      </c>
      <c r="D309" s="130">
        <v>23735.180928921429</v>
      </c>
      <c r="E309" s="130">
        <v>3680.7338828823999</v>
      </c>
      <c r="F309" s="130">
        <v>4222.9893230895896</v>
      </c>
      <c r="G309" s="131">
        <v>4278.0152441438204</v>
      </c>
      <c r="H309" s="131">
        <v>3433.6174737842798</v>
      </c>
      <c r="I309" s="131">
        <v>4028.8978924619196</v>
      </c>
      <c r="J309" s="131">
        <v>4090.92711255942</v>
      </c>
    </row>
    <row r="310" spans="1:10" x14ac:dyDescent="0.45">
      <c r="A310" s="2" t="s">
        <v>235</v>
      </c>
      <c r="B310" s="2" t="s">
        <v>90</v>
      </c>
      <c r="C310" s="2" t="s">
        <v>541</v>
      </c>
      <c r="D310" s="129">
        <v>110351.98349603909</v>
      </c>
      <c r="E310" s="129">
        <v>16880.9521081475</v>
      </c>
      <c r="F310" s="129">
        <v>19350.115256544799</v>
      </c>
      <c r="G310" s="132">
        <v>20412.6157685375</v>
      </c>
      <c r="H310" s="132">
        <v>15938.508151182201</v>
      </c>
      <c r="I310" s="132">
        <v>18359.648677568599</v>
      </c>
      <c r="J310" s="132">
        <v>19410.143534058498</v>
      </c>
    </row>
    <row r="311" spans="1:10" x14ac:dyDescent="0.45">
      <c r="A311" s="3" t="s">
        <v>237</v>
      </c>
      <c r="B311" s="3" t="s">
        <v>90</v>
      </c>
      <c r="C311" s="3" t="s">
        <v>542</v>
      </c>
      <c r="D311" s="130">
        <v>64546.405867909911</v>
      </c>
      <c r="E311" s="130">
        <v>10034.7270577087</v>
      </c>
      <c r="F311" s="130">
        <v>11350.346806550901</v>
      </c>
      <c r="G311" s="131">
        <v>11724.5230697197</v>
      </c>
      <c r="H311" s="131">
        <v>9457.4551222852097</v>
      </c>
      <c r="I311" s="131">
        <v>10690.0357539001</v>
      </c>
      <c r="J311" s="131">
        <v>11289.3180577453</v>
      </c>
    </row>
    <row r="312" spans="1:10" x14ac:dyDescent="0.45">
      <c r="A312" s="3" t="s">
        <v>237</v>
      </c>
      <c r="B312" s="3" t="s">
        <v>90</v>
      </c>
      <c r="C312" s="3" t="s">
        <v>543</v>
      </c>
      <c r="D312" s="130">
        <v>26478.473211298038</v>
      </c>
      <c r="E312" s="130">
        <v>3942.8573613589297</v>
      </c>
      <c r="F312" s="130">
        <v>4666.1981053991603</v>
      </c>
      <c r="G312" s="131">
        <v>4962.3376078001293</v>
      </c>
      <c r="H312" s="131">
        <v>3677.7324690067103</v>
      </c>
      <c r="I312" s="131">
        <v>4455.0986628092696</v>
      </c>
      <c r="J312" s="131">
        <v>4774.2490049238395</v>
      </c>
    </row>
    <row r="313" spans="1:10" x14ac:dyDescent="0.45">
      <c r="A313" s="3" t="s">
        <v>237</v>
      </c>
      <c r="B313" s="3" t="s">
        <v>90</v>
      </c>
      <c r="C313" s="3" t="s">
        <v>544</v>
      </c>
      <c r="D313" s="130">
        <v>19327.10441683124</v>
      </c>
      <c r="E313" s="130">
        <v>2903.3676890798301</v>
      </c>
      <c r="F313" s="130">
        <v>3333.5703445947697</v>
      </c>
      <c r="G313" s="131">
        <v>3725.7550910176801</v>
      </c>
      <c r="H313" s="131">
        <v>2803.3205598903201</v>
      </c>
      <c r="I313" s="131">
        <v>3214.51426085924</v>
      </c>
      <c r="J313" s="131">
        <v>3346.5764713894</v>
      </c>
    </row>
    <row r="314" spans="1:10" x14ac:dyDescent="0.45">
      <c r="A314" s="2" t="s">
        <v>235</v>
      </c>
      <c r="B314" s="2" t="s">
        <v>91</v>
      </c>
      <c r="C314" s="2" t="s">
        <v>545</v>
      </c>
      <c r="D314" s="129">
        <v>167368.84242114599</v>
      </c>
      <c r="E314" s="129">
        <v>25785.146606014703</v>
      </c>
      <c r="F314" s="129">
        <v>29384.842314253601</v>
      </c>
      <c r="G314" s="132">
        <v>30806.512020036604</v>
      </c>
      <c r="H314" s="132">
        <v>24321.457105972</v>
      </c>
      <c r="I314" s="132">
        <v>27896.141031913503</v>
      </c>
      <c r="J314" s="132">
        <v>29174.7433429556</v>
      </c>
    </row>
    <row r="315" spans="1:10" x14ac:dyDescent="0.45">
      <c r="A315" s="3" t="s">
        <v>237</v>
      </c>
      <c r="B315" s="3" t="s">
        <v>91</v>
      </c>
      <c r="C315" s="3" t="s">
        <v>546</v>
      </c>
      <c r="D315" s="130">
        <v>61074.770485033659</v>
      </c>
      <c r="E315" s="130">
        <v>9495.4730313772307</v>
      </c>
      <c r="F315" s="130">
        <v>10691.036225192</v>
      </c>
      <c r="G315" s="131">
        <v>11265.306746739801</v>
      </c>
      <c r="H315" s="131">
        <v>8954.2180624619305</v>
      </c>
      <c r="I315" s="131">
        <v>10018.7195170384</v>
      </c>
      <c r="J315" s="131">
        <v>10650.016902224301</v>
      </c>
    </row>
    <row r="316" spans="1:10" x14ac:dyDescent="0.45">
      <c r="A316" s="3" t="s">
        <v>237</v>
      </c>
      <c r="B316" s="3" t="s">
        <v>91</v>
      </c>
      <c r="C316" s="3" t="s">
        <v>547</v>
      </c>
      <c r="D316" s="130">
        <v>40746.194305015313</v>
      </c>
      <c r="E316" s="130">
        <v>6304.9700815234701</v>
      </c>
      <c r="F316" s="130">
        <v>7125.3565408775294</v>
      </c>
      <c r="G316" s="131">
        <v>7344.4597538025691</v>
      </c>
      <c r="H316" s="131">
        <v>5918.7881628519299</v>
      </c>
      <c r="I316" s="131">
        <v>6896.2486150335308</v>
      </c>
      <c r="J316" s="131">
        <v>7156.3711509262803</v>
      </c>
    </row>
    <row r="317" spans="1:10" x14ac:dyDescent="0.45">
      <c r="A317" s="3" t="s">
        <v>237</v>
      </c>
      <c r="B317" s="3" t="s">
        <v>91</v>
      </c>
      <c r="C317" s="3" t="s">
        <v>548</v>
      </c>
      <c r="D317" s="130">
        <v>38066.932185320009</v>
      </c>
      <c r="E317" s="130">
        <v>5946.8013590250002</v>
      </c>
      <c r="F317" s="130">
        <v>6727.1689667032397</v>
      </c>
      <c r="G317" s="131">
        <v>6992.2938590554704</v>
      </c>
      <c r="H317" s="131">
        <v>5609.6425336563198</v>
      </c>
      <c r="I317" s="131">
        <v>6303.9696102315802</v>
      </c>
      <c r="J317" s="131">
        <v>6487.0558566483996</v>
      </c>
    </row>
    <row r="318" spans="1:10" x14ac:dyDescent="0.45">
      <c r="A318" s="3" t="s">
        <v>237</v>
      </c>
      <c r="B318" s="3" t="s">
        <v>91</v>
      </c>
      <c r="C318" s="3" t="s">
        <v>549</v>
      </c>
      <c r="D318" s="130">
        <v>15338.225376045109</v>
      </c>
      <c r="E318" s="130">
        <v>2263.0660622669102</v>
      </c>
      <c r="F318" s="130">
        <v>2716.2795574954298</v>
      </c>
      <c r="G318" s="131">
        <v>2852.3436531931802</v>
      </c>
      <c r="H318" s="131">
        <v>2135.0057369043302</v>
      </c>
      <c r="I318" s="131">
        <v>2665.2555216087799</v>
      </c>
      <c r="J318" s="131">
        <v>2706.2748445764801</v>
      </c>
    </row>
    <row r="319" spans="1:10" x14ac:dyDescent="0.45">
      <c r="A319" s="3" t="s">
        <v>237</v>
      </c>
      <c r="B319" s="3" t="s">
        <v>91</v>
      </c>
      <c r="C319" s="3" t="s">
        <v>550</v>
      </c>
      <c r="D319" s="130">
        <v>3710.7480216392523</v>
      </c>
      <c r="E319" s="130">
        <v>520.245071785498</v>
      </c>
      <c r="F319" s="130">
        <v>630.29691389396805</v>
      </c>
      <c r="G319" s="131">
        <v>709.33414595368799</v>
      </c>
      <c r="H319" s="131">
        <v>558.26298087751502</v>
      </c>
      <c r="I319" s="131">
        <v>634.29879906154906</v>
      </c>
      <c r="J319" s="131">
        <v>658.31011006703397</v>
      </c>
    </row>
    <row r="320" spans="1:10" x14ac:dyDescent="0.45">
      <c r="A320" s="3" t="s">
        <v>237</v>
      </c>
      <c r="B320" s="3" t="s">
        <v>91</v>
      </c>
      <c r="C320" s="3" t="s">
        <v>551</v>
      </c>
      <c r="D320" s="130">
        <v>1812.8539809140798</v>
      </c>
      <c r="E320" s="130">
        <v>254.119708141378</v>
      </c>
      <c r="F320" s="130">
        <v>321.15128469835497</v>
      </c>
      <c r="G320" s="131">
        <v>350.164952163316</v>
      </c>
      <c r="H320" s="131">
        <v>258.12159330895798</v>
      </c>
      <c r="I320" s="131">
        <v>290.136674649604</v>
      </c>
      <c r="J320" s="131">
        <v>339.159767952469</v>
      </c>
    </row>
    <row r="321" spans="1:10" x14ac:dyDescent="0.45">
      <c r="A321" s="3" t="s">
        <v>237</v>
      </c>
      <c r="B321" s="3" t="s">
        <v>91</v>
      </c>
      <c r="C321" s="3" t="s">
        <v>552</v>
      </c>
      <c r="D321" s="130">
        <v>3249.5307560755705</v>
      </c>
      <c r="E321" s="130">
        <v>453.21349522851995</v>
      </c>
      <c r="F321" s="130">
        <v>584.27523446678993</v>
      </c>
      <c r="G321" s="131">
        <v>648.30539714808197</v>
      </c>
      <c r="H321" s="131">
        <v>418.19700001218894</v>
      </c>
      <c r="I321" s="131">
        <v>553.26062441803901</v>
      </c>
      <c r="J321" s="131">
        <v>592.27900480195103</v>
      </c>
    </row>
    <row r="322" spans="1:10" x14ac:dyDescent="0.45">
      <c r="A322" s="3" t="s">
        <v>237</v>
      </c>
      <c r="B322" s="3" t="s">
        <v>91</v>
      </c>
      <c r="C322" s="3" t="s">
        <v>553</v>
      </c>
      <c r="D322" s="130">
        <v>3369.5873111029932</v>
      </c>
      <c r="E322" s="130">
        <v>547.25779666666801</v>
      </c>
      <c r="F322" s="130">
        <v>589.27759092626604</v>
      </c>
      <c r="G322" s="131">
        <v>644.30351198050107</v>
      </c>
      <c r="H322" s="131">
        <v>469.22103589884296</v>
      </c>
      <c r="I322" s="131">
        <v>534.25166987202999</v>
      </c>
      <c r="J322" s="131">
        <v>585.27570575868504</v>
      </c>
    </row>
    <row r="323" spans="1:10" x14ac:dyDescent="0.45">
      <c r="A323" s="2" t="s">
        <v>235</v>
      </c>
      <c r="B323" s="2" t="s">
        <v>92</v>
      </c>
      <c r="C323" s="2" t="s">
        <v>554</v>
      </c>
      <c r="D323" s="129">
        <v>233101.8072412436</v>
      </c>
      <c r="E323" s="129">
        <v>35975.947185259101</v>
      </c>
      <c r="F323" s="129">
        <v>41243.428537087202</v>
      </c>
      <c r="G323" s="132">
        <v>42085.825364862998</v>
      </c>
      <c r="H323" s="132">
        <v>34510.256742632599</v>
      </c>
      <c r="I323" s="132">
        <v>38837.295080079297</v>
      </c>
      <c r="J323" s="132">
        <v>40449.054331322397</v>
      </c>
    </row>
    <row r="324" spans="1:10" x14ac:dyDescent="0.45">
      <c r="A324" s="3" t="s">
        <v>237</v>
      </c>
      <c r="B324" s="3" t="s">
        <v>92</v>
      </c>
      <c r="C324" s="3" t="s">
        <v>555</v>
      </c>
      <c r="D324" s="130">
        <v>25061.805861974441</v>
      </c>
      <c r="E324" s="130">
        <v>3824.8017489152999</v>
      </c>
      <c r="F324" s="130">
        <v>4411.0779259658793</v>
      </c>
      <c r="G324" s="131">
        <v>4679.2042321937897</v>
      </c>
      <c r="H324" s="131">
        <v>3554.6745001036002</v>
      </c>
      <c r="I324" s="131">
        <v>4313.0317393601499</v>
      </c>
      <c r="J324" s="131">
        <v>4279.0157154357203</v>
      </c>
    </row>
    <row r="325" spans="1:10" x14ac:dyDescent="0.45">
      <c r="A325" s="3" t="s">
        <v>237</v>
      </c>
      <c r="B325" s="3" t="s">
        <v>92</v>
      </c>
      <c r="C325" s="3" t="s">
        <v>556</v>
      </c>
      <c r="D325" s="130">
        <v>133369.8265086718</v>
      </c>
      <c r="E325" s="130">
        <v>21085.932947982998</v>
      </c>
      <c r="F325" s="130">
        <v>23480.060749488199</v>
      </c>
      <c r="G325" s="131">
        <v>23612.1229600183</v>
      </c>
      <c r="H325" s="131">
        <v>20257.5427182938</v>
      </c>
      <c r="I325" s="131">
        <v>21946.338259012799</v>
      </c>
      <c r="J325" s="131">
        <v>22987.8288738757</v>
      </c>
    </row>
    <row r="326" spans="1:10" x14ac:dyDescent="0.45">
      <c r="A326" s="3" t="s">
        <v>237</v>
      </c>
      <c r="B326" s="3" t="s">
        <v>92</v>
      </c>
      <c r="C326" s="3" t="s">
        <v>557</v>
      </c>
      <c r="D326" s="130">
        <v>31455.817888476602</v>
      </c>
      <c r="E326" s="130">
        <v>4929.3220551675895</v>
      </c>
      <c r="F326" s="130">
        <v>5661.66704083487</v>
      </c>
      <c r="G326" s="131">
        <v>5531.6057728884898</v>
      </c>
      <c r="H326" s="131">
        <v>4718.2226125777097</v>
      </c>
      <c r="I326" s="131">
        <v>5320.50633029861</v>
      </c>
      <c r="J326" s="131">
        <v>5294.4940767093303</v>
      </c>
    </row>
    <row r="327" spans="1:10" x14ac:dyDescent="0.45">
      <c r="A327" s="3" t="s">
        <v>237</v>
      </c>
      <c r="B327" s="3" t="s">
        <v>92</v>
      </c>
      <c r="C327" s="3" t="s">
        <v>558</v>
      </c>
      <c r="D327" s="130">
        <v>16308.682529183461</v>
      </c>
      <c r="E327" s="130">
        <v>2424.14194026204</v>
      </c>
      <c r="F327" s="130">
        <v>2873.35355032298</v>
      </c>
      <c r="G327" s="131">
        <v>3011.4185886045202</v>
      </c>
      <c r="H327" s="131">
        <v>2347.1056507861099</v>
      </c>
      <c r="I327" s="131">
        <v>2771.3054785496702</v>
      </c>
      <c r="J327" s="131">
        <v>2881.35732065814</v>
      </c>
    </row>
    <row r="328" spans="1:10" x14ac:dyDescent="0.45">
      <c r="A328" s="3" t="s">
        <v>237</v>
      </c>
      <c r="B328" s="3" t="s">
        <v>92</v>
      </c>
      <c r="C328" s="3" t="s">
        <v>559</v>
      </c>
      <c r="D328" s="130">
        <v>11821.568785033538</v>
      </c>
      <c r="E328" s="130">
        <v>1666.7851722973801</v>
      </c>
      <c r="F328" s="130">
        <v>2110.9944258988498</v>
      </c>
      <c r="G328" s="131">
        <v>2291.0792584399796</v>
      </c>
      <c r="H328" s="131">
        <v>1587.74794023766</v>
      </c>
      <c r="I328" s="131">
        <v>1952.9199617794102</v>
      </c>
      <c r="J328" s="131">
        <v>2212.0420263802598</v>
      </c>
    </row>
    <row r="329" spans="1:10" x14ac:dyDescent="0.45">
      <c r="A329" t="s">
        <v>237</v>
      </c>
      <c r="B329" t="s">
        <v>92</v>
      </c>
      <c r="C329" t="s">
        <v>560</v>
      </c>
      <c r="D329" s="131">
        <v>4750.2376939183514</v>
      </c>
      <c r="E329" s="131">
        <v>684.32236365630797</v>
      </c>
      <c r="F329" s="131">
        <v>852.40154069469997</v>
      </c>
      <c r="G329" s="131">
        <v>929.4378301706289</v>
      </c>
      <c r="H329" s="131">
        <v>618.29125839122605</v>
      </c>
      <c r="I329" s="131">
        <v>795.37467705667405</v>
      </c>
      <c r="J329" s="131">
        <v>870.410023948814</v>
      </c>
    </row>
    <row r="330" spans="1:10" x14ac:dyDescent="0.45">
      <c r="A330" t="s">
        <v>237</v>
      </c>
      <c r="B330" t="s">
        <v>92</v>
      </c>
      <c r="C330" t="s">
        <v>561</v>
      </c>
      <c r="D330" s="131">
        <v>10333.867973985401</v>
      </c>
      <c r="E330" s="131">
        <v>1360.6409569774601</v>
      </c>
      <c r="F330" s="131">
        <v>1853.8733038817802</v>
      </c>
      <c r="G330" s="131">
        <v>2030.9567225472301</v>
      </c>
      <c r="H330" s="131">
        <v>1426.6720622425401</v>
      </c>
      <c r="I330" s="131">
        <v>1737.8186340219402</v>
      </c>
      <c r="J330" s="131">
        <v>1923.9062943144502</v>
      </c>
    </row>
    <row r="331" spans="1:10" x14ac:dyDescent="0.45">
      <c r="A331" s="64" t="s">
        <v>235</v>
      </c>
      <c r="B331" s="64" t="s">
        <v>93</v>
      </c>
      <c r="C331" s="64" t="s">
        <v>562</v>
      </c>
      <c r="D331" s="132">
        <v>139035.49543467429</v>
      </c>
      <c r="E331" s="132">
        <v>20976.881577166401</v>
      </c>
      <c r="F331" s="132">
        <v>24353.472187312698</v>
      </c>
      <c r="G331" s="132">
        <v>25824.164986398602</v>
      </c>
      <c r="H331" s="132">
        <v>20025.4333785741</v>
      </c>
      <c r="I331" s="132">
        <v>23033.850553302902</v>
      </c>
      <c r="J331" s="132">
        <v>24821.6927519196</v>
      </c>
    </row>
    <row r="332" spans="1:10" x14ac:dyDescent="0.45">
      <c r="A332" t="s">
        <v>237</v>
      </c>
      <c r="B332" t="s">
        <v>93</v>
      </c>
      <c r="C332" t="s">
        <v>563</v>
      </c>
      <c r="D332" s="131">
        <v>21901.317050877562</v>
      </c>
      <c r="E332" s="131">
        <v>3261.53641157831</v>
      </c>
      <c r="F332" s="131">
        <v>3849.8135312126801</v>
      </c>
      <c r="G332" s="131">
        <v>4138.9497345703903</v>
      </c>
      <c r="H332" s="131">
        <v>3102.46147616698</v>
      </c>
      <c r="I332" s="131">
        <v>3572.6829833577203</v>
      </c>
      <c r="J332" s="131">
        <v>3975.8729139914803</v>
      </c>
    </row>
    <row r="333" spans="1:10" x14ac:dyDescent="0.45">
      <c r="A333" t="s">
        <v>237</v>
      </c>
      <c r="B333" t="s">
        <v>93</v>
      </c>
      <c r="C333" t="s">
        <v>564</v>
      </c>
      <c r="D333" s="131">
        <v>74425.059404083004</v>
      </c>
      <c r="E333" s="131">
        <v>11477.4066606216</v>
      </c>
      <c r="F333" s="131">
        <v>12996.1220817185</v>
      </c>
      <c r="G333" s="131">
        <v>13553.384591304099</v>
      </c>
      <c r="H333" s="131">
        <v>10961.163474003701</v>
      </c>
      <c r="I333" s="131">
        <v>12408.845433376</v>
      </c>
      <c r="J333" s="131">
        <v>13028.1371630591</v>
      </c>
    </row>
    <row r="334" spans="1:10" x14ac:dyDescent="0.45">
      <c r="A334" t="s">
        <v>237</v>
      </c>
      <c r="B334" t="s">
        <v>93</v>
      </c>
      <c r="C334" t="s">
        <v>565</v>
      </c>
      <c r="D334" s="131">
        <v>7134.3607825045829</v>
      </c>
      <c r="E334" s="131">
        <v>982.46280864107393</v>
      </c>
      <c r="F334" s="131">
        <v>1303.6140933394299</v>
      </c>
      <c r="G334" s="131">
        <v>1338.6305885557601</v>
      </c>
      <c r="H334" s="131">
        <v>979.46139476538895</v>
      </c>
      <c r="I334" s="131">
        <v>1177.5547105606399</v>
      </c>
      <c r="J334" s="131">
        <v>1352.6371866422899</v>
      </c>
    </row>
    <row r="335" spans="1:10" x14ac:dyDescent="0.45">
      <c r="A335" t="s">
        <v>237</v>
      </c>
      <c r="B335" t="s">
        <v>93</v>
      </c>
      <c r="C335" t="s">
        <v>566</v>
      </c>
      <c r="D335" s="131">
        <v>5206.452603022557</v>
      </c>
      <c r="E335" s="131">
        <v>693.32660528336498</v>
      </c>
      <c r="F335" s="131">
        <v>908.42793304083102</v>
      </c>
      <c r="G335" s="131">
        <v>1078.5080526630099</v>
      </c>
      <c r="H335" s="131">
        <v>655.30869619134796</v>
      </c>
      <c r="I335" s="131">
        <v>841.39635648385297</v>
      </c>
      <c r="J335" s="131">
        <v>1029.48495936015</v>
      </c>
    </row>
    <row r="336" spans="1:10" x14ac:dyDescent="0.45">
      <c r="A336" t="s">
        <v>237</v>
      </c>
      <c r="B336" t="s">
        <v>93</v>
      </c>
      <c r="C336" t="s">
        <v>567</v>
      </c>
      <c r="D336" s="131">
        <v>10381.890595996359</v>
      </c>
      <c r="E336" s="131">
        <v>1505.7092943022601</v>
      </c>
      <c r="F336" s="131">
        <v>1793.84502636807</v>
      </c>
      <c r="G336" s="131">
        <v>2035.95907900671</v>
      </c>
      <c r="H336" s="131">
        <v>1456.6862009993899</v>
      </c>
      <c r="I336" s="131">
        <v>1676.78988521633</v>
      </c>
      <c r="J336" s="131">
        <v>1912.9011101036001</v>
      </c>
    </row>
    <row r="337" spans="1:10" x14ac:dyDescent="0.45">
      <c r="A337" t="s">
        <v>237</v>
      </c>
      <c r="B337" t="s">
        <v>93</v>
      </c>
      <c r="C337" t="s">
        <v>568</v>
      </c>
      <c r="D337" s="131">
        <v>19986.414998190172</v>
      </c>
      <c r="E337" s="131">
        <v>3056.4397967397999</v>
      </c>
      <c r="F337" s="131">
        <v>3501.64952163316</v>
      </c>
      <c r="G337" s="131">
        <v>3678.7329402986102</v>
      </c>
      <c r="H337" s="131">
        <v>2870.3521364472899</v>
      </c>
      <c r="I337" s="131">
        <v>3356.5811843083502</v>
      </c>
      <c r="J337" s="131">
        <v>3522.6594187629598</v>
      </c>
    </row>
    <row r="338" spans="1:10" x14ac:dyDescent="0.45">
      <c r="A338" s="64" t="s">
        <v>235</v>
      </c>
      <c r="B338" s="64" t="s">
        <v>94</v>
      </c>
      <c r="C338" s="64" t="s">
        <v>569</v>
      </c>
      <c r="D338" s="132">
        <v>143159.43809986609</v>
      </c>
      <c r="E338" s="132">
        <v>21592.171421681898</v>
      </c>
      <c r="F338" s="132">
        <v>25076.812931352899</v>
      </c>
      <c r="G338" s="132">
        <v>26487.477452925101</v>
      </c>
      <c r="H338" s="132">
        <v>20594.701543662399</v>
      </c>
      <c r="I338" s="132">
        <v>24069.338340414401</v>
      </c>
      <c r="J338" s="132">
        <v>25338.936409829399</v>
      </c>
    </row>
    <row r="339" spans="1:10" x14ac:dyDescent="0.45">
      <c r="A339" t="s">
        <v>237</v>
      </c>
      <c r="B339" t="s">
        <v>94</v>
      </c>
      <c r="C339" t="s">
        <v>570</v>
      </c>
      <c r="D339" s="131">
        <v>71094.490473364</v>
      </c>
      <c r="E339" s="131">
        <v>10770.073457251699</v>
      </c>
      <c r="F339" s="131">
        <v>12352.819041029899</v>
      </c>
      <c r="G339" s="131">
        <v>13042.1437611457</v>
      </c>
      <c r="H339" s="131">
        <v>10334.8684452773</v>
      </c>
      <c r="I339" s="131">
        <v>12041.672469250499</v>
      </c>
      <c r="J339" s="131">
        <v>12552.9132994089</v>
      </c>
    </row>
    <row r="340" spans="1:10" x14ac:dyDescent="0.45">
      <c r="A340" t="s">
        <v>237</v>
      </c>
      <c r="B340" t="s">
        <v>94</v>
      </c>
      <c r="C340" t="s">
        <v>571</v>
      </c>
      <c r="D340" s="131">
        <v>35471.70965414388</v>
      </c>
      <c r="E340" s="131">
        <v>5417.5520456124405</v>
      </c>
      <c r="F340" s="131">
        <v>6286.9615982693595</v>
      </c>
      <c r="G340" s="131">
        <v>6476.05067243755</v>
      </c>
      <c r="H340" s="131">
        <v>5128.4158422547298</v>
      </c>
      <c r="I340" s="131">
        <v>5920.7891054357196</v>
      </c>
      <c r="J340" s="131">
        <v>6241.9403901340802</v>
      </c>
    </row>
    <row r="341" spans="1:10" x14ac:dyDescent="0.45">
      <c r="A341" t="s">
        <v>237</v>
      </c>
      <c r="B341" t="s">
        <v>94</v>
      </c>
      <c r="C341" t="s">
        <v>572</v>
      </c>
      <c r="D341" s="131">
        <v>28547.44784293729</v>
      </c>
      <c r="E341" s="131">
        <v>4214.9855527544296</v>
      </c>
      <c r="F341" s="131">
        <v>5041.37483985985</v>
      </c>
      <c r="G341" s="131">
        <v>5448.5666556611895</v>
      </c>
      <c r="H341" s="131">
        <v>4043.9049618403501</v>
      </c>
      <c r="I341" s="131">
        <v>4708.21789965875</v>
      </c>
      <c r="J341" s="131">
        <v>5090.3979331627197</v>
      </c>
    </row>
    <row r="342" spans="1:10" x14ac:dyDescent="0.45">
      <c r="A342" t="s">
        <v>237</v>
      </c>
      <c r="B342" t="s">
        <v>94</v>
      </c>
      <c r="C342" t="s">
        <v>573</v>
      </c>
      <c r="D342" s="131">
        <v>8045.7901294211097</v>
      </c>
      <c r="E342" s="131">
        <v>1189.5603660633801</v>
      </c>
      <c r="F342" s="131">
        <v>1395.65745219379</v>
      </c>
      <c r="G342" s="131">
        <v>1520.7163636806899</v>
      </c>
      <c r="H342" s="131">
        <v>1087.51229429007</v>
      </c>
      <c r="I342" s="131">
        <v>1398.6588660694699</v>
      </c>
      <c r="J342" s="131">
        <v>1453.6847871237101</v>
      </c>
    </row>
    <row r="343" spans="1:10" x14ac:dyDescent="0.45">
      <c r="A343" s="64" t="s">
        <v>235</v>
      </c>
      <c r="B343" s="64" t="s">
        <v>95</v>
      </c>
      <c r="C343" s="64" t="s">
        <v>574</v>
      </c>
      <c r="D343" s="132">
        <v>214485.03744165812</v>
      </c>
      <c r="E343" s="132">
        <v>32571.343378939699</v>
      </c>
      <c r="F343" s="132">
        <v>37969.886470006197</v>
      </c>
      <c r="G343" s="132">
        <v>39552.6320537844</v>
      </c>
      <c r="H343" s="132">
        <v>31214.704307129898</v>
      </c>
      <c r="I343" s="132">
        <v>36119.014580000097</v>
      </c>
      <c r="J343" s="132">
        <v>37057.456651797802</v>
      </c>
    </row>
    <row r="344" spans="1:10" x14ac:dyDescent="0.45">
      <c r="A344" t="s">
        <v>237</v>
      </c>
      <c r="B344" t="s">
        <v>95</v>
      </c>
      <c r="C344" t="s">
        <v>575</v>
      </c>
      <c r="D344" s="131">
        <v>106460.15017056698</v>
      </c>
      <c r="E344" s="131">
        <v>16445.747096173098</v>
      </c>
      <c r="F344" s="131">
        <v>18588.756603412599</v>
      </c>
      <c r="G344" s="131">
        <v>19714.286806794702</v>
      </c>
      <c r="H344" s="131">
        <v>15518.310208586299</v>
      </c>
      <c r="I344" s="131">
        <v>17664.321129701399</v>
      </c>
      <c r="J344" s="131">
        <v>18528.728325898901</v>
      </c>
    </row>
    <row r="345" spans="1:10" x14ac:dyDescent="0.45">
      <c r="A345" t="s">
        <v>237</v>
      </c>
      <c r="B345" t="s">
        <v>95</v>
      </c>
      <c r="C345" t="s">
        <v>576</v>
      </c>
      <c r="D345" s="131">
        <v>25575.047634716677</v>
      </c>
      <c r="E345" s="131">
        <v>3819.7993924558295</v>
      </c>
      <c r="F345" s="131">
        <v>4618.1754833881896</v>
      </c>
      <c r="G345" s="131">
        <v>4727.2268542047605</v>
      </c>
      <c r="H345" s="131">
        <v>3724.7546197257798</v>
      </c>
      <c r="I345" s="131">
        <v>4328.03880873858</v>
      </c>
      <c r="J345" s="131">
        <v>4357.0524762035402</v>
      </c>
    </row>
    <row r="346" spans="1:10" x14ac:dyDescent="0.45">
      <c r="A346" t="s">
        <v>237</v>
      </c>
      <c r="B346" t="s">
        <v>95</v>
      </c>
      <c r="C346" t="s">
        <v>577</v>
      </c>
      <c r="D346" s="131">
        <v>32692.40040525905</v>
      </c>
      <c r="E346" s="131">
        <v>4991.3512752650904</v>
      </c>
      <c r="F346" s="131">
        <v>5835.7490456246305</v>
      </c>
      <c r="G346" s="131">
        <v>5914.7862776843504</v>
      </c>
      <c r="H346" s="131">
        <v>4852.2857656916603</v>
      </c>
      <c r="I346" s="131">
        <v>5493.5878637964797</v>
      </c>
      <c r="J346" s="131">
        <v>5604.6401771968403</v>
      </c>
    </row>
    <row r="347" spans="1:10" x14ac:dyDescent="0.45">
      <c r="A347" t="s">
        <v>237</v>
      </c>
      <c r="B347" t="s">
        <v>95</v>
      </c>
      <c r="C347" t="s">
        <v>578</v>
      </c>
      <c r="D347" s="131">
        <v>29912.090685082319</v>
      </c>
      <c r="E347" s="131">
        <v>4442.0925360146302</v>
      </c>
      <c r="F347" s="131">
        <v>5301.4973757526004</v>
      </c>
      <c r="G347" s="131">
        <v>5577.6274523156699</v>
      </c>
      <c r="H347" s="131">
        <v>4299.0251412736197</v>
      </c>
      <c r="I347" s="131">
        <v>5147.4247968007394</v>
      </c>
      <c r="J347" s="131">
        <v>5144.4233829250597</v>
      </c>
    </row>
    <row r="348" spans="1:10" x14ac:dyDescent="0.45">
      <c r="A348" t="s">
        <v>237</v>
      </c>
      <c r="B348" t="s">
        <v>95</v>
      </c>
      <c r="C348" t="s">
        <v>579</v>
      </c>
      <c r="D348" s="131">
        <v>5112.4083015844108</v>
      </c>
      <c r="E348" s="131">
        <v>722.34027274832602</v>
      </c>
      <c r="F348" s="131">
        <v>931.43877275442003</v>
      </c>
      <c r="G348" s="131">
        <v>945.44537084095305</v>
      </c>
      <c r="H348" s="131">
        <v>715.33697370505899</v>
      </c>
      <c r="I348" s="131">
        <v>894.42133495429812</v>
      </c>
      <c r="J348" s="131">
        <v>903.4255765813549</v>
      </c>
    </row>
    <row r="349" spans="1:10" x14ac:dyDescent="0.45">
      <c r="A349" t="s">
        <v>237</v>
      </c>
      <c r="B349" t="s">
        <v>95</v>
      </c>
      <c r="C349" t="s">
        <v>580</v>
      </c>
      <c r="D349" s="131">
        <v>14732.940244448539</v>
      </c>
      <c r="E349" s="131">
        <v>2150.0128062827603</v>
      </c>
      <c r="F349" s="131">
        <v>2694.2691890737397</v>
      </c>
      <c r="G349" s="131">
        <v>2673.2592919439398</v>
      </c>
      <c r="H349" s="131">
        <v>2104.9915981474801</v>
      </c>
      <c r="I349" s="131">
        <v>2591.2206460085399</v>
      </c>
      <c r="J349" s="131">
        <v>2519.1867129920802</v>
      </c>
    </row>
    <row r="350" spans="1:10" x14ac:dyDescent="0.45">
      <c r="A350" s="64" t="s">
        <v>235</v>
      </c>
      <c r="B350" s="64" t="s">
        <v>96</v>
      </c>
      <c r="C350" s="64" t="s">
        <v>581</v>
      </c>
      <c r="D350" s="132">
        <v>249301.43839961052</v>
      </c>
      <c r="E350" s="132">
        <v>40448.053860030501</v>
      </c>
      <c r="F350" s="132">
        <v>43499.491300310903</v>
      </c>
      <c r="G350" s="132">
        <v>43351.421549110404</v>
      </c>
      <c r="H350" s="132">
        <v>38367.073572888599</v>
      </c>
      <c r="I350" s="132">
        <v>42049.808398354697</v>
      </c>
      <c r="J350" s="132">
        <v>41585.589718915398</v>
      </c>
    </row>
    <row r="351" spans="1:10" x14ac:dyDescent="0.45">
      <c r="A351" t="s">
        <v>237</v>
      </c>
      <c r="B351" t="s">
        <v>96</v>
      </c>
      <c r="C351" t="s">
        <v>582</v>
      </c>
      <c r="D351" s="131">
        <v>16174.619376069501</v>
      </c>
      <c r="E351" s="131">
        <v>2548.20038045704</v>
      </c>
      <c r="F351" s="131">
        <v>2859.3469522364499</v>
      </c>
      <c r="G351" s="131">
        <v>2836.3361125228598</v>
      </c>
      <c r="H351" s="131">
        <v>2536.1947249543</v>
      </c>
      <c r="I351" s="131">
        <v>2761.30076563072</v>
      </c>
      <c r="J351" s="131">
        <v>2633.24044026813</v>
      </c>
    </row>
    <row r="352" spans="1:10" x14ac:dyDescent="0.45">
      <c r="A352" t="s">
        <v>237</v>
      </c>
      <c r="B352" t="s">
        <v>96</v>
      </c>
      <c r="C352" t="s">
        <v>583</v>
      </c>
      <c r="D352" s="131">
        <v>89805.304574387788</v>
      </c>
      <c r="E352" s="131">
        <v>14657.9048975564</v>
      </c>
      <c r="F352" s="131">
        <v>15539.3201057161</v>
      </c>
      <c r="G352" s="131">
        <v>15613.354981316299</v>
      </c>
      <c r="H352" s="131">
        <v>13899.5476582998</v>
      </c>
      <c r="I352" s="131">
        <v>14999.065608092698</v>
      </c>
      <c r="J352" s="131">
        <v>15096.1113234065</v>
      </c>
    </row>
    <row r="353" spans="1:10" x14ac:dyDescent="0.45">
      <c r="A353" t="s">
        <v>237</v>
      </c>
      <c r="B353" t="s">
        <v>96</v>
      </c>
      <c r="C353" t="s">
        <v>584</v>
      </c>
      <c r="D353" s="131">
        <v>124915.84409215748</v>
      </c>
      <c r="E353" s="131">
        <v>20183.5078426935</v>
      </c>
      <c r="F353" s="131">
        <v>21895.314223126199</v>
      </c>
      <c r="G353" s="131">
        <v>21737.239759006698</v>
      </c>
      <c r="H353" s="131">
        <v>19031.9653857222</v>
      </c>
      <c r="I353" s="131">
        <v>21124.9513283669</v>
      </c>
      <c r="J353" s="131">
        <v>20942.865553241998</v>
      </c>
    </row>
    <row r="354" spans="1:10" x14ac:dyDescent="0.45">
      <c r="A354" t="s">
        <v>237</v>
      </c>
      <c r="B354" t="s">
        <v>96</v>
      </c>
      <c r="C354" t="s">
        <v>585</v>
      </c>
      <c r="D354" s="131">
        <v>8822.1558519317696</v>
      </c>
      <c r="E354" s="131">
        <v>1455.6857297075001</v>
      </c>
      <c r="F354" s="131">
        <v>1587.74794023766</v>
      </c>
      <c r="G354" s="131">
        <v>1522.7173062644799</v>
      </c>
      <c r="H354" s="131">
        <v>1393.6565096099998</v>
      </c>
      <c r="I354" s="131">
        <v>1505.7092943022601</v>
      </c>
      <c r="J354" s="131">
        <v>1356.6390718098701</v>
      </c>
    </row>
    <row r="355" spans="1:10" x14ac:dyDescent="0.45">
      <c r="A355" t="s">
        <v>237</v>
      </c>
      <c r="B355" t="s">
        <v>96</v>
      </c>
      <c r="C355" t="s">
        <v>586</v>
      </c>
      <c r="D355" s="131">
        <v>9583.5145050640003</v>
      </c>
      <c r="E355" s="131">
        <v>1602.7550096160901</v>
      </c>
      <c r="F355" s="131">
        <v>1617.7620789945199</v>
      </c>
      <c r="G355" s="131">
        <v>1641.7733899999998</v>
      </c>
      <c r="H355" s="131">
        <v>1505.7092943022601</v>
      </c>
      <c r="I355" s="131">
        <v>1658.7814019622199</v>
      </c>
      <c r="J355" s="131">
        <v>1556.73333018891</v>
      </c>
    </row>
  </sheetData>
  <autoFilter ref="A4:J355" xr:uid="{00000000-0001-0000-0600-000000000000}"/>
  <mergeCells count="3">
    <mergeCell ref="E3:G3"/>
    <mergeCell ref="H3:J3"/>
    <mergeCell ref="D3:D4"/>
  </mergeCells>
  <phoneticPr fontId="5"/>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5"/>
  </sheetPr>
  <dimension ref="A1:XDT45"/>
  <sheetViews>
    <sheetView zoomScaleNormal="100" workbookViewId="0">
      <selection activeCell="E26" sqref="E26"/>
    </sheetView>
  </sheetViews>
  <sheetFormatPr defaultColWidth="10.44140625" defaultRowHeight="15" x14ac:dyDescent="0.45"/>
  <cols>
    <col min="1" max="1" width="44.33203125" style="68" bestFit="1" customWidth="1"/>
    <col min="2" max="7" width="12.6640625" style="68" customWidth="1"/>
    <col min="8" max="16384" width="10.44140625" style="68"/>
  </cols>
  <sheetData>
    <row r="1" spans="1:16348" x14ac:dyDescent="0.45">
      <c r="A1" s="73" t="s">
        <v>642</v>
      </c>
      <c r="C1" s="65" t="s">
        <v>643</v>
      </c>
      <c r="D1" s="69"/>
      <c r="E1" s="69"/>
      <c r="F1" s="69"/>
      <c r="G1" s="69"/>
      <c r="H1" s="69"/>
      <c r="I1" s="69"/>
      <c r="J1" s="69"/>
      <c r="K1" s="69"/>
      <c r="L1" s="111" t="s">
        <v>644</v>
      </c>
      <c r="M1" s="69"/>
      <c r="N1" s="69"/>
      <c r="O1" s="69"/>
    </row>
    <row r="2" spans="1:16348" ht="15.75" customHeight="1" x14ac:dyDescent="0.45">
      <c r="A2" s="77"/>
      <c r="C2" s="65" t="s">
        <v>645</v>
      </c>
      <c r="D2" s="69"/>
      <c r="E2" s="69"/>
      <c r="F2" s="69"/>
      <c r="G2" s="69"/>
      <c r="H2" s="69"/>
      <c r="I2" s="69"/>
      <c r="J2" s="69"/>
      <c r="K2" s="69"/>
      <c r="L2" s="111" t="s">
        <v>646</v>
      </c>
      <c r="M2" s="69"/>
      <c r="N2" s="69"/>
      <c r="O2" s="69"/>
    </row>
    <row r="3" spans="1:16348" s="73" customFormat="1" ht="15" customHeight="1" x14ac:dyDescent="0.45">
      <c r="A3" s="76"/>
      <c r="B3" s="229" t="s">
        <v>647</v>
      </c>
      <c r="C3" s="229"/>
      <c r="D3" s="229"/>
      <c r="E3" s="229" t="s">
        <v>648</v>
      </c>
      <c r="F3" s="229"/>
      <c r="G3" s="229"/>
    </row>
    <row r="4" spans="1:16348" s="73" customFormat="1" ht="17.25" customHeight="1" x14ac:dyDescent="0.45">
      <c r="A4" s="75"/>
      <c r="B4" s="74" t="s">
        <v>624</v>
      </c>
      <c r="C4" s="74" t="s">
        <v>625</v>
      </c>
      <c r="D4" s="74" t="s">
        <v>626</v>
      </c>
      <c r="E4" s="74" t="s">
        <v>624</v>
      </c>
      <c r="F4" s="74" t="s">
        <v>625</v>
      </c>
      <c r="G4" s="74" t="s">
        <v>626</v>
      </c>
    </row>
    <row r="5" spans="1:16348" ht="16.2" customHeight="1" x14ac:dyDescent="0.45">
      <c r="A5" s="71" t="s">
        <v>649</v>
      </c>
      <c r="B5" s="167">
        <v>377.16941810107676</v>
      </c>
      <c r="C5" s="167">
        <v>90.666806119241116</v>
      </c>
      <c r="D5" s="167">
        <v>95.291248903803321</v>
      </c>
      <c r="E5" s="167">
        <v>331.29400292348527</v>
      </c>
      <c r="F5" s="167">
        <v>72.489148221540404</v>
      </c>
      <c r="G5" s="167">
        <v>85.318410725393875</v>
      </c>
      <c r="H5" s="168"/>
      <c r="I5" s="168"/>
      <c r="J5" s="168"/>
      <c r="K5" s="168"/>
      <c r="L5" s="168"/>
      <c r="M5" s="168"/>
      <c r="N5" s="168"/>
      <c r="O5" s="168"/>
      <c r="P5" s="168"/>
      <c r="Q5" s="168"/>
      <c r="R5" s="168"/>
      <c r="S5" s="168"/>
      <c r="T5" s="168"/>
      <c r="U5" s="168"/>
      <c r="V5" s="168"/>
      <c r="W5" s="168"/>
      <c r="X5" s="169"/>
      <c r="Y5" s="169"/>
      <c r="Z5" s="169"/>
      <c r="AA5" s="169"/>
      <c r="AB5" s="169"/>
      <c r="AC5" s="169"/>
      <c r="AD5" s="169"/>
      <c r="AE5" s="169"/>
      <c r="AF5" s="169"/>
      <c r="AG5" s="169"/>
      <c r="AH5" s="169"/>
      <c r="AI5" s="169"/>
      <c r="AJ5" s="169"/>
      <c r="AK5" s="169"/>
      <c r="AL5" s="169"/>
      <c r="AM5" s="169"/>
      <c r="AN5" s="169"/>
      <c r="AO5" s="169"/>
      <c r="AP5" s="169"/>
      <c r="AQ5" s="169"/>
      <c r="AR5" s="168"/>
      <c r="AS5" s="168"/>
      <c r="AT5" s="168"/>
      <c r="AU5" s="168"/>
      <c r="AV5" s="168"/>
      <c r="AW5" s="168"/>
      <c r="AX5" s="168"/>
      <c r="AY5" s="168"/>
      <c r="AZ5" s="168"/>
      <c r="BA5" s="168"/>
      <c r="BB5" s="168"/>
      <c r="BC5" s="168"/>
      <c r="BD5" s="168"/>
      <c r="BE5" s="168"/>
      <c r="BF5" s="168"/>
      <c r="BG5" s="168"/>
      <c r="BH5" s="168"/>
      <c r="BI5" s="168"/>
      <c r="BJ5" s="169"/>
      <c r="BK5" s="169"/>
      <c r="BL5" s="169"/>
      <c r="BM5" s="169"/>
      <c r="BN5" s="169"/>
      <c r="BO5" s="169"/>
      <c r="BP5" s="169"/>
      <c r="BQ5" s="169"/>
      <c r="BR5" s="169"/>
      <c r="BS5" s="169"/>
      <c r="BT5" s="169"/>
      <c r="BU5" s="169"/>
      <c r="BV5" s="169"/>
      <c r="BW5" s="169"/>
      <c r="BX5" s="169"/>
      <c r="BY5" s="169"/>
      <c r="BZ5" s="169"/>
      <c r="CA5" s="169"/>
      <c r="CB5" s="169"/>
      <c r="CC5" s="169"/>
      <c r="CD5" s="168"/>
      <c r="CE5" s="168"/>
      <c r="CF5" s="168"/>
      <c r="CG5" s="168"/>
      <c r="CH5" s="168"/>
      <c r="CI5" s="168"/>
      <c r="CJ5" s="168"/>
      <c r="CK5" s="168"/>
      <c r="CL5" s="168"/>
      <c r="CM5" s="168"/>
      <c r="CN5" s="168"/>
      <c r="CO5" s="168"/>
      <c r="CP5" s="168"/>
      <c r="CQ5" s="168"/>
      <c r="CR5" s="168"/>
      <c r="CS5" s="168"/>
      <c r="CT5" s="168"/>
      <c r="CU5" s="168"/>
      <c r="CV5" s="169"/>
      <c r="CW5" s="169"/>
      <c r="CX5" s="169"/>
      <c r="CY5" s="169"/>
      <c r="CZ5" s="169"/>
      <c r="DA5" s="169"/>
      <c r="DB5" s="169"/>
      <c r="DC5" s="169"/>
      <c r="DD5" s="169"/>
      <c r="DE5" s="169"/>
      <c r="DF5" s="169"/>
      <c r="DG5" s="169"/>
      <c r="DH5" s="169"/>
      <c r="DI5" s="169"/>
      <c r="DJ5" s="169"/>
      <c r="DK5" s="169"/>
      <c r="DL5" s="169"/>
      <c r="DM5" s="169"/>
      <c r="DN5" s="169"/>
      <c r="DO5" s="169"/>
      <c r="DP5" s="168"/>
      <c r="DQ5" s="168"/>
      <c r="DR5" s="168"/>
      <c r="DS5" s="168"/>
      <c r="DT5" s="168"/>
      <c r="DU5" s="168"/>
      <c r="DV5" s="168"/>
      <c r="DW5" s="168"/>
      <c r="DX5" s="168"/>
      <c r="DY5" s="168"/>
      <c r="DZ5" s="168"/>
      <c r="EA5" s="168"/>
      <c r="EB5" s="168"/>
      <c r="EC5" s="168"/>
      <c r="ED5" s="168"/>
      <c r="EE5" s="168"/>
      <c r="EF5" s="168"/>
      <c r="EG5" s="168"/>
      <c r="EH5" s="169"/>
      <c r="EI5" s="169"/>
      <c r="EJ5" s="169"/>
      <c r="EK5" s="169"/>
      <c r="EL5" s="169"/>
      <c r="EM5" s="169"/>
      <c r="EN5" s="169"/>
      <c r="EO5" s="169"/>
      <c r="EP5" s="169"/>
      <c r="EQ5" s="169"/>
      <c r="ER5" s="169"/>
      <c r="ES5" s="169"/>
      <c r="ET5" s="169"/>
      <c r="EU5" s="169"/>
      <c r="EV5" s="169"/>
      <c r="EW5" s="169"/>
      <c r="EX5" s="169"/>
      <c r="EY5" s="169"/>
      <c r="EZ5" s="169"/>
      <c r="FA5" s="169"/>
      <c r="FB5" s="168"/>
      <c r="FC5" s="168"/>
      <c r="FD5" s="168"/>
      <c r="FE5" s="168"/>
      <c r="FF5" s="168"/>
      <c r="FG5" s="168"/>
      <c r="FH5" s="168"/>
      <c r="FI5" s="168"/>
      <c r="FJ5" s="168"/>
      <c r="FK5" s="168"/>
      <c r="FL5" s="168"/>
      <c r="FM5" s="168"/>
      <c r="FN5" s="168"/>
      <c r="FO5" s="168"/>
      <c r="FP5" s="168"/>
      <c r="FQ5" s="168"/>
      <c r="FR5" s="168"/>
      <c r="FS5" s="168"/>
      <c r="FT5" s="169"/>
      <c r="FU5" s="169"/>
      <c r="FV5" s="169"/>
      <c r="FW5" s="169"/>
      <c r="FX5" s="169"/>
      <c r="FY5" s="169"/>
      <c r="FZ5" s="169"/>
      <c r="GA5" s="169"/>
      <c r="GB5" s="169"/>
      <c r="GC5" s="169"/>
      <c r="GD5" s="169"/>
      <c r="GE5" s="169"/>
      <c r="GF5" s="169"/>
      <c r="GG5" s="169"/>
      <c r="GH5" s="169"/>
      <c r="GI5" s="169"/>
      <c r="GJ5" s="169"/>
      <c r="GK5" s="169"/>
      <c r="GL5" s="169"/>
      <c r="GM5" s="169"/>
      <c r="GN5" s="168"/>
      <c r="GO5" s="168"/>
      <c r="GP5" s="168"/>
      <c r="GQ5" s="168"/>
      <c r="GR5" s="168"/>
      <c r="GS5" s="168"/>
      <c r="GT5" s="168"/>
      <c r="GU5" s="168"/>
      <c r="GV5" s="168"/>
      <c r="GW5" s="168"/>
      <c r="GX5" s="168"/>
      <c r="GY5" s="168"/>
      <c r="GZ5" s="168"/>
      <c r="HA5" s="168"/>
      <c r="HB5" s="168"/>
      <c r="HC5" s="168"/>
      <c r="HD5" s="168"/>
      <c r="HE5" s="168"/>
      <c r="HF5" s="169"/>
      <c r="HG5" s="169"/>
      <c r="HH5" s="169"/>
      <c r="HI5" s="169"/>
      <c r="HJ5" s="169"/>
      <c r="HK5" s="169"/>
      <c r="HL5" s="169"/>
      <c r="HM5" s="169"/>
      <c r="HN5" s="169"/>
      <c r="HO5" s="169"/>
      <c r="HP5" s="169"/>
      <c r="HQ5" s="169"/>
      <c r="HR5" s="169"/>
      <c r="HS5" s="169"/>
      <c r="HT5" s="169"/>
      <c r="HU5" s="169"/>
      <c r="HV5" s="169"/>
      <c r="HW5" s="169"/>
      <c r="HX5" s="169"/>
      <c r="HY5" s="169"/>
      <c r="HZ5" s="168"/>
      <c r="IA5" s="168"/>
      <c r="IB5" s="168"/>
      <c r="IC5" s="168"/>
      <c r="ID5" s="168"/>
      <c r="IE5" s="168"/>
      <c r="IF5" s="168"/>
      <c r="IG5" s="168"/>
      <c r="IH5" s="168"/>
      <c r="II5" s="168"/>
      <c r="IJ5" s="168"/>
      <c r="IK5" s="168"/>
      <c r="IL5" s="168"/>
      <c r="IM5" s="168"/>
      <c r="IN5" s="168"/>
      <c r="IO5" s="168"/>
      <c r="IP5" s="168"/>
      <c r="IQ5" s="168"/>
      <c r="IR5" s="169"/>
      <c r="IS5" s="169"/>
      <c r="IT5" s="169"/>
      <c r="IU5" s="169"/>
      <c r="IV5" s="169"/>
      <c r="IW5" s="169"/>
      <c r="IX5" s="169"/>
      <c r="IY5" s="169"/>
      <c r="IZ5" s="169"/>
      <c r="JA5" s="169"/>
      <c r="JB5" s="169"/>
      <c r="JC5" s="169"/>
      <c r="JD5" s="169"/>
      <c r="JE5" s="169"/>
      <c r="JF5" s="169"/>
      <c r="JG5" s="169"/>
      <c r="JH5" s="169"/>
      <c r="JI5" s="169"/>
      <c r="JJ5" s="169"/>
      <c r="JK5" s="169"/>
      <c r="JL5" s="168"/>
      <c r="JM5" s="168"/>
      <c r="JN5" s="168"/>
      <c r="JO5" s="168"/>
      <c r="JP5" s="168"/>
      <c r="JQ5" s="168"/>
      <c r="JR5" s="168"/>
      <c r="JS5" s="168"/>
      <c r="JT5" s="168"/>
      <c r="JU5" s="168"/>
      <c r="JV5" s="168"/>
      <c r="JW5" s="168"/>
      <c r="JX5" s="168"/>
      <c r="JY5" s="168"/>
      <c r="JZ5" s="168"/>
      <c r="KA5" s="168"/>
      <c r="KB5" s="168"/>
      <c r="KC5" s="168"/>
      <c r="KD5" s="169"/>
      <c r="KE5" s="169"/>
      <c r="KF5" s="169"/>
      <c r="KG5" s="169"/>
      <c r="KH5" s="169"/>
      <c r="KI5" s="169"/>
      <c r="KJ5" s="169"/>
      <c r="KK5" s="169"/>
      <c r="KL5" s="169"/>
      <c r="KM5" s="169"/>
      <c r="KN5" s="169"/>
      <c r="KO5" s="169"/>
      <c r="KP5" s="169"/>
      <c r="KQ5" s="169"/>
      <c r="KR5" s="169"/>
      <c r="KS5" s="169"/>
      <c r="KT5" s="169"/>
      <c r="KU5" s="169"/>
      <c r="KV5" s="169"/>
      <c r="KW5" s="169"/>
      <c r="KX5" s="168"/>
      <c r="KY5" s="168"/>
      <c r="KZ5" s="168"/>
      <c r="LA5" s="168"/>
      <c r="LB5" s="168"/>
      <c r="LC5" s="168"/>
      <c r="LD5" s="168"/>
      <c r="LE5" s="168"/>
      <c r="LF5" s="168"/>
      <c r="LG5" s="168"/>
      <c r="LH5" s="168"/>
      <c r="LI5" s="168"/>
      <c r="LJ5" s="168"/>
      <c r="LK5" s="168"/>
      <c r="LL5" s="168"/>
      <c r="LM5" s="168"/>
      <c r="LN5" s="168"/>
      <c r="LO5" s="168"/>
      <c r="LP5" s="169"/>
      <c r="LQ5" s="169"/>
      <c r="LR5" s="169"/>
      <c r="LS5" s="169"/>
      <c r="LT5" s="169"/>
      <c r="LU5" s="169"/>
      <c r="LV5" s="169"/>
      <c r="LW5" s="169"/>
      <c r="LX5" s="169"/>
      <c r="LY5" s="169"/>
      <c r="LZ5" s="169"/>
      <c r="MA5" s="169"/>
      <c r="MB5" s="169"/>
      <c r="MC5" s="169"/>
      <c r="MD5" s="169"/>
      <c r="ME5" s="169"/>
      <c r="MF5" s="169"/>
      <c r="MG5" s="169"/>
      <c r="MH5" s="169"/>
      <c r="MI5" s="169"/>
      <c r="MJ5" s="168"/>
      <c r="MK5" s="168"/>
      <c r="ML5" s="168"/>
      <c r="MM5" s="168"/>
      <c r="MN5" s="168"/>
      <c r="MO5" s="168"/>
      <c r="MP5" s="168"/>
      <c r="MQ5" s="168"/>
      <c r="MR5" s="168"/>
      <c r="MS5" s="168"/>
      <c r="MT5" s="168"/>
      <c r="MU5" s="168"/>
      <c r="MV5" s="168"/>
      <c r="MW5" s="168"/>
      <c r="MX5" s="168"/>
      <c r="MY5" s="168"/>
      <c r="MZ5" s="168"/>
      <c r="NA5" s="168"/>
      <c r="NB5" s="169"/>
      <c r="NC5" s="169"/>
      <c r="ND5" s="169"/>
      <c r="NE5" s="169"/>
      <c r="NF5" s="169"/>
      <c r="NG5" s="169"/>
      <c r="NH5" s="169"/>
      <c r="NI5" s="169"/>
      <c r="NJ5" s="169"/>
      <c r="NK5" s="169"/>
      <c r="NL5" s="169"/>
      <c r="NM5" s="169"/>
      <c r="NN5" s="169"/>
      <c r="NO5" s="169"/>
      <c r="NP5" s="169"/>
      <c r="NQ5" s="169"/>
      <c r="NR5" s="169"/>
      <c r="NS5" s="169"/>
      <c r="NT5" s="169"/>
      <c r="NU5" s="169"/>
      <c r="NV5" s="168"/>
      <c r="NW5" s="168"/>
      <c r="NX5" s="168"/>
      <c r="NY5" s="168"/>
      <c r="NZ5" s="168"/>
      <c r="OA5" s="168"/>
      <c r="OB5" s="168"/>
      <c r="OC5" s="168"/>
      <c r="OD5" s="168"/>
      <c r="OE5" s="168"/>
      <c r="OF5" s="168"/>
      <c r="OG5" s="168"/>
      <c r="OH5" s="168"/>
      <c r="OI5" s="168"/>
      <c r="OJ5" s="168"/>
      <c r="OK5" s="168"/>
      <c r="OL5" s="168"/>
      <c r="OM5" s="168"/>
      <c r="ON5" s="169"/>
      <c r="OO5" s="169"/>
      <c r="OP5" s="169"/>
      <c r="OQ5" s="169"/>
      <c r="OR5" s="169"/>
      <c r="OS5" s="169"/>
      <c r="OT5" s="169"/>
      <c r="OU5" s="169"/>
      <c r="OV5" s="169"/>
      <c r="OW5" s="169"/>
      <c r="OX5" s="169"/>
      <c r="OY5" s="169"/>
      <c r="OZ5" s="169"/>
      <c r="PA5" s="169"/>
      <c r="PB5" s="169"/>
      <c r="PC5" s="169"/>
      <c r="PD5" s="169"/>
      <c r="PE5" s="169"/>
      <c r="PF5" s="169"/>
      <c r="PG5" s="169"/>
      <c r="PH5" s="168"/>
      <c r="PI5" s="168"/>
      <c r="PJ5" s="168"/>
      <c r="PK5" s="168"/>
      <c r="PL5" s="168"/>
      <c r="PM5" s="168"/>
      <c r="PN5" s="168"/>
      <c r="PO5" s="168"/>
      <c r="PP5" s="168"/>
      <c r="PQ5" s="168"/>
      <c r="PR5" s="168"/>
      <c r="PS5" s="168"/>
      <c r="PT5" s="168"/>
      <c r="PU5" s="168"/>
      <c r="PV5" s="168"/>
      <c r="PW5" s="168"/>
      <c r="PX5" s="168"/>
      <c r="PY5" s="168"/>
      <c r="PZ5" s="169"/>
      <c r="QA5" s="169"/>
      <c r="QB5" s="169"/>
      <c r="QC5" s="169"/>
      <c r="QD5" s="169"/>
      <c r="QE5" s="169"/>
      <c r="QF5" s="169"/>
      <c r="QG5" s="169"/>
      <c r="QH5" s="169"/>
      <c r="QI5" s="169"/>
      <c r="QJ5" s="169"/>
      <c r="QK5" s="169"/>
      <c r="QL5" s="169"/>
      <c r="QM5" s="169"/>
      <c r="QN5" s="169"/>
      <c r="QO5" s="169"/>
      <c r="QP5" s="169"/>
      <c r="QQ5" s="169"/>
      <c r="QR5" s="169"/>
      <c r="QS5" s="169"/>
      <c r="QT5" s="168"/>
      <c r="QU5" s="168"/>
      <c r="QV5" s="168"/>
      <c r="QW5" s="168"/>
      <c r="QX5" s="168"/>
      <c r="QY5" s="168"/>
      <c r="QZ5" s="168"/>
      <c r="RA5" s="168"/>
      <c r="RB5" s="168"/>
      <c r="RC5" s="168"/>
      <c r="RD5" s="168"/>
      <c r="RE5" s="168"/>
      <c r="RF5" s="168"/>
      <c r="RG5" s="168"/>
      <c r="RH5" s="168"/>
      <c r="RI5" s="168"/>
      <c r="RJ5" s="168"/>
      <c r="RK5" s="168"/>
      <c r="RL5" s="169"/>
      <c r="RM5" s="169"/>
      <c r="RN5" s="169"/>
      <c r="RO5" s="169"/>
      <c r="RP5" s="169"/>
      <c r="RQ5" s="169"/>
      <c r="RR5" s="169"/>
      <c r="RS5" s="169"/>
      <c r="RT5" s="169"/>
      <c r="RU5" s="169"/>
      <c r="RV5" s="169"/>
      <c r="RW5" s="169"/>
      <c r="RX5" s="169"/>
      <c r="RY5" s="169"/>
      <c r="RZ5" s="169"/>
      <c r="SA5" s="169"/>
      <c r="SB5" s="169"/>
      <c r="SC5" s="169"/>
      <c r="SD5" s="169"/>
      <c r="SE5" s="169"/>
      <c r="SF5" s="168"/>
      <c r="SG5" s="168"/>
      <c r="SH5" s="168"/>
      <c r="SI5" s="168"/>
      <c r="SJ5" s="168"/>
      <c r="SK5" s="168"/>
      <c r="SL5" s="168"/>
      <c r="SM5" s="168"/>
      <c r="SN5" s="168"/>
      <c r="SO5" s="168"/>
      <c r="SP5" s="168"/>
      <c r="SQ5" s="168"/>
      <c r="SR5" s="168"/>
      <c r="SS5" s="168"/>
      <c r="ST5" s="168"/>
      <c r="SU5" s="168"/>
      <c r="SV5" s="168"/>
      <c r="SW5" s="168"/>
      <c r="SX5" s="169"/>
      <c r="SY5" s="169"/>
      <c r="SZ5" s="169"/>
      <c r="TA5" s="169"/>
      <c r="TB5" s="169"/>
      <c r="TC5" s="169"/>
      <c r="TD5" s="169"/>
      <c r="TE5" s="169"/>
      <c r="TF5" s="169"/>
      <c r="TG5" s="169"/>
      <c r="TH5" s="169"/>
      <c r="TI5" s="169"/>
      <c r="TJ5" s="169"/>
      <c r="TK5" s="169"/>
      <c r="TL5" s="169"/>
      <c r="TM5" s="169"/>
      <c r="TN5" s="169"/>
      <c r="TO5" s="169"/>
      <c r="TP5" s="169"/>
      <c r="TQ5" s="169"/>
      <c r="TR5" s="168"/>
      <c r="TS5" s="168"/>
      <c r="TT5" s="168"/>
      <c r="TU5" s="168"/>
      <c r="TV5" s="168"/>
      <c r="TW5" s="168"/>
      <c r="TX5" s="168"/>
      <c r="TY5" s="168"/>
      <c r="TZ5" s="168"/>
      <c r="UA5" s="168"/>
      <c r="UB5" s="168"/>
      <c r="UC5" s="168"/>
      <c r="UD5" s="168"/>
      <c r="UE5" s="168"/>
      <c r="UF5" s="168"/>
      <c r="UG5" s="168"/>
      <c r="UH5" s="168"/>
      <c r="UI5" s="168"/>
      <c r="UJ5" s="169"/>
      <c r="UK5" s="169"/>
      <c r="UL5" s="169"/>
      <c r="UM5" s="169"/>
      <c r="UN5" s="169"/>
      <c r="UO5" s="169"/>
      <c r="UP5" s="169"/>
      <c r="UQ5" s="169"/>
      <c r="UR5" s="169"/>
      <c r="US5" s="169"/>
      <c r="UT5" s="169"/>
      <c r="UU5" s="169"/>
      <c r="UV5" s="169"/>
      <c r="UW5" s="169"/>
      <c r="UX5" s="169"/>
      <c r="UY5" s="169"/>
      <c r="UZ5" s="169"/>
      <c r="VA5" s="169"/>
      <c r="VB5" s="169"/>
      <c r="VC5" s="169"/>
      <c r="VD5" s="168"/>
      <c r="VE5" s="168"/>
      <c r="VF5" s="168"/>
      <c r="VG5" s="168"/>
      <c r="VH5" s="168"/>
      <c r="VI5" s="168"/>
      <c r="VJ5" s="168"/>
      <c r="VK5" s="168"/>
      <c r="VL5" s="168"/>
      <c r="VM5" s="168"/>
      <c r="VN5" s="168"/>
      <c r="VO5" s="168"/>
      <c r="VP5" s="168"/>
      <c r="VQ5" s="168"/>
      <c r="VR5" s="168"/>
      <c r="VS5" s="168"/>
      <c r="VT5" s="168"/>
      <c r="VU5" s="168"/>
      <c r="VV5" s="169"/>
      <c r="VW5" s="169"/>
      <c r="VX5" s="169"/>
      <c r="VY5" s="169"/>
      <c r="VZ5" s="169"/>
      <c r="WA5" s="169"/>
      <c r="WB5" s="169"/>
      <c r="WC5" s="169"/>
      <c r="WD5" s="169"/>
      <c r="WE5" s="169"/>
      <c r="WF5" s="169"/>
      <c r="WG5" s="169"/>
      <c r="WH5" s="169"/>
      <c r="WI5" s="169"/>
      <c r="WJ5" s="169"/>
      <c r="WK5" s="169"/>
      <c r="WL5" s="169"/>
      <c r="WM5" s="169"/>
      <c r="WN5" s="169"/>
      <c r="WO5" s="169"/>
      <c r="WP5" s="168"/>
      <c r="WQ5" s="168"/>
      <c r="WR5" s="168"/>
      <c r="WS5" s="168"/>
      <c r="WT5" s="168"/>
      <c r="WU5" s="168"/>
      <c r="WV5" s="168"/>
      <c r="WW5" s="168"/>
      <c r="WX5" s="168"/>
      <c r="WY5" s="168"/>
      <c r="WZ5" s="168"/>
      <c r="XA5" s="168"/>
      <c r="XB5" s="168"/>
      <c r="XC5" s="168"/>
      <c r="XD5" s="168"/>
      <c r="XE5" s="168"/>
      <c r="XF5" s="168"/>
      <c r="XG5" s="168"/>
      <c r="XH5" s="169"/>
      <c r="XI5" s="169"/>
      <c r="XJ5" s="169"/>
      <c r="XK5" s="169"/>
      <c r="XL5" s="169"/>
      <c r="XM5" s="169"/>
      <c r="XN5" s="169"/>
      <c r="XO5" s="169"/>
      <c r="XP5" s="169"/>
      <c r="XQ5" s="169"/>
      <c r="XR5" s="169"/>
      <c r="XS5" s="169"/>
      <c r="XT5" s="169"/>
      <c r="XU5" s="169"/>
      <c r="XV5" s="169"/>
      <c r="XW5" s="169"/>
      <c r="XX5" s="169"/>
      <c r="XY5" s="169"/>
      <c r="XZ5" s="169"/>
      <c r="YA5" s="169"/>
      <c r="YB5" s="168"/>
      <c r="YC5" s="168"/>
      <c r="YD5" s="168"/>
      <c r="YE5" s="168"/>
      <c r="YF5" s="168"/>
      <c r="YG5" s="168"/>
      <c r="YH5" s="168"/>
      <c r="YI5" s="168"/>
      <c r="YJ5" s="168"/>
      <c r="YK5" s="168"/>
      <c r="YL5" s="168"/>
      <c r="YM5" s="168"/>
      <c r="YN5" s="168"/>
      <c r="YO5" s="168"/>
      <c r="YP5" s="168"/>
      <c r="YQ5" s="168"/>
      <c r="YR5" s="168"/>
      <c r="YS5" s="168"/>
      <c r="YT5" s="169"/>
      <c r="YU5" s="169"/>
      <c r="YV5" s="169"/>
      <c r="YW5" s="169"/>
      <c r="YX5" s="169"/>
      <c r="YY5" s="169"/>
      <c r="YZ5" s="169"/>
      <c r="ZA5" s="169"/>
      <c r="ZB5" s="169"/>
      <c r="ZC5" s="169"/>
      <c r="ZD5" s="169"/>
      <c r="ZE5" s="169"/>
      <c r="ZF5" s="169"/>
      <c r="ZG5" s="169"/>
      <c r="ZH5" s="169"/>
      <c r="ZI5" s="169"/>
      <c r="ZJ5" s="169"/>
      <c r="ZK5" s="169"/>
      <c r="ZL5" s="169"/>
      <c r="ZM5" s="169"/>
      <c r="ZN5" s="168"/>
      <c r="ZO5" s="168"/>
      <c r="ZP5" s="168"/>
      <c r="ZQ5" s="168"/>
      <c r="ZR5" s="168"/>
      <c r="ZS5" s="168"/>
      <c r="ZT5" s="168"/>
      <c r="ZU5" s="168"/>
      <c r="ZV5" s="168"/>
      <c r="ZW5" s="168"/>
      <c r="ZX5" s="168"/>
      <c r="ZY5" s="168"/>
      <c r="ZZ5" s="168"/>
      <c r="AAA5" s="168"/>
      <c r="AAB5" s="168"/>
      <c r="AAC5" s="168"/>
      <c r="AAD5" s="168"/>
      <c r="AAE5" s="168"/>
      <c r="AAF5" s="169"/>
      <c r="AAG5" s="169"/>
      <c r="AAH5" s="169"/>
      <c r="AAI5" s="169"/>
      <c r="AAJ5" s="169"/>
      <c r="AAK5" s="169"/>
      <c r="AAL5" s="169"/>
      <c r="AAM5" s="169"/>
      <c r="AAN5" s="169"/>
      <c r="AAO5" s="169"/>
      <c r="AAP5" s="169"/>
      <c r="AAQ5" s="169"/>
      <c r="AAR5" s="169"/>
      <c r="AAS5" s="169"/>
      <c r="AAT5" s="169"/>
      <c r="AAU5" s="169"/>
      <c r="AAV5" s="169"/>
      <c r="AAW5" s="169"/>
      <c r="AAX5" s="169"/>
      <c r="AAY5" s="169"/>
      <c r="AAZ5" s="168"/>
      <c r="ABA5" s="168"/>
      <c r="ABB5" s="168"/>
      <c r="ABC5" s="168"/>
      <c r="ABD5" s="168"/>
      <c r="ABE5" s="168"/>
      <c r="ABF5" s="168"/>
      <c r="ABG5" s="168"/>
      <c r="ABH5" s="168"/>
      <c r="ABI5" s="168"/>
      <c r="ABJ5" s="168"/>
      <c r="ABK5" s="168"/>
      <c r="ABL5" s="168"/>
      <c r="ABM5" s="168"/>
      <c r="ABN5" s="168"/>
      <c r="ABO5" s="168"/>
      <c r="ABP5" s="168"/>
      <c r="ABQ5" s="168"/>
      <c r="ABR5" s="169"/>
      <c r="ABS5" s="169"/>
      <c r="ABT5" s="169"/>
      <c r="ABU5" s="169"/>
      <c r="ABV5" s="169"/>
      <c r="ABW5" s="169"/>
      <c r="ABX5" s="169"/>
      <c r="ABY5" s="169"/>
      <c r="ABZ5" s="169"/>
      <c r="ACA5" s="169"/>
      <c r="ACB5" s="169"/>
      <c r="ACC5" s="169"/>
      <c r="ACD5" s="169"/>
      <c r="ACE5" s="169"/>
      <c r="ACF5" s="169"/>
      <c r="ACG5" s="169"/>
      <c r="ACH5" s="169"/>
      <c r="ACI5" s="169"/>
      <c r="ACJ5" s="169"/>
      <c r="ACK5" s="169"/>
      <c r="ACL5" s="168"/>
      <c r="ACM5" s="168"/>
      <c r="ACN5" s="168"/>
      <c r="ACO5" s="168"/>
      <c r="ACP5" s="168"/>
      <c r="ACQ5" s="168"/>
      <c r="ACR5" s="168"/>
      <c r="ACS5" s="168"/>
      <c r="ACT5" s="168"/>
      <c r="ACU5" s="168"/>
      <c r="ACV5" s="168"/>
      <c r="ACW5" s="168"/>
      <c r="ACX5" s="168"/>
      <c r="ACY5" s="168"/>
      <c r="ACZ5" s="168"/>
      <c r="ADA5" s="168"/>
      <c r="ADB5" s="168"/>
      <c r="ADC5" s="168"/>
      <c r="ADD5" s="169"/>
      <c r="ADE5" s="169"/>
      <c r="ADF5" s="169"/>
      <c r="ADG5" s="169"/>
      <c r="ADH5" s="169"/>
      <c r="ADI5" s="169"/>
      <c r="ADJ5" s="169"/>
      <c r="ADK5" s="169"/>
      <c r="ADL5" s="169"/>
      <c r="ADM5" s="169"/>
      <c r="ADN5" s="169"/>
      <c r="ADO5" s="169"/>
      <c r="ADP5" s="169"/>
      <c r="ADQ5" s="169"/>
      <c r="ADR5" s="169"/>
      <c r="ADS5" s="169"/>
      <c r="ADT5" s="169"/>
      <c r="ADU5" s="169"/>
      <c r="ADV5" s="169"/>
      <c r="ADW5" s="169"/>
      <c r="ADX5" s="168"/>
      <c r="ADY5" s="168"/>
      <c r="ADZ5" s="168"/>
      <c r="AEA5" s="168"/>
      <c r="AEB5" s="168"/>
      <c r="AEC5" s="168"/>
      <c r="AED5" s="168"/>
      <c r="AEE5" s="168"/>
      <c r="AEF5" s="168"/>
      <c r="AEG5" s="168"/>
      <c r="AEH5" s="168"/>
      <c r="AEI5" s="168"/>
      <c r="AEJ5" s="168"/>
      <c r="AEK5" s="168"/>
      <c r="AEL5" s="168"/>
      <c r="AEM5" s="168"/>
      <c r="AEN5" s="168"/>
      <c r="AEO5" s="168"/>
      <c r="AEP5" s="169"/>
      <c r="AEQ5" s="169"/>
      <c r="AER5" s="169"/>
      <c r="AES5" s="169"/>
      <c r="AET5" s="169"/>
      <c r="AEU5" s="169"/>
      <c r="AEV5" s="169"/>
      <c r="AEW5" s="169"/>
      <c r="AEX5" s="169"/>
      <c r="AEY5" s="169"/>
      <c r="AEZ5" s="169"/>
      <c r="AFA5" s="169"/>
      <c r="AFB5" s="169"/>
      <c r="AFC5" s="169"/>
      <c r="AFD5" s="169"/>
      <c r="AFE5" s="169"/>
      <c r="AFF5" s="169"/>
      <c r="AFG5" s="169"/>
      <c r="AFH5" s="169"/>
      <c r="AFI5" s="169"/>
      <c r="AFJ5" s="168"/>
      <c r="AFK5" s="168"/>
      <c r="AFL5" s="168"/>
      <c r="AFM5" s="168"/>
      <c r="AFN5" s="168"/>
      <c r="AFO5" s="168"/>
      <c r="AFP5" s="168"/>
      <c r="AFQ5" s="168"/>
      <c r="AFR5" s="168"/>
      <c r="AFS5" s="168"/>
      <c r="AFT5" s="168"/>
      <c r="AFU5" s="168"/>
      <c r="AFV5" s="168"/>
      <c r="AFW5" s="168"/>
      <c r="AFX5" s="168"/>
      <c r="AFY5" s="168"/>
      <c r="AFZ5" s="168"/>
      <c r="AGA5" s="168"/>
      <c r="AGB5" s="169"/>
      <c r="AGC5" s="169"/>
      <c r="AGD5" s="169"/>
      <c r="AGE5" s="169"/>
      <c r="AGF5" s="169"/>
      <c r="AGG5" s="169"/>
      <c r="AGH5" s="169"/>
      <c r="AGI5" s="169"/>
      <c r="AGJ5" s="169"/>
      <c r="AGK5" s="169"/>
      <c r="AGL5" s="169"/>
      <c r="AGM5" s="169"/>
      <c r="AGN5" s="169"/>
      <c r="AGO5" s="169"/>
      <c r="AGP5" s="169"/>
      <c r="AGQ5" s="169"/>
      <c r="AGR5" s="169"/>
      <c r="AGS5" s="169"/>
      <c r="AGT5" s="169"/>
      <c r="AGU5" s="169"/>
      <c r="AGV5" s="168"/>
      <c r="AGW5" s="168"/>
      <c r="AGX5" s="168"/>
      <c r="AGY5" s="168"/>
      <c r="AGZ5" s="168"/>
      <c r="AHA5" s="168"/>
      <c r="AHB5" s="168"/>
      <c r="AHC5" s="168"/>
      <c r="AHD5" s="168"/>
      <c r="AHE5" s="168"/>
      <c r="AHF5" s="168"/>
      <c r="AHG5" s="168"/>
      <c r="AHH5" s="168"/>
      <c r="AHI5" s="168"/>
      <c r="AHJ5" s="168"/>
      <c r="AHK5" s="168"/>
      <c r="AHL5" s="168"/>
      <c r="AHM5" s="168"/>
      <c r="AHN5" s="169"/>
      <c r="AHO5" s="169"/>
      <c r="AHP5" s="169"/>
      <c r="AHQ5" s="169"/>
      <c r="AHR5" s="169"/>
      <c r="AHS5" s="169"/>
      <c r="AHT5" s="169"/>
      <c r="AHU5" s="169"/>
      <c r="AHV5" s="169"/>
      <c r="AHW5" s="169"/>
      <c r="AHX5" s="169"/>
      <c r="AHY5" s="169"/>
      <c r="AHZ5" s="169"/>
      <c r="AIA5" s="169"/>
      <c r="AIB5" s="169"/>
      <c r="AIC5" s="169"/>
      <c r="AID5" s="169"/>
      <c r="AIE5" s="169"/>
      <c r="AIF5" s="169"/>
      <c r="AIG5" s="169"/>
      <c r="AIH5" s="168"/>
      <c r="AII5" s="168"/>
      <c r="AIJ5" s="168"/>
      <c r="AIK5" s="168"/>
      <c r="AIL5" s="168"/>
      <c r="AIM5" s="168"/>
      <c r="AIN5" s="168"/>
      <c r="AIO5" s="168"/>
      <c r="AIP5" s="168"/>
      <c r="AIQ5" s="168"/>
      <c r="AIR5" s="168"/>
      <c r="AIS5" s="168"/>
      <c r="AIT5" s="168"/>
      <c r="AIU5" s="168"/>
      <c r="AIV5" s="168"/>
      <c r="AIW5" s="168"/>
      <c r="AIX5" s="168"/>
      <c r="AIY5" s="168"/>
      <c r="AIZ5" s="169"/>
      <c r="AJA5" s="169"/>
      <c r="AJB5" s="169"/>
      <c r="AJC5" s="169"/>
      <c r="AJD5" s="169"/>
      <c r="AJE5" s="169"/>
      <c r="AJF5" s="169"/>
      <c r="AJG5" s="169"/>
      <c r="AJH5" s="169"/>
      <c r="AJI5" s="169"/>
      <c r="AJJ5" s="169"/>
      <c r="AJK5" s="169"/>
      <c r="AJL5" s="169"/>
      <c r="AJM5" s="169"/>
      <c r="AJN5" s="169"/>
      <c r="AJO5" s="169"/>
      <c r="AJP5" s="169"/>
      <c r="AJQ5" s="169"/>
      <c r="AJR5" s="169"/>
      <c r="AJS5" s="169"/>
      <c r="AJT5" s="168"/>
      <c r="AJU5" s="168"/>
      <c r="AJV5" s="168"/>
      <c r="AJW5" s="168"/>
      <c r="AJX5" s="168"/>
      <c r="AJY5" s="168"/>
      <c r="AJZ5" s="168"/>
      <c r="AKA5" s="168"/>
      <c r="AKB5" s="168"/>
      <c r="AKC5" s="168"/>
      <c r="AKD5" s="168"/>
      <c r="AKE5" s="168"/>
      <c r="AKF5" s="168"/>
      <c r="AKG5" s="168"/>
      <c r="AKH5" s="168"/>
      <c r="AKI5" s="168"/>
      <c r="AKJ5" s="168"/>
      <c r="AKK5" s="168"/>
      <c r="AKL5" s="169"/>
      <c r="AKM5" s="169"/>
      <c r="AKN5" s="169"/>
      <c r="AKO5" s="169"/>
      <c r="AKP5" s="169"/>
      <c r="AKQ5" s="169"/>
      <c r="AKR5" s="169"/>
      <c r="AKS5" s="169"/>
      <c r="AKT5" s="169"/>
      <c r="AKU5" s="169"/>
      <c r="AKV5" s="169"/>
      <c r="AKW5" s="169"/>
      <c r="AKX5" s="169"/>
      <c r="AKY5" s="169"/>
      <c r="AKZ5" s="169"/>
      <c r="ALA5" s="169"/>
      <c r="ALB5" s="169"/>
      <c r="ALC5" s="169"/>
      <c r="ALD5" s="169"/>
      <c r="ALE5" s="169"/>
      <c r="ALF5" s="168"/>
      <c r="ALG5" s="168"/>
      <c r="ALH5" s="168"/>
      <c r="ALI5" s="168"/>
      <c r="ALJ5" s="168"/>
      <c r="ALK5" s="168"/>
      <c r="ALL5" s="168"/>
      <c r="ALM5" s="168"/>
      <c r="ALN5" s="168"/>
      <c r="ALO5" s="168"/>
      <c r="ALP5" s="168"/>
      <c r="ALQ5" s="168"/>
      <c r="ALR5" s="168"/>
      <c r="ALS5" s="168"/>
      <c r="ALT5" s="168"/>
      <c r="ALU5" s="168"/>
      <c r="ALV5" s="168"/>
      <c r="ALW5" s="168"/>
      <c r="ALX5" s="169"/>
      <c r="ALY5" s="169"/>
      <c r="ALZ5" s="169"/>
      <c r="AMA5" s="169"/>
      <c r="AMB5" s="169"/>
      <c r="AMC5" s="169"/>
      <c r="AMD5" s="169"/>
      <c r="AME5" s="169"/>
      <c r="AMF5" s="169"/>
      <c r="AMG5" s="169"/>
      <c r="AMH5" s="169"/>
      <c r="AMI5" s="169"/>
      <c r="AMJ5" s="169"/>
      <c r="AMK5" s="169"/>
      <c r="AML5" s="169"/>
      <c r="AMM5" s="169"/>
      <c r="AMN5" s="169"/>
      <c r="AMO5" s="169"/>
      <c r="AMP5" s="169"/>
      <c r="AMQ5" s="169"/>
      <c r="AMR5" s="168"/>
      <c r="AMS5" s="168"/>
      <c r="AMT5" s="168"/>
      <c r="AMU5" s="168"/>
      <c r="AMV5" s="168"/>
      <c r="AMW5" s="168"/>
      <c r="AMX5" s="168"/>
      <c r="AMY5" s="168"/>
      <c r="AMZ5" s="168"/>
      <c r="ANA5" s="168"/>
      <c r="ANB5" s="168"/>
      <c r="ANC5" s="168"/>
      <c r="AND5" s="168"/>
      <c r="ANE5" s="168"/>
      <c r="ANF5" s="168"/>
      <c r="ANG5" s="168"/>
      <c r="ANH5" s="168"/>
      <c r="ANI5" s="168"/>
      <c r="ANJ5" s="169"/>
      <c r="ANK5" s="169"/>
      <c r="ANL5" s="169"/>
      <c r="ANM5" s="169"/>
      <c r="ANN5" s="169"/>
      <c r="ANO5" s="169"/>
      <c r="ANP5" s="169"/>
      <c r="ANQ5" s="169"/>
      <c r="ANR5" s="169"/>
      <c r="ANS5" s="169"/>
      <c r="ANT5" s="169"/>
      <c r="ANU5" s="169"/>
      <c r="ANV5" s="169"/>
      <c r="ANW5" s="169"/>
      <c r="ANX5" s="169"/>
      <c r="ANY5" s="169"/>
      <c r="ANZ5" s="169"/>
      <c r="AOA5" s="169"/>
      <c r="AOB5" s="169"/>
      <c r="AOC5" s="169"/>
      <c r="AOD5" s="168"/>
      <c r="AOE5" s="168"/>
      <c r="AOF5" s="168"/>
      <c r="AOG5" s="168"/>
      <c r="AOH5" s="168"/>
      <c r="AOI5" s="168"/>
      <c r="AOJ5" s="168"/>
      <c r="AOK5" s="168"/>
      <c r="AOL5" s="168"/>
      <c r="AOM5" s="168"/>
      <c r="AON5" s="168"/>
      <c r="AOO5" s="168"/>
      <c r="AOP5" s="168"/>
      <c r="AOQ5" s="168"/>
      <c r="AOR5" s="168"/>
      <c r="AOS5" s="168"/>
      <c r="AOT5" s="168"/>
      <c r="AOU5" s="168"/>
      <c r="AOV5" s="169"/>
      <c r="AOW5" s="169"/>
      <c r="AOX5" s="169"/>
      <c r="AOY5" s="169"/>
      <c r="AOZ5" s="169"/>
      <c r="APA5" s="169"/>
      <c r="APB5" s="169"/>
      <c r="APC5" s="169"/>
      <c r="APD5" s="169"/>
      <c r="APE5" s="169"/>
      <c r="APF5" s="169"/>
      <c r="APG5" s="169"/>
      <c r="APH5" s="169"/>
      <c r="API5" s="169"/>
      <c r="APJ5" s="169"/>
      <c r="APK5" s="169"/>
      <c r="APL5" s="169"/>
      <c r="APM5" s="169"/>
      <c r="APN5" s="169"/>
      <c r="APO5" s="169"/>
      <c r="APP5" s="168"/>
      <c r="APQ5" s="168"/>
      <c r="APR5" s="168"/>
      <c r="APS5" s="168"/>
      <c r="APT5" s="168"/>
      <c r="APU5" s="168"/>
      <c r="APV5" s="168"/>
      <c r="APW5" s="168"/>
      <c r="APX5" s="168"/>
      <c r="APY5" s="168"/>
      <c r="APZ5" s="168"/>
      <c r="AQA5" s="168"/>
      <c r="AQB5" s="168"/>
      <c r="AQC5" s="168"/>
      <c r="AQD5" s="168"/>
      <c r="AQE5" s="168"/>
      <c r="AQF5" s="168"/>
      <c r="AQG5" s="168"/>
      <c r="AQH5" s="169"/>
      <c r="AQI5" s="169"/>
      <c r="AQJ5" s="169"/>
      <c r="AQK5" s="169"/>
      <c r="AQL5" s="169"/>
      <c r="AQM5" s="169"/>
      <c r="AQN5" s="169"/>
      <c r="AQO5" s="169"/>
      <c r="AQP5" s="169"/>
      <c r="AQQ5" s="169"/>
      <c r="AQR5" s="169"/>
      <c r="AQS5" s="169"/>
      <c r="AQT5" s="169"/>
      <c r="AQU5" s="169"/>
      <c r="AQV5" s="169"/>
      <c r="AQW5" s="169"/>
      <c r="AQX5" s="169"/>
      <c r="AQY5" s="169"/>
      <c r="AQZ5" s="169"/>
      <c r="ARA5" s="169"/>
      <c r="ARB5" s="168"/>
      <c r="ARC5" s="168"/>
      <c r="ARD5" s="168"/>
      <c r="ARE5" s="168"/>
      <c r="ARF5" s="168"/>
      <c r="ARG5" s="168"/>
      <c r="ARH5" s="168"/>
      <c r="ARI5" s="168"/>
      <c r="ARJ5" s="168"/>
      <c r="ARK5" s="168"/>
      <c r="ARL5" s="168"/>
      <c r="ARM5" s="168"/>
      <c r="ARN5" s="168"/>
      <c r="ARO5" s="168"/>
      <c r="ARP5" s="168"/>
      <c r="ARQ5" s="168"/>
      <c r="ARR5" s="168"/>
      <c r="ARS5" s="168"/>
      <c r="ART5" s="169"/>
      <c r="ARU5" s="169"/>
      <c r="ARV5" s="169"/>
      <c r="ARW5" s="169"/>
      <c r="ARX5" s="169"/>
      <c r="ARY5" s="169"/>
      <c r="ARZ5" s="169"/>
      <c r="ASA5" s="169"/>
      <c r="ASB5" s="169"/>
      <c r="ASC5" s="169"/>
      <c r="ASD5" s="169"/>
      <c r="ASE5" s="169"/>
      <c r="ASF5" s="169"/>
      <c r="ASG5" s="169"/>
      <c r="ASH5" s="169"/>
      <c r="ASI5" s="169"/>
      <c r="ASJ5" s="169"/>
      <c r="ASK5" s="169"/>
      <c r="ASL5" s="169"/>
      <c r="ASM5" s="169"/>
      <c r="ASN5" s="168"/>
      <c r="ASO5" s="168"/>
      <c r="ASP5" s="168"/>
      <c r="ASQ5" s="168"/>
      <c r="ASR5" s="168"/>
      <c r="ASS5" s="168"/>
      <c r="AST5" s="168"/>
      <c r="ASU5" s="168"/>
      <c r="ASV5" s="168"/>
      <c r="ASW5" s="168"/>
      <c r="ASX5" s="168"/>
      <c r="ASY5" s="168"/>
      <c r="ASZ5" s="168"/>
      <c r="ATA5" s="168"/>
      <c r="ATB5" s="168"/>
      <c r="ATC5" s="168"/>
      <c r="ATD5" s="168"/>
      <c r="ATE5" s="168"/>
      <c r="ATF5" s="169"/>
      <c r="ATG5" s="169"/>
      <c r="ATH5" s="169"/>
      <c r="ATI5" s="169"/>
      <c r="ATJ5" s="169"/>
      <c r="ATK5" s="169"/>
      <c r="ATL5" s="169"/>
      <c r="ATM5" s="169"/>
      <c r="ATN5" s="169"/>
      <c r="ATO5" s="169"/>
      <c r="ATP5" s="169"/>
      <c r="ATQ5" s="169"/>
      <c r="ATR5" s="169"/>
      <c r="ATS5" s="169"/>
      <c r="ATT5" s="169"/>
      <c r="ATU5" s="169"/>
      <c r="ATV5" s="169"/>
      <c r="ATW5" s="169"/>
      <c r="ATX5" s="169"/>
      <c r="ATY5" s="169"/>
      <c r="ATZ5" s="168"/>
      <c r="AUA5" s="168"/>
      <c r="AUB5" s="168"/>
      <c r="AUC5" s="168"/>
      <c r="AUD5" s="168"/>
      <c r="AUE5" s="168"/>
      <c r="AUF5" s="168"/>
      <c r="AUG5" s="168"/>
      <c r="AUH5" s="168"/>
      <c r="AUI5" s="168"/>
      <c r="AUJ5" s="168"/>
      <c r="AUK5" s="168"/>
      <c r="AUL5" s="168"/>
      <c r="AUM5" s="168"/>
      <c r="AUN5" s="168"/>
      <c r="AUO5" s="168"/>
      <c r="AUP5" s="168"/>
      <c r="AUQ5" s="168"/>
      <c r="AUR5" s="169"/>
      <c r="AUS5" s="169"/>
      <c r="AUT5" s="169"/>
      <c r="AUU5" s="169"/>
      <c r="AUV5" s="169"/>
      <c r="AUW5" s="169"/>
      <c r="AUX5" s="169"/>
      <c r="AUY5" s="169"/>
      <c r="AUZ5" s="169"/>
      <c r="AVA5" s="169"/>
      <c r="AVB5" s="169"/>
      <c r="AVC5" s="169"/>
      <c r="AVD5" s="169"/>
      <c r="AVE5" s="169"/>
      <c r="AVF5" s="169"/>
      <c r="AVG5" s="169"/>
      <c r="AVH5" s="169"/>
      <c r="AVI5" s="169"/>
      <c r="AVJ5" s="169"/>
      <c r="AVK5" s="169"/>
      <c r="AVL5" s="168"/>
      <c r="AVM5" s="168"/>
      <c r="AVN5" s="168"/>
      <c r="AVO5" s="168"/>
      <c r="AVP5" s="168"/>
      <c r="AVQ5" s="168"/>
      <c r="AVR5" s="168"/>
      <c r="AVS5" s="168"/>
      <c r="AVT5" s="168"/>
      <c r="AVU5" s="168"/>
      <c r="AVV5" s="168"/>
      <c r="AVW5" s="168"/>
      <c r="AVX5" s="168"/>
      <c r="AVY5" s="168"/>
      <c r="AVZ5" s="168"/>
      <c r="AWA5" s="168"/>
      <c r="AWB5" s="168"/>
      <c r="AWC5" s="168"/>
      <c r="AWD5" s="169"/>
      <c r="AWE5" s="169"/>
      <c r="AWF5" s="169"/>
      <c r="AWG5" s="169"/>
      <c r="AWH5" s="169"/>
      <c r="AWI5" s="169"/>
      <c r="AWJ5" s="169"/>
      <c r="AWK5" s="169"/>
      <c r="AWL5" s="169"/>
      <c r="AWM5" s="169"/>
      <c r="AWN5" s="169"/>
      <c r="AWO5" s="169"/>
      <c r="AWP5" s="169"/>
      <c r="AWQ5" s="169"/>
      <c r="AWR5" s="169"/>
      <c r="AWS5" s="169"/>
      <c r="AWT5" s="169"/>
      <c r="AWU5" s="169"/>
      <c r="AWV5" s="169"/>
      <c r="AWW5" s="169"/>
      <c r="AWX5" s="168"/>
      <c r="AWY5" s="168"/>
      <c r="AWZ5" s="168"/>
      <c r="AXA5" s="168"/>
      <c r="AXB5" s="168"/>
      <c r="AXC5" s="168"/>
      <c r="AXD5" s="168"/>
      <c r="AXE5" s="168"/>
      <c r="AXF5" s="168"/>
      <c r="AXG5" s="168"/>
      <c r="AXH5" s="168"/>
      <c r="AXI5" s="168"/>
      <c r="AXJ5" s="168"/>
      <c r="AXK5" s="168"/>
      <c r="AXL5" s="168"/>
      <c r="AXM5" s="168"/>
      <c r="AXN5" s="168"/>
      <c r="AXO5" s="168"/>
      <c r="AXP5" s="169"/>
      <c r="AXQ5" s="169"/>
      <c r="AXR5" s="169"/>
      <c r="AXS5" s="169"/>
      <c r="AXT5" s="169"/>
      <c r="AXU5" s="169"/>
      <c r="AXV5" s="169"/>
      <c r="AXW5" s="169"/>
      <c r="AXX5" s="169"/>
      <c r="AXY5" s="169"/>
      <c r="AXZ5" s="169"/>
      <c r="AYA5" s="169"/>
      <c r="AYB5" s="169"/>
      <c r="AYC5" s="169"/>
      <c r="AYD5" s="169"/>
      <c r="AYE5" s="169"/>
      <c r="AYF5" s="169"/>
      <c r="AYG5" s="169"/>
      <c r="AYH5" s="169"/>
      <c r="AYI5" s="169"/>
      <c r="AYJ5" s="168"/>
      <c r="AYK5" s="168"/>
      <c r="AYL5" s="168"/>
      <c r="AYM5" s="168"/>
      <c r="AYN5" s="168"/>
      <c r="AYO5" s="168"/>
      <c r="AYP5" s="168"/>
      <c r="AYQ5" s="168"/>
      <c r="AYR5" s="168"/>
      <c r="AYS5" s="168"/>
      <c r="AYT5" s="168"/>
      <c r="AYU5" s="168"/>
      <c r="AYV5" s="168"/>
      <c r="AYW5" s="168"/>
      <c r="AYX5" s="168"/>
      <c r="AYY5" s="168"/>
      <c r="AYZ5" s="168"/>
      <c r="AZA5" s="168"/>
      <c r="AZB5" s="169"/>
      <c r="AZC5" s="169"/>
      <c r="AZD5" s="169"/>
      <c r="AZE5" s="169"/>
      <c r="AZF5" s="169"/>
      <c r="AZG5" s="169"/>
      <c r="AZH5" s="169"/>
      <c r="AZI5" s="169"/>
      <c r="AZJ5" s="169"/>
      <c r="AZK5" s="169"/>
      <c r="AZL5" s="169"/>
      <c r="AZM5" s="169"/>
      <c r="AZN5" s="169"/>
      <c r="AZO5" s="169"/>
      <c r="AZP5" s="169"/>
      <c r="AZQ5" s="169"/>
      <c r="AZR5" s="169"/>
      <c r="AZS5" s="169"/>
      <c r="AZT5" s="169"/>
      <c r="AZU5" s="169"/>
      <c r="AZV5" s="168"/>
      <c r="AZW5" s="168"/>
      <c r="AZX5" s="168"/>
      <c r="AZY5" s="168"/>
      <c r="AZZ5" s="168"/>
      <c r="BAA5" s="168"/>
      <c r="BAB5" s="168"/>
      <c r="BAC5" s="168"/>
      <c r="BAD5" s="168"/>
      <c r="BAE5" s="168"/>
      <c r="BAF5" s="168"/>
      <c r="BAG5" s="168"/>
      <c r="BAH5" s="168"/>
      <c r="BAI5" s="168"/>
      <c r="BAJ5" s="168"/>
      <c r="BAK5" s="168"/>
      <c r="BAL5" s="168"/>
      <c r="BAM5" s="168"/>
      <c r="BAN5" s="169"/>
      <c r="BAO5" s="169"/>
      <c r="BAP5" s="169"/>
      <c r="BAQ5" s="169"/>
      <c r="BAR5" s="169"/>
      <c r="BAS5" s="169"/>
      <c r="BAT5" s="169"/>
      <c r="BAU5" s="169"/>
      <c r="BAV5" s="169"/>
      <c r="BAW5" s="169"/>
      <c r="BAX5" s="169"/>
      <c r="BAY5" s="169"/>
      <c r="BAZ5" s="169"/>
      <c r="BBA5" s="169"/>
      <c r="BBB5" s="169"/>
      <c r="BBC5" s="169"/>
      <c r="BBD5" s="169"/>
      <c r="BBE5" s="169"/>
      <c r="BBF5" s="169"/>
      <c r="BBG5" s="169"/>
      <c r="BBH5" s="168"/>
      <c r="BBI5" s="168"/>
      <c r="BBJ5" s="168"/>
      <c r="BBK5" s="168"/>
      <c r="BBL5" s="168"/>
      <c r="BBM5" s="168"/>
      <c r="BBN5" s="168"/>
      <c r="BBO5" s="168"/>
      <c r="BBP5" s="168"/>
      <c r="BBQ5" s="168"/>
      <c r="BBR5" s="168"/>
      <c r="BBS5" s="168"/>
      <c r="BBT5" s="168"/>
      <c r="BBU5" s="168"/>
      <c r="BBV5" s="168"/>
      <c r="BBW5" s="168"/>
      <c r="BBX5" s="168"/>
      <c r="BBY5" s="168"/>
      <c r="BBZ5" s="169"/>
      <c r="BCA5" s="169"/>
      <c r="BCB5" s="169"/>
      <c r="BCC5" s="169"/>
      <c r="BCD5" s="169"/>
      <c r="BCE5" s="169"/>
      <c r="BCF5" s="169"/>
      <c r="BCG5" s="169"/>
      <c r="BCH5" s="169"/>
      <c r="BCI5" s="169"/>
      <c r="BCJ5" s="169"/>
      <c r="BCK5" s="169"/>
      <c r="BCL5" s="169"/>
      <c r="BCM5" s="169"/>
      <c r="BCN5" s="169"/>
      <c r="BCO5" s="169"/>
      <c r="BCP5" s="169"/>
      <c r="BCQ5" s="169"/>
      <c r="BCR5" s="169"/>
      <c r="BCS5" s="169"/>
      <c r="BCT5" s="168"/>
      <c r="BCU5" s="168"/>
      <c r="BCV5" s="168"/>
      <c r="BCW5" s="168"/>
      <c r="BCX5" s="168"/>
      <c r="BCY5" s="168"/>
      <c r="BCZ5" s="168"/>
      <c r="BDA5" s="168"/>
      <c r="BDB5" s="168"/>
      <c r="BDC5" s="168"/>
      <c r="BDD5" s="168"/>
      <c r="BDE5" s="168"/>
      <c r="BDF5" s="168"/>
      <c r="BDG5" s="168"/>
      <c r="BDH5" s="168"/>
      <c r="BDI5" s="168"/>
      <c r="BDJ5" s="168"/>
      <c r="BDK5" s="168"/>
      <c r="BDL5" s="169"/>
      <c r="BDM5" s="169"/>
      <c r="BDN5" s="169"/>
      <c r="BDO5" s="169"/>
      <c r="BDP5" s="169"/>
      <c r="BDQ5" s="169"/>
      <c r="BDR5" s="169"/>
      <c r="BDS5" s="169"/>
      <c r="BDT5" s="169"/>
      <c r="BDU5" s="169"/>
      <c r="BDV5" s="169"/>
      <c r="BDW5" s="169"/>
      <c r="BDX5" s="169"/>
      <c r="BDY5" s="169"/>
      <c r="BDZ5" s="169"/>
      <c r="BEA5" s="169"/>
      <c r="BEB5" s="169"/>
      <c r="BEC5" s="169"/>
      <c r="BED5" s="169"/>
      <c r="BEE5" s="169"/>
      <c r="BEF5" s="168"/>
      <c r="BEG5" s="168"/>
      <c r="BEH5" s="168"/>
      <c r="BEI5" s="168"/>
      <c r="BEJ5" s="168"/>
      <c r="BEK5" s="168"/>
      <c r="BEL5" s="168"/>
      <c r="BEM5" s="168"/>
      <c r="BEN5" s="168"/>
      <c r="BEO5" s="168"/>
      <c r="BEP5" s="168"/>
      <c r="BEQ5" s="168"/>
      <c r="BER5" s="168"/>
      <c r="BES5" s="168"/>
      <c r="BET5" s="168"/>
      <c r="BEU5" s="168"/>
      <c r="BEV5" s="168"/>
      <c r="BEW5" s="168"/>
      <c r="BEX5" s="169"/>
      <c r="BEY5" s="169"/>
      <c r="BEZ5" s="169"/>
      <c r="BFA5" s="169"/>
      <c r="BFB5" s="169"/>
      <c r="BFC5" s="169"/>
      <c r="BFD5" s="169"/>
      <c r="BFE5" s="169"/>
      <c r="BFF5" s="169"/>
      <c r="BFG5" s="169"/>
      <c r="BFH5" s="169"/>
      <c r="BFI5" s="169"/>
      <c r="BFJ5" s="169"/>
      <c r="BFK5" s="169"/>
      <c r="BFL5" s="169"/>
      <c r="BFM5" s="169"/>
      <c r="BFN5" s="169"/>
      <c r="BFO5" s="169"/>
      <c r="BFP5" s="169"/>
      <c r="BFQ5" s="169"/>
      <c r="BFR5" s="168"/>
      <c r="BFS5" s="168"/>
      <c r="BFT5" s="168"/>
      <c r="BFU5" s="168"/>
      <c r="BFV5" s="168"/>
      <c r="BFW5" s="168"/>
      <c r="BFX5" s="168"/>
      <c r="BFY5" s="168"/>
      <c r="BFZ5" s="168"/>
      <c r="BGA5" s="168"/>
      <c r="BGB5" s="168"/>
      <c r="BGC5" s="168"/>
      <c r="BGD5" s="168"/>
      <c r="BGE5" s="168"/>
      <c r="BGF5" s="168"/>
      <c r="BGG5" s="168"/>
      <c r="BGH5" s="168"/>
      <c r="BGI5" s="168"/>
      <c r="BGJ5" s="169"/>
      <c r="BGK5" s="169"/>
      <c r="BGL5" s="169"/>
      <c r="BGM5" s="169"/>
      <c r="BGN5" s="169"/>
      <c r="BGO5" s="169"/>
      <c r="BGP5" s="169"/>
      <c r="BGQ5" s="169"/>
      <c r="BGR5" s="169"/>
      <c r="BGS5" s="169"/>
      <c r="BGT5" s="169"/>
      <c r="BGU5" s="169"/>
      <c r="BGV5" s="169"/>
      <c r="BGW5" s="169"/>
      <c r="BGX5" s="169"/>
      <c r="BGY5" s="169"/>
      <c r="BGZ5" s="169"/>
      <c r="BHA5" s="169"/>
      <c r="BHB5" s="169"/>
      <c r="BHC5" s="169"/>
      <c r="BHD5" s="168"/>
      <c r="BHE5" s="168"/>
      <c r="BHF5" s="168"/>
      <c r="BHG5" s="168"/>
      <c r="BHH5" s="168"/>
      <c r="BHI5" s="168"/>
      <c r="BHJ5" s="168"/>
      <c r="BHK5" s="168"/>
      <c r="BHL5" s="168"/>
      <c r="BHM5" s="168"/>
      <c r="BHN5" s="168"/>
      <c r="BHO5" s="168"/>
      <c r="BHP5" s="168"/>
      <c r="BHQ5" s="168"/>
      <c r="BHR5" s="168"/>
      <c r="BHS5" s="168"/>
      <c r="BHT5" s="168"/>
      <c r="BHU5" s="168"/>
      <c r="BHV5" s="169"/>
      <c r="BHW5" s="169"/>
      <c r="BHX5" s="169"/>
      <c r="BHY5" s="169"/>
      <c r="BHZ5" s="169"/>
      <c r="BIA5" s="169"/>
      <c r="BIB5" s="169"/>
      <c r="BIC5" s="169"/>
      <c r="BID5" s="169"/>
      <c r="BIE5" s="169"/>
      <c r="BIF5" s="169"/>
      <c r="BIG5" s="169"/>
      <c r="BIH5" s="169"/>
      <c r="BII5" s="169"/>
      <c r="BIJ5" s="169"/>
      <c r="BIK5" s="169"/>
      <c r="BIL5" s="169"/>
      <c r="BIM5" s="169"/>
      <c r="BIN5" s="169"/>
      <c r="BIO5" s="169"/>
      <c r="BIP5" s="168"/>
      <c r="BIQ5" s="168"/>
      <c r="BIR5" s="168"/>
      <c r="BIS5" s="168"/>
      <c r="BIT5" s="168"/>
      <c r="BIU5" s="168"/>
      <c r="BIV5" s="168"/>
      <c r="BIW5" s="168"/>
      <c r="BIX5" s="168"/>
      <c r="BIY5" s="168"/>
      <c r="BIZ5" s="168"/>
      <c r="BJA5" s="168"/>
      <c r="BJB5" s="168"/>
      <c r="BJC5" s="168"/>
      <c r="BJD5" s="168"/>
      <c r="BJE5" s="168"/>
      <c r="BJF5" s="168"/>
      <c r="BJG5" s="168"/>
      <c r="BJH5" s="169"/>
      <c r="BJI5" s="169"/>
      <c r="BJJ5" s="169"/>
      <c r="BJK5" s="169"/>
      <c r="BJL5" s="169"/>
      <c r="BJM5" s="169"/>
      <c r="BJN5" s="169"/>
      <c r="BJO5" s="169"/>
      <c r="BJP5" s="169"/>
      <c r="BJQ5" s="169"/>
      <c r="BJR5" s="169"/>
      <c r="BJS5" s="169"/>
      <c r="BJT5" s="169"/>
      <c r="BJU5" s="169"/>
      <c r="BJV5" s="169"/>
      <c r="BJW5" s="169"/>
      <c r="BJX5" s="169"/>
      <c r="BJY5" s="169"/>
      <c r="BJZ5" s="169"/>
      <c r="BKA5" s="169"/>
      <c r="BKB5" s="168"/>
      <c r="BKC5" s="168"/>
      <c r="BKD5" s="168"/>
      <c r="BKE5" s="168"/>
      <c r="BKF5" s="168"/>
      <c r="BKG5" s="168"/>
      <c r="BKH5" s="168"/>
      <c r="BKI5" s="168"/>
      <c r="BKJ5" s="168"/>
      <c r="BKK5" s="168"/>
      <c r="BKL5" s="168"/>
      <c r="BKM5" s="168"/>
      <c r="BKN5" s="168"/>
      <c r="BKO5" s="168"/>
      <c r="BKP5" s="168"/>
      <c r="BKQ5" s="168"/>
      <c r="BKR5" s="168"/>
      <c r="BKS5" s="168"/>
      <c r="BKT5" s="169"/>
      <c r="BKU5" s="169"/>
      <c r="BKV5" s="169"/>
      <c r="BKW5" s="169"/>
      <c r="BKX5" s="169"/>
      <c r="BKY5" s="169"/>
      <c r="BKZ5" s="169"/>
      <c r="BLA5" s="169"/>
      <c r="BLB5" s="169"/>
      <c r="BLC5" s="169"/>
      <c r="BLD5" s="169"/>
      <c r="BLE5" s="169"/>
      <c r="BLF5" s="169"/>
      <c r="BLG5" s="169"/>
      <c r="BLH5" s="169"/>
      <c r="BLI5" s="169"/>
      <c r="BLJ5" s="169"/>
      <c r="BLK5" s="169"/>
      <c r="BLL5" s="169"/>
      <c r="BLM5" s="169"/>
      <c r="BLN5" s="168"/>
      <c r="BLO5" s="168"/>
      <c r="BLP5" s="168"/>
      <c r="BLQ5" s="168"/>
      <c r="BLR5" s="168"/>
      <c r="BLS5" s="168"/>
      <c r="BLT5" s="168"/>
      <c r="BLU5" s="168"/>
      <c r="BLV5" s="168"/>
      <c r="BLW5" s="168"/>
      <c r="BLX5" s="168"/>
      <c r="BLY5" s="168"/>
      <c r="BLZ5" s="168"/>
      <c r="BMA5" s="168"/>
      <c r="BMB5" s="168"/>
      <c r="BMC5" s="168"/>
      <c r="BMD5" s="168"/>
      <c r="BME5" s="168"/>
      <c r="BMF5" s="169"/>
      <c r="BMG5" s="169"/>
      <c r="BMH5" s="169"/>
      <c r="BMI5" s="169"/>
      <c r="BMJ5" s="169"/>
      <c r="BMK5" s="169"/>
      <c r="BML5" s="169"/>
      <c r="BMM5" s="169"/>
      <c r="BMN5" s="169"/>
      <c r="BMO5" s="169"/>
      <c r="BMP5" s="169"/>
      <c r="BMQ5" s="169"/>
      <c r="BMR5" s="169"/>
      <c r="BMS5" s="169"/>
      <c r="BMT5" s="169"/>
      <c r="BMU5" s="169"/>
      <c r="BMV5" s="169"/>
      <c r="BMW5" s="169"/>
      <c r="BMX5" s="169"/>
      <c r="BMY5" s="169"/>
      <c r="BMZ5" s="168"/>
      <c r="BNA5" s="168"/>
      <c r="BNB5" s="168"/>
      <c r="BNC5" s="168"/>
      <c r="BND5" s="168"/>
      <c r="BNE5" s="168"/>
      <c r="BNF5" s="168"/>
      <c r="BNG5" s="168"/>
      <c r="BNH5" s="168"/>
      <c r="BNI5" s="168"/>
      <c r="BNJ5" s="168"/>
      <c r="BNK5" s="168"/>
      <c r="BNL5" s="168"/>
      <c r="BNM5" s="168"/>
      <c r="BNN5" s="168"/>
      <c r="BNO5" s="168"/>
      <c r="BNP5" s="168"/>
      <c r="BNQ5" s="168"/>
      <c r="BNR5" s="169"/>
      <c r="BNS5" s="169"/>
      <c r="BNT5" s="169"/>
      <c r="BNU5" s="169"/>
      <c r="BNV5" s="169"/>
      <c r="BNW5" s="169"/>
      <c r="BNX5" s="169"/>
      <c r="BNY5" s="169"/>
      <c r="BNZ5" s="169"/>
      <c r="BOA5" s="169"/>
      <c r="BOB5" s="169"/>
      <c r="BOC5" s="169"/>
      <c r="BOD5" s="169"/>
      <c r="BOE5" s="169"/>
      <c r="BOF5" s="169"/>
      <c r="BOG5" s="169"/>
      <c r="BOH5" s="169"/>
      <c r="BOI5" s="169"/>
      <c r="BOJ5" s="169"/>
      <c r="BOK5" s="169"/>
      <c r="BOL5" s="168"/>
      <c r="BOM5" s="168"/>
      <c r="BON5" s="168"/>
      <c r="BOO5" s="168"/>
      <c r="BOP5" s="168"/>
      <c r="BOQ5" s="168"/>
      <c r="BOR5" s="168"/>
      <c r="BOS5" s="168"/>
      <c r="BOT5" s="168"/>
      <c r="BOU5" s="168"/>
      <c r="BOV5" s="168"/>
      <c r="BOW5" s="168"/>
      <c r="BOX5" s="168"/>
      <c r="BOY5" s="168"/>
      <c r="BOZ5" s="168"/>
      <c r="BPA5" s="168"/>
      <c r="BPB5" s="168"/>
      <c r="BPC5" s="168"/>
      <c r="BPD5" s="169"/>
      <c r="BPE5" s="169"/>
      <c r="BPF5" s="169"/>
      <c r="BPG5" s="169"/>
      <c r="BPH5" s="169"/>
      <c r="BPI5" s="169"/>
      <c r="BPJ5" s="169"/>
      <c r="BPK5" s="169"/>
      <c r="BPL5" s="169"/>
      <c r="BPM5" s="169"/>
      <c r="BPN5" s="169"/>
      <c r="BPO5" s="169"/>
      <c r="BPP5" s="169"/>
      <c r="BPQ5" s="169"/>
      <c r="BPR5" s="169"/>
      <c r="BPS5" s="169"/>
      <c r="BPT5" s="169"/>
      <c r="BPU5" s="169"/>
      <c r="BPV5" s="169"/>
      <c r="BPW5" s="169"/>
      <c r="BPX5" s="168"/>
      <c r="BPY5" s="168"/>
      <c r="BPZ5" s="168"/>
      <c r="BQA5" s="168"/>
      <c r="BQB5" s="168"/>
      <c r="BQC5" s="168"/>
      <c r="BQD5" s="168"/>
      <c r="BQE5" s="168"/>
      <c r="BQF5" s="168"/>
      <c r="BQG5" s="168"/>
      <c r="BQH5" s="168"/>
      <c r="BQI5" s="168"/>
      <c r="BQJ5" s="168"/>
      <c r="BQK5" s="168"/>
      <c r="BQL5" s="168"/>
      <c r="BQM5" s="168"/>
      <c r="BQN5" s="168"/>
      <c r="BQO5" s="168"/>
      <c r="BQP5" s="169"/>
      <c r="BQQ5" s="169"/>
      <c r="BQR5" s="169"/>
      <c r="BQS5" s="169"/>
      <c r="BQT5" s="169"/>
      <c r="BQU5" s="169"/>
      <c r="BQV5" s="169"/>
      <c r="BQW5" s="169"/>
      <c r="BQX5" s="169"/>
      <c r="BQY5" s="169"/>
      <c r="BQZ5" s="169"/>
      <c r="BRA5" s="169"/>
      <c r="BRB5" s="169"/>
      <c r="BRC5" s="169"/>
      <c r="BRD5" s="169"/>
      <c r="BRE5" s="169"/>
      <c r="BRF5" s="169"/>
      <c r="BRG5" s="169"/>
      <c r="BRH5" s="169"/>
      <c r="BRI5" s="169"/>
      <c r="BRJ5" s="168"/>
      <c r="BRK5" s="168"/>
      <c r="BRL5" s="168"/>
      <c r="BRM5" s="168"/>
      <c r="BRN5" s="168"/>
      <c r="BRO5" s="168"/>
      <c r="BRP5" s="168"/>
      <c r="BRQ5" s="168"/>
      <c r="BRR5" s="168"/>
      <c r="BRS5" s="168"/>
      <c r="BRT5" s="168"/>
      <c r="BRU5" s="168"/>
      <c r="BRV5" s="168"/>
      <c r="BRW5" s="168"/>
      <c r="BRX5" s="168"/>
      <c r="BRY5" s="168"/>
      <c r="BRZ5" s="168"/>
      <c r="BSA5" s="168"/>
      <c r="BSB5" s="169"/>
      <c r="BSC5" s="169"/>
      <c r="BSD5" s="169"/>
      <c r="BSE5" s="169"/>
      <c r="BSF5" s="169"/>
      <c r="BSG5" s="169"/>
      <c r="BSH5" s="169"/>
      <c r="BSI5" s="169"/>
      <c r="BSJ5" s="169"/>
      <c r="BSK5" s="169"/>
      <c r="BSL5" s="169"/>
      <c r="BSM5" s="169"/>
      <c r="BSN5" s="169"/>
      <c r="BSO5" s="169"/>
      <c r="BSP5" s="169"/>
      <c r="BSQ5" s="169"/>
      <c r="BSR5" s="169"/>
      <c r="BSS5" s="169"/>
      <c r="BST5" s="169"/>
      <c r="BSU5" s="169"/>
      <c r="BSV5" s="168"/>
      <c r="BSW5" s="168"/>
      <c r="BSX5" s="168"/>
      <c r="BSY5" s="168"/>
      <c r="BSZ5" s="168"/>
      <c r="BTA5" s="168"/>
      <c r="BTB5" s="168"/>
      <c r="BTC5" s="168"/>
      <c r="BTD5" s="168"/>
      <c r="BTE5" s="168"/>
      <c r="BTF5" s="168"/>
      <c r="BTG5" s="168"/>
      <c r="BTH5" s="168"/>
      <c r="BTI5" s="168"/>
      <c r="BTJ5" s="168"/>
      <c r="BTK5" s="168"/>
      <c r="BTL5" s="168"/>
      <c r="BTM5" s="168"/>
      <c r="BTN5" s="169"/>
      <c r="BTO5" s="169"/>
      <c r="BTP5" s="169"/>
      <c r="BTQ5" s="169"/>
      <c r="BTR5" s="169"/>
      <c r="BTS5" s="169"/>
      <c r="BTT5" s="169"/>
      <c r="BTU5" s="169"/>
      <c r="BTV5" s="169"/>
      <c r="BTW5" s="169"/>
      <c r="BTX5" s="169"/>
      <c r="BTY5" s="169"/>
      <c r="BTZ5" s="169"/>
      <c r="BUA5" s="169"/>
      <c r="BUB5" s="169"/>
      <c r="BUC5" s="169"/>
      <c r="BUD5" s="169"/>
      <c r="BUE5" s="169"/>
      <c r="BUF5" s="169"/>
      <c r="BUG5" s="169"/>
      <c r="BUH5" s="168"/>
      <c r="BUI5" s="168"/>
      <c r="BUJ5" s="168"/>
      <c r="BUK5" s="168"/>
      <c r="BUL5" s="168"/>
      <c r="BUM5" s="168"/>
      <c r="BUN5" s="168"/>
      <c r="BUO5" s="168"/>
      <c r="BUP5" s="168"/>
      <c r="BUQ5" s="168"/>
      <c r="BUR5" s="168"/>
      <c r="BUS5" s="168"/>
      <c r="BUT5" s="168"/>
      <c r="BUU5" s="168"/>
      <c r="BUV5" s="168"/>
      <c r="BUW5" s="168"/>
      <c r="BUX5" s="168"/>
      <c r="BUY5" s="168"/>
      <c r="BUZ5" s="169"/>
      <c r="BVA5" s="169"/>
      <c r="BVB5" s="169"/>
      <c r="BVC5" s="169"/>
      <c r="BVD5" s="169"/>
      <c r="BVE5" s="169"/>
      <c r="BVF5" s="169"/>
      <c r="BVG5" s="169"/>
      <c r="BVH5" s="169"/>
      <c r="BVI5" s="169"/>
      <c r="BVJ5" s="169"/>
      <c r="BVK5" s="169"/>
      <c r="BVL5" s="169"/>
      <c r="BVM5" s="169"/>
      <c r="BVN5" s="169"/>
      <c r="BVO5" s="169"/>
      <c r="BVP5" s="169"/>
      <c r="BVQ5" s="169"/>
      <c r="BVR5" s="169"/>
      <c r="BVS5" s="169"/>
      <c r="BVT5" s="168"/>
      <c r="BVU5" s="168"/>
      <c r="BVV5" s="168"/>
      <c r="BVW5" s="168"/>
      <c r="BVX5" s="168"/>
      <c r="BVY5" s="168"/>
      <c r="BVZ5" s="168"/>
      <c r="BWA5" s="168"/>
      <c r="BWB5" s="168"/>
      <c r="BWC5" s="168"/>
      <c r="BWD5" s="168"/>
      <c r="BWE5" s="168"/>
      <c r="BWF5" s="168"/>
      <c r="BWG5" s="168"/>
      <c r="BWH5" s="168"/>
      <c r="BWI5" s="168"/>
      <c r="BWJ5" s="168"/>
      <c r="BWK5" s="168"/>
      <c r="BWL5" s="169"/>
      <c r="BWM5" s="169"/>
      <c r="BWN5" s="169"/>
      <c r="BWO5" s="169"/>
      <c r="BWP5" s="169"/>
      <c r="BWQ5" s="169"/>
      <c r="BWR5" s="169"/>
      <c r="BWS5" s="169"/>
      <c r="BWT5" s="169"/>
      <c r="BWU5" s="169"/>
      <c r="BWV5" s="169"/>
      <c r="BWW5" s="169"/>
      <c r="BWX5" s="169"/>
      <c r="BWY5" s="169"/>
      <c r="BWZ5" s="169"/>
      <c r="BXA5" s="169"/>
      <c r="BXB5" s="169"/>
      <c r="BXC5" s="169"/>
      <c r="BXD5" s="169"/>
      <c r="BXE5" s="169"/>
      <c r="BXF5" s="168"/>
      <c r="BXG5" s="168"/>
      <c r="BXH5" s="168"/>
      <c r="BXI5" s="168"/>
      <c r="BXJ5" s="168"/>
      <c r="BXK5" s="168"/>
      <c r="BXL5" s="168"/>
      <c r="BXM5" s="168"/>
      <c r="BXN5" s="168"/>
      <c r="BXO5" s="168"/>
      <c r="BXP5" s="168"/>
      <c r="BXQ5" s="168"/>
      <c r="BXR5" s="168"/>
      <c r="BXS5" s="168"/>
      <c r="BXT5" s="168"/>
      <c r="BXU5" s="168"/>
      <c r="BXV5" s="168"/>
      <c r="BXW5" s="168"/>
      <c r="BXX5" s="169"/>
      <c r="BXY5" s="169"/>
      <c r="BXZ5" s="169"/>
      <c r="BYA5" s="169"/>
      <c r="BYB5" s="169"/>
      <c r="BYC5" s="169"/>
      <c r="BYD5" s="169"/>
      <c r="BYE5" s="169"/>
      <c r="BYF5" s="169"/>
      <c r="BYG5" s="169"/>
      <c r="BYH5" s="169"/>
      <c r="BYI5" s="169"/>
      <c r="BYJ5" s="169"/>
      <c r="BYK5" s="169"/>
      <c r="BYL5" s="169"/>
      <c r="BYM5" s="169"/>
      <c r="BYN5" s="169"/>
      <c r="BYO5" s="169"/>
      <c r="BYP5" s="169"/>
      <c r="BYQ5" s="169"/>
      <c r="BYR5" s="168"/>
      <c r="BYS5" s="168"/>
      <c r="BYT5" s="168"/>
      <c r="BYU5" s="168"/>
      <c r="BYV5" s="168"/>
      <c r="BYW5" s="168"/>
      <c r="BYX5" s="168"/>
      <c r="BYY5" s="168"/>
      <c r="BYZ5" s="168"/>
      <c r="BZA5" s="168"/>
      <c r="BZB5" s="168"/>
      <c r="BZC5" s="168"/>
      <c r="BZD5" s="168"/>
      <c r="BZE5" s="168"/>
      <c r="BZF5" s="168"/>
      <c r="BZG5" s="168"/>
      <c r="BZH5" s="168"/>
      <c r="BZI5" s="168"/>
      <c r="BZJ5" s="169"/>
      <c r="BZK5" s="169"/>
      <c r="BZL5" s="169"/>
      <c r="BZM5" s="169"/>
      <c r="BZN5" s="169"/>
      <c r="BZO5" s="169"/>
      <c r="BZP5" s="169"/>
      <c r="BZQ5" s="169"/>
      <c r="BZR5" s="169"/>
      <c r="BZS5" s="169"/>
      <c r="BZT5" s="169"/>
      <c r="BZU5" s="169"/>
      <c r="BZV5" s="169"/>
      <c r="BZW5" s="169"/>
      <c r="BZX5" s="169"/>
      <c r="BZY5" s="169"/>
      <c r="BZZ5" s="169"/>
      <c r="CAA5" s="169"/>
      <c r="CAB5" s="169"/>
      <c r="CAC5" s="169"/>
      <c r="CAD5" s="168"/>
      <c r="CAE5" s="168"/>
      <c r="CAF5" s="168"/>
      <c r="CAG5" s="168"/>
      <c r="CAH5" s="168"/>
      <c r="CAI5" s="168"/>
      <c r="CAJ5" s="168"/>
      <c r="CAK5" s="168"/>
      <c r="CAL5" s="168"/>
      <c r="CAM5" s="168"/>
      <c r="CAN5" s="168"/>
      <c r="CAO5" s="168"/>
      <c r="CAP5" s="168"/>
      <c r="CAQ5" s="168"/>
      <c r="CAR5" s="168"/>
      <c r="CAS5" s="168"/>
      <c r="CAT5" s="168"/>
      <c r="CAU5" s="168"/>
      <c r="CAV5" s="169"/>
      <c r="CAW5" s="169"/>
      <c r="CAX5" s="169"/>
      <c r="CAY5" s="169"/>
      <c r="CAZ5" s="169"/>
      <c r="CBA5" s="169"/>
      <c r="CBB5" s="169"/>
      <c r="CBC5" s="169"/>
      <c r="CBD5" s="169"/>
      <c r="CBE5" s="169"/>
      <c r="CBF5" s="169"/>
      <c r="CBG5" s="169"/>
      <c r="CBH5" s="169"/>
      <c r="CBI5" s="169"/>
      <c r="CBJ5" s="169"/>
      <c r="CBK5" s="169"/>
      <c r="CBL5" s="169"/>
      <c r="CBM5" s="169"/>
      <c r="CBN5" s="169"/>
      <c r="CBO5" s="169"/>
      <c r="CBP5" s="168"/>
      <c r="CBQ5" s="168"/>
      <c r="CBR5" s="168"/>
      <c r="CBS5" s="168"/>
      <c r="CBT5" s="168"/>
      <c r="CBU5" s="168"/>
      <c r="CBV5" s="168"/>
      <c r="CBW5" s="168"/>
      <c r="CBX5" s="168"/>
      <c r="CBY5" s="168"/>
      <c r="CBZ5" s="168"/>
      <c r="CCA5" s="168"/>
      <c r="CCB5" s="168"/>
      <c r="CCC5" s="168"/>
      <c r="CCD5" s="168"/>
      <c r="CCE5" s="168"/>
      <c r="CCF5" s="168"/>
      <c r="CCG5" s="168"/>
      <c r="CCH5" s="169"/>
      <c r="CCI5" s="169"/>
      <c r="CCJ5" s="169"/>
      <c r="CCK5" s="169"/>
      <c r="CCL5" s="169"/>
      <c r="CCM5" s="169"/>
      <c r="CCN5" s="169"/>
      <c r="CCO5" s="169"/>
      <c r="CCP5" s="169"/>
      <c r="CCQ5" s="169"/>
      <c r="CCR5" s="169"/>
      <c r="CCS5" s="169"/>
      <c r="CCT5" s="169"/>
      <c r="CCU5" s="169"/>
      <c r="CCV5" s="169"/>
      <c r="CCW5" s="169"/>
      <c r="CCX5" s="169"/>
      <c r="CCY5" s="169"/>
      <c r="CCZ5" s="169"/>
      <c r="CDA5" s="169"/>
      <c r="CDB5" s="168"/>
      <c r="CDC5" s="168"/>
      <c r="CDD5" s="168"/>
      <c r="CDE5" s="168"/>
      <c r="CDF5" s="168"/>
      <c r="CDG5" s="168"/>
      <c r="CDH5" s="168"/>
      <c r="CDI5" s="168"/>
      <c r="CDJ5" s="168"/>
      <c r="CDK5" s="168"/>
      <c r="CDL5" s="168"/>
      <c r="CDM5" s="168"/>
      <c r="CDN5" s="168"/>
      <c r="CDO5" s="168"/>
      <c r="CDP5" s="168"/>
      <c r="CDQ5" s="168"/>
      <c r="CDR5" s="168"/>
      <c r="CDS5" s="168"/>
      <c r="CDT5" s="169"/>
      <c r="CDU5" s="169"/>
      <c r="CDV5" s="169"/>
      <c r="CDW5" s="169"/>
      <c r="CDX5" s="169"/>
      <c r="CDY5" s="169"/>
      <c r="CDZ5" s="169"/>
      <c r="CEA5" s="169"/>
      <c r="CEB5" s="169"/>
      <c r="CEC5" s="169"/>
      <c r="CED5" s="169"/>
      <c r="CEE5" s="169"/>
      <c r="CEF5" s="169"/>
      <c r="CEG5" s="169"/>
      <c r="CEH5" s="169"/>
      <c r="CEI5" s="169"/>
      <c r="CEJ5" s="169"/>
      <c r="CEK5" s="169"/>
      <c r="CEL5" s="169"/>
      <c r="CEM5" s="169"/>
      <c r="CEN5" s="168"/>
      <c r="CEO5" s="168"/>
      <c r="CEP5" s="168"/>
      <c r="CEQ5" s="168"/>
      <c r="CER5" s="168"/>
      <c r="CES5" s="168"/>
      <c r="CET5" s="168"/>
      <c r="CEU5" s="168"/>
      <c r="CEV5" s="168"/>
      <c r="CEW5" s="168"/>
      <c r="CEX5" s="168"/>
      <c r="CEY5" s="168"/>
      <c r="CEZ5" s="168"/>
      <c r="CFA5" s="168"/>
      <c r="CFB5" s="168"/>
      <c r="CFC5" s="168"/>
      <c r="CFD5" s="168"/>
      <c r="CFE5" s="168"/>
      <c r="CFF5" s="169"/>
      <c r="CFG5" s="169"/>
      <c r="CFH5" s="169"/>
      <c r="CFI5" s="169"/>
      <c r="CFJ5" s="169"/>
      <c r="CFK5" s="169"/>
      <c r="CFL5" s="169"/>
      <c r="CFM5" s="169"/>
      <c r="CFN5" s="169"/>
      <c r="CFO5" s="169"/>
      <c r="CFP5" s="169"/>
      <c r="CFQ5" s="169"/>
      <c r="CFR5" s="169"/>
      <c r="CFS5" s="169"/>
      <c r="CFT5" s="169"/>
      <c r="CFU5" s="169"/>
      <c r="CFV5" s="169"/>
      <c r="CFW5" s="169"/>
      <c r="CFX5" s="169"/>
      <c r="CFY5" s="169"/>
      <c r="CFZ5" s="168"/>
      <c r="CGA5" s="168"/>
      <c r="CGB5" s="168"/>
      <c r="CGC5" s="168"/>
      <c r="CGD5" s="168"/>
      <c r="CGE5" s="168"/>
      <c r="CGF5" s="168"/>
      <c r="CGG5" s="168"/>
      <c r="CGH5" s="168"/>
      <c r="CGI5" s="168"/>
      <c r="CGJ5" s="168"/>
      <c r="CGK5" s="168"/>
      <c r="CGL5" s="168"/>
      <c r="CGM5" s="168"/>
      <c r="CGN5" s="168"/>
      <c r="CGO5" s="168"/>
      <c r="CGP5" s="168"/>
      <c r="CGQ5" s="168"/>
      <c r="CGR5" s="169"/>
      <c r="CGS5" s="169"/>
      <c r="CGT5" s="169"/>
      <c r="CGU5" s="169"/>
      <c r="CGV5" s="169"/>
      <c r="CGW5" s="169"/>
      <c r="CGX5" s="169"/>
      <c r="CGY5" s="169"/>
      <c r="CGZ5" s="169"/>
      <c r="CHA5" s="169"/>
      <c r="CHB5" s="169"/>
      <c r="CHC5" s="169"/>
      <c r="CHD5" s="169"/>
      <c r="CHE5" s="169"/>
      <c r="CHF5" s="169"/>
      <c r="CHG5" s="169"/>
      <c r="CHH5" s="169"/>
      <c r="CHI5" s="169"/>
      <c r="CHJ5" s="169"/>
      <c r="CHK5" s="169"/>
      <c r="CHL5" s="168"/>
      <c r="CHM5" s="168"/>
      <c r="CHN5" s="168"/>
      <c r="CHO5" s="168"/>
      <c r="CHP5" s="168"/>
      <c r="CHQ5" s="168"/>
      <c r="CHR5" s="168"/>
      <c r="CHS5" s="168"/>
      <c r="CHT5" s="168"/>
      <c r="CHU5" s="168"/>
      <c r="CHV5" s="168"/>
      <c r="CHW5" s="168"/>
      <c r="CHX5" s="168"/>
      <c r="CHY5" s="168"/>
      <c r="CHZ5" s="168"/>
      <c r="CIA5" s="168"/>
      <c r="CIB5" s="168"/>
      <c r="CIC5" s="168"/>
      <c r="CID5" s="169"/>
      <c r="CIE5" s="169"/>
      <c r="CIF5" s="169"/>
      <c r="CIG5" s="169"/>
      <c r="CIH5" s="169"/>
      <c r="CII5" s="169"/>
      <c r="CIJ5" s="169"/>
      <c r="CIK5" s="169"/>
      <c r="CIL5" s="169"/>
      <c r="CIM5" s="169"/>
      <c r="CIN5" s="169"/>
      <c r="CIO5" s="169"/>
      <c r="CIP5" s="169"/>
      <c r="CIQ5" s="169"/>
      <c r="CIR5" s="169"/>
      <c r="CIS5" s="169"/>
      <c r="CIT5" s="169"/>
      <c r="CIU5" s="169"/>
      <c r="CIV5" s="169"/>
      <c r="CIW5" s="169"/>
      <c r="CIX5" s="168"/>
      <c r="CIY5" s="168"/>
      <c r="CIZ5" s="168"/>
      <c r="CJA5" s="168"/>
      <c r="CJB5" s="168"/>
      <c r="CJC5" s="168"/>
      <c r="CJD5" s="168"/>
      <c r="CJE5" s="168"/>
      <c r="CJF5" s="168"/>
      <c r="CJG5" s="168"/>
      <c r="CJH5" s="168"/>
      <c r="CJI5" s="168"/>
      <c r="CJJ5" s="168"/>
      <c r="CJK5" s="168"/>
      <c r="CJL5" s="168"/>
      <c r="CJM5" s="168"/>
      <c r="CJN5" s="168"/>
      <c r="CJO5" s="168"/>
      <c r="CJP5" s="169"/>
      <c r="CJQ5" s="169"/>
      <c r="CJR5" s="169"/>
      <c r="CJS5" s="169"/>
      <c r="CJT5" s="169"/>
      <c r="CJU5" s="169"/>
      <c r="CJV5" s="169"/>
      <c r="CJW5" s="169"/>
      <c r="CJX5" s="169"/>
      <c r="CJY5" s="169"/>
      <c r="CJZ5" s="169"/>
      <c r="CKA5" s="169"/>
      <c r="CKB5" s="169"/>
      <c r="CKC5" s="169"/>
      <c r="CKD5" s="169"/>
      <c r="CKE5" s="169"/>
      <c r="CKF5" s="169"/>
      <c r="CKG5" s="169"/>
      <c r="CKH5" s="169"/>
      <c r="CKI5" s="169"/>
      <c r="CKJ5" s="168"/>
      <c r="CKK5" s="168"/>
      <c r="CKL5" s="168"/>
      <c r="CKM5" s="168"/>
      <c r="CKN5" s="168"/>
      <c r="CKO5" s="168"/>
      <c r="CKP5" s="168"/>
      <c r="CKQ5" s="168"/>
      <c r="CKR5" s="168"/>
      <c r="CKS5" s="168"/>
      <c r="CKT5" s="168"/>
      <c r="CKU5" s="168"/>
      <c r="CKV5" s="168"/>
      <c r="CKW5" s="168"/>
      <c r="CKX5" s="168"/>
      <c r="CKY5" s="168"/>
      <c r="CKZ5" s="168"/>
      <c r="CLA5" s="168"/>
      <c r="CLB5" s="169"/>
      <c r="CLC5" s="169"/>
      <c r="CLD5" s="169"/>
      <c r="CLE5" s="169"/>
      <c r="CLF5" s="169"/>
      <c r="CLG5" s="169"/>
      <c r="CLH5" s="169"/>
      <c r="CLI5" s="169"/>
      <c r="CLJ5" s="169"/>
      <c r="CLK5" s="169"/>
      <c r="CLL5" s="169"/>
      <c r="CLM5" s="169"/>
      <c r="CLN5" s="169"/>
      <c r="CLO5" s="169"/>
      <c r="CLP5" s="169"/>
      <c r="CLQ5" s="169"/>
      <c r="CLR5" s="169"/>
      <c r="CLS5" s="169"/>
      <c r="CLT5" s="169"/>
      <c r="CLU5" s="169"/>
      <c r="CLV5" s="168"/>
      <c r="CLW5" s="168"/>
      <c r="CLX5" s="168"/>
      <c r="CLY5" s="168"/>
      <c r="CLZ5" s="168"/>
      <c r="CMA5" s="168"/>
      <c r="CMB5" s="168"/>
      <c r="CMC5" s="168"/>
      <c r="CMD5" s="168"/>
      <c r="CME5" s="168"/>
      <c r="CMF5" s="168"/>
      <c r="CMG5" s="168"/>
      <c r="CMH5" s="168"/>
      <c r="CMI5" s="168"/>
      <c r="CMJ5" s="168"/>
      <c r="CMK5" s="168"/>
      <c r="CML5" s="168"/>
      <c r="CMM5" s="168"/>
      <c r="CMN5" s="169"/>
      <c r="CMO5" s="169"/>
      <c r="CMP5" s="169"/>
      <c r="CMQ5" s="169"/>
      <c r="CMR5" s="169"/>
      <c r="CMS5" s="169"/>
      <c r="CMT5" s="169"/>
      <c r="CMU5" s="169"/>
      <c r="CMV5" s="169"/>
      <c r="CMW5" s="169"/>
      <c r="CMX5" s="169"/>
      <c r="CMY5" s="169"/>
      <c r="CMZ5" s="169"/>
      <c r="CNA5" s="169"/>
      <c r="CNB5" s="169"/>
      <c r="CNC5" s="169"/>
      <c r="CND5" s="169"/>
      <c r="CNE5" s="169"/>
      <c r="CNF5" s="169"/>
      <c r="CNG5" s="169"/>
      <c r="CNH5" s="168"/>
      <c r="CNI5" s="168"/>
      <c r="CNJ5" s="168"/>
      <c r="CNK5" s="168"/>
      <c r="CNL5" s="168"/>
      <c r="CNM5" s="168"/>
      <c r="CNN5" s="168"/>
      <c r="CNO5" s="168"/>
      <c r="CNP5" s="168"/>
      <c r="CNQ5" s="168"/>
      <c r="CNR5" s="168"/>
      <c r="CNS5" s="168"/>
      <c r="CNT5" s="168"/>
      <c r="CNU5" s="168"/>
      <c r="CNV5" s="168"/>
      <c r="CNW5" s="168"/>
      <c r="CNX5" s="168"/>
      <c r="CNY5" s="168"/>
      <c r="CNZ5" s="169"/>
      <c r="COA5" s="169"/>
      <c r="COB5" s="169"/>
      <c r="COC5" s="169"/>
      <c r="COD5" s="169"/>
      <c r="COE5" s="169"/>
      <c r="COF5" s="169"/>
      <c r="COG5" s="169"/>
      <c r="COH5" s="169"/>
      <c r="COI5" s="169"/>
      <c r="COJ5" s="169"/>
      <c r="COK5" s="169"/>
      <c r="COL5" s="169"/>
      <c r="COM5" s="169"/>
      <c r="CON5" s="169"/>
      <c r="COO5" s="169"/>
      <c r="COP5" s="169"/>
      <c r="COQ5" s="169"/>
      <c r="COR5" s="169"/>
      <c r="COS5" s="169"/>
      <c r="COT5" s="168"/>
      <c r="COU5" s="168"/>
      <c r="COV5" s="168"/>
      <c r="COW5" s="168"/>
      <c r="COX5" s="168"/>
      <c r="COY5" s="168"/>
      <c r="COZ5" s="168"/>
      <c r="CPA5" s="168"/>
      <c r="CPB5" s="168"/>
      <c r="CPC5" s="168"/>
      <c r="CPD5" s="168"/>
      <c r="CPE5" s="168"/>
      <c r="CPF5" s="168"/>
      <c r="CPG5" s="168"/>
      <c r="CPH5" s="168"/>
      <c r="CPI5" s="168"/>
      <c r="CPJ5" s="168"/>
      <c r="CPK5" s="168"/>
      <c r="CPL5" s="169"/>
      <c r="CPM5" s="169"/>
      <c r="CPN5" s="169"/>
      <c r="CPO5" s="169"/>
      <c r="CPP5" s="169"/>
      <c r="CPQ5" s="169"/>
      <c r="CPR5" s="169"/>
      <c r="CPS5" s="169"/>
      <c r="CPT5" s="169"/>
      <c r="CPU5" s="169"/>
      <c r="CPV5" s="169"/>
      <c r="CPW5" s="169"/>
      <c r="CPX5" s="169"/>
      <c r="CPY5" s="169"/>
      <c r="CPZ5" s="169"/>
      <c r="CQA5" s="169"/>
      <c r="CQB5" s="169"/>
      <c r="CQC5" s="169"/>
      <c r="CQD5" s="169"/>
      <c r="CQE5" s="169"/>
      <c r="CQF5" s="168"/>
      <c r="CQG5" s="168"/>
      <c r="CQH5" s="168"/>
      <c r="CQI5" s="168"/>
      <c r="CQJ5" s="168"/>
      <c r="CQK5" s="168"/>
      <c r="CQL5" s="168"/>
      <c r="CQM5" s="168"/>
      <c r="CQN5" s="168"/>
      <c r="CQO5" s="168"/>
      <c r="CQP5" s="168"/>
      <c r="CQQ5" s="168"/>
      <c r="CQR5" s="168"/>
      <c r="CQS5" s="168"/>
      <c r="CQT5" s="168"/>
      <c r="CQU5" s="168"/>
      <c r="CQV5" s="168"/>
      <c r="CQW5" s="168"/>
      <c r="CQX5" s="169"/>
      <c r="CQY5" s="169"/>
      <c r="CQZ5" s="169"/>
      <c r="CRA5" s="169"/>
      <c r="CRB5" s="169"/>
      <c r="CRC5" s="169"/>
      <c r="CRD5" s="169"/>
      <c r="CRE5" s="169"/>
      <c r="CRF5" s="169"/>
      <c r="CRG5" s="169"/>
      <c r="CRH5" s="169"/>
      <c r="CRI5" s="169"/>
      <c r="CRJ5" s="169"/>
      <c r="CRK5" s="169"/>
      <c r="CRL5" s="169"/>
      <c r="CRM5" s="169"/>
      <c r="CRN5" s="169"/>
      <c r="CRO5" s="169"/>
      <c r="CRP5" s="169"/>
      <c r="CRQ5" s="169"/>
      <c r="CRR5" s="168"/>
      <c r="CRS5" s="168"/>
      <c r="CRT5" s="168"/>
      <c r="CRU5" s="168"/>
      <c r="CRV5" s="168"/>
      <c r="CRW5" s="168"/>
      <c r="CRX5" s="168"/>
      <c r="CRY5" s="168"/>
      <c r="CRZ5" s="168"/>
      <c r="CSA5" s="168"/>
      <c r="CSB5" s="168"/>
      <c r="CSC5" s="168"/>
      <c r="CSD5" s="168"/>
      <c r="CSE5" s="168"/>
      <c r="CSF5" s="168"/>
      <c r="CSG5" s="168"/>
      <c r="CSH5" s="168"/>
      <c r="CSI5" s="168"/>
      <c r="CSJ5" s="169"/>
      <c r="CSK5" s="169"/>
      <c r="CSL5" s="169"/>
      <c r="CSM5" s="169"/>
      <c r="CSN5" s="169"/>
      <c r="CSO5" s="169"/>
      <c r="CSP5" s="169"/>
      <c r="CSQ5" s="169"/>
      <c r="CSR5" s="169"/>
      <c r="CSS5" s="169"/>
      <c r="CST5" s="169"/>
      <c r="CSU5" s="169"/>
      <c r="CSV5" s="169"/>
      <c r="CSW5" s="169"/>
      <c r="CSX5" s="169"/>
      <c r="CSY5" s="169"/>
      <c r="CSZ5" s="169"/>
      <c r="CTA5" s="169"/>
      <c r="CTB5" s="169"/>
      <c r="CTC5" s="169"/>
      <c r="CTD5" s="168"/>
      <c r="CTE5" s="168"/>
      <c r="CTF5" s="168"/>
      <c r="CTG5" s="168"/>
      <c r="CTH5" s="168"/>
      <c r="CTI5" s="168"/>
      <c r="CTJ5" s="168"/>
      <c r="CTK5" s="168"/>
      <c r="CTL5" s="168"/>
      <c r="CTM5" s="168"/>
      <c r="CTN5" s="168"/>
      <c r="CTO5" s="168"/>
      <c r="CTP5" s="168"/>
      <c r="CTQ5" s="168"/>
      <c r="CTR5" s="168"/>
      <c r="CTS5" s="168"/>
      <c r="CTT5" s="168"/>
      <c r="CTU5" s="168"/>
      <c r="CTV5" s="169"/>
      <c r="CTW5" s="169"/>
      <c r="CTX5" s="169"/>
      <c r="CTY5" s="169"/>
      <c r="CTZ5" s="169"/>
      <c r="CUA5" s="169"/>
      <c r="CUB5" s="169"/>
      <c r="CUC5" s="169"/>
      <c r="CUD5" s="169"/>
      <c r="CUE5" s="169"/>
      <c r="CUF5" s="169"/>
      <c r="CUG5" s="169"/>
      <c r="CUH5" s="169"/>
      <c r="CUI5" s="169"/>
      <c r="CUJ5" s="169"/>
      <c r="CUK5" s="169"/>
      <c r="CUL5" s="169"/>
      <c r="CUM5" s="169"/>
      <c r="CUN5" s="169"/>
      <c r="CUO5" s="169"/>
      <c r="CUP5" s="168"/>
      <c r="CUQ5" s="168"/>
      <c r="CUR5" s="168"/>
      <c r="CUS5" s="168"/>
      <c r="CUT5" s="168"/>
      <c r="CUU5" s="168"/>
      <c r="CUV5" s="168"/>
      <c r="CUW5" s="168"/>
      <c r="CUX5" s="168"/>
      <c r="CUY5" s="168"/>
      <c r="CUZ5" s="168"/>
      <c r="CVA5" s="168"/>
      <c r="CVB5" s="168"/>
      <c r="CVC5" s="168"/>
      <c r="CVD5" s="168"/>
      <c r="CVE5" s="168"/>
      <c r="CVF5" s="168"/>
      <c r="CVG5" s="168"/>
      <c r="CVH5" s="169"/>
      <c r="CVI5" s="169"/>
      <c r="CVJ5" s="169"/>
      <c r="CVK5" s="169"/>
      <c r="CVL5" s="169"/>
      <c r="CVM5" s="169"/>
      <c r="CVN5" s="169"/>
      <c r="CVO5" s="169"/>
      <c r="CVP5" s="169"/>
      <c r="CVQ5" s="169"/>
      <c r="CVR5" s="169"/>
      <c r="CVS5" s="169"/>
      <c r="CVT5" s="169"/>
      <c r="CVU5" s="169"/>
      <c r="CVV5" s="169"/>
      <c r="CVW5" s="169"/>
      <c r="CVX5" s="169"/>
      <c r="CVY5" s="169"/>
      <c r="CVZ5" s="169"/>
      <c r="CWA5" s="169"/>
      <c r="CWB5" s="168"/>
      <c r="CWC5" s="168"/>
      <c r="CWD5" s="168"/>
      <c r="CWE5" s="168"/>
      <c r="CWF5" s="168"/>
      <c r="CWG5" s="168"/>
      <c r="CWH5" s="168"/>
      <c r="CWI5" s="168"/>
      <c r="CWJ5" s="168"/>
      <c r="CWK5" s="168"/>
      <c r="CWL5" s="168"/>
      <c r="CWM5" s="168"/>
      <c r="CWN5" s="168"/>
      <c r="CWO5" s="168"/>
      <c r="CWP5" s="168"/>
      <c r="CWQ5" s="168"/>
      <c r="CWR5" s="168"/>
      <c r="CWS5" s="168"/>
      <c r="CWT5" s="169"/>
      <c r="CWU5" s="169"/>
      <c r="CWV5" s="169"/>
      <c r="CWW5" s="169"/>
      <c r="CWX5" s="169"/>
      <c r="CWY5" s="169"/>
      <c r="CWZ5" s="169"/>
      <c r="CXA5" s="169"/>
      <c r="CXB5" s="169"/>
      <c r="CXC5" s="169"/>
      <c r="CXD5" s="169"/>
      <c r="CXE5" s="169"/>
      <c r="CXF5" s="169"/>
      <c r="CXG5" s="169"/>
      <c r="CXH5" s="169"/>
      <c r="CXI5" s="169"/>
      <c r="CXJ5" s="169"/>
      <c r="CXK5" s="169"/>
      <c r="CXL5" s="169"/>
      <c r="CXM5" s="169"/>
      <c r="CXN5" s="168"/>
      <c r="CXO5" s="168"/>
      <c r="CXP5" s="168"/>
      <c r="CXQ5" s="168"/>
      <c r="CXR5" s="168"/>
      <c r="CXS5" s="168"/>
      <c r="CXT5" s="168"/>
      <c r="CXU5" s="168"/>
      <c r="CXV5" s="168"/>
      <c r="CXW5" s="168"/>
      <c r="CXX5" s="168"/>
      <c r="CXY5" s="168"/>
      <c r="CXZ5" s="168"/>
      <c r="CYA5" s="168"/>
      <c r="CYB5" s="168"/>
      <c r="CYC5" s="168"/>
      <c r="CYD5" s="168"/>
      <c r="CYE5" s="168"/>
      <c r="CYF5" s="169"/>
      <c r="CYG5" s="169"/>
      <c r="CYH5" s="169"/>
      <c r="CYI5" s="169"/>
      <c r="CYJ5" s="169"/>
      <c r="CYK5" s="169"/>
      <c r="CYL5" s="169"/>
      <c r="CYM5" s="169"/>
      <c r="CYN5" s="169"/>
      <c r="CYO5" s="169"/>
      <c r="CYP5" s="169"/>
      <c r="CYQ5" s="169"/>
      <c r="CYR5" s="169"/>
      <c r="CYS5" s="169"/>
      <c r="CYT5" s="169"/>
      <c r="CYU5" s="169"/>
      <c r="CYV5" s="169"/>
      <c r="CYW5" s="169"/>
      <c r="CYX5" s="169"/>
      <c r="CYY5" s="169"/>
      <c r="CYZ5" s="168"/>
      <c r="CZA5" s="168"/>
      <c r="CZB5" s="168"/>
      <c r="CZC5" s="168"/>
      <c r="CZD5" s="168"/>
      <c r="CZE5" s="168"/>
      <c r="CZF5" s="168"/>
      <c r="CZG5" s="168"/>
      <c r="CZH5" s="168"/>
      <c r="CZI5" s="168"/>
      <c r="CZJ5" s="168"/>
      <c r="CZK5" s="168"/>
      <c r="CZL5" s="168"/>
      <c r="CZM5" s="168"/>
      <c r="CZN5" s="168"/>
      <c r="CZO5" s="168"/>
      <c r="CZP5" s="168"/>
      <c r="CZQ5" s="168"/>
      <c r="CZR5" s="169"/>
      <c r="CZS5" s="169"/>
      <c r="CZT5" s="169"/>
      <c r="CZU5" s="169"/>
      <c r="CZV5" s="169"/>
      <c r="CZW5" s="169"/>
      <c r="CZX5" s="169"/>
      <c r="CZY5" s="169"/>
      <c r="CZZ5" s="169"/>
      <c r="DAA5" s="169"/>
      <c r="DAB5" s="169"/>
      <c r="DAC5" s="169"/>
      <c r="DAD5" s="169"/>
      <c r="DAE5" s="169"/>
      <c r="DAF5" s="169"/>
      <c r="DAG5" s="169"/>
      <c r="DAH5" s="169"/>
      <c r="DAI5" s="169"/>
      <c r="DAJ5" s="169"/>
      <c r="DAK5" s="169"/>
      <c r="DAL5" s="168"/>
      <c r="DAM5" s="168"/>
      <c r="DAN5" s="168"/>
      <c r="DAO5" s="168"/>
      <c r="DAP5" s="168"/>
      <c r="DAQ5" s="168"/>
      <c r="DAR5" s="168"/>
      <c r="DAS5" s="168"/>
      <c r="DAT5" s="168"/>
      <c r="DAU5" s="168"/>
      <c r="DAV5" s="168"/>
      <c r="DAW5" s="168"/>
      <c r="DAX5" s="168"/>
      <c r="DAY5" s="168"/>
      <c r="DAZ5" s="168"/>
      <c r="DBA5" s="168"/>
      <c r="DBB5" s="168"/>
      <c r="DBC5" s="168"/>
      <c r="DBD5" s="169"/>
      <c r="DBE5" s="169"/>
      <c r="DBF5" s="169"/>
      <c r="DBG5" s="169"/>
      <c r="DBH5" s="169"/>
      <c r="DBI5" s="169"/>
      <c r="DBJ5" s="169"/>
      <c r="DBK5" s="169"/>
      <c r="DBL5" s="169"/>
      <c r="DBM5" s="169"/>
      <c r="DBN5" s="169"/>
      <c r="DBO5" s="169"/>
      <c r="DBP5" s="169"/>
      <c r="DBQ5" s="169"/>
      <c r="DBR5" s="169"/>
      <c r="DBS5" s="169"/>
      <c r="DBT5" s="169"/>
      <c r="DBU5" s="169"/>
      <c r="DBV5" s="169"/>
      <c r="DBW5" s="169"/>
      <c r="DBX5" s="168"/>
      <c r="DBY5" s="168"/>
      <c r="DBZ5" s="168"/>
      <c r="DCA5" s="168"/>
      <c r="DCB5" s="168"/>
      <c r="DCC5" s="168"/>
      <c r="DCD5" s="168"/>
      <c r="DCE5" s="168"/>
      <c r="DCF5" s="168"/>
      <c r="DCG5" s="168"/>
      <c r="DCH5" s="168"/>
      <c r="DCI5" s="168"/>
      <c r="DCJ5" s="168"/>
      <c r="DCK5" s="168"/>
      <c r="DCL5" s="168"/>
      <c r="DCM5" s="168"/>
      <c r="DCN5" s="168"/>
      <c r="DCO5" s="168"/>
      <c r="DCP5" s="169"/>
      <c r="DCQ5" s="169"/>
      <c r="DCR5" s="169"/>
      <c r="DCS5" s="169"/>
      <c r="DCT5" s="169"/>
      <c r="DCU5" s="169"/>
      <c r="DCV5" s="169"/>
      <c r="DCW5" s="169"/>
      <c r="DCX5" s="169"/>
      <c r="DCY5" s="169"/>
      <c r="DCZ5" s="169"/>
      <c r="DDA5" s="169"/>
      <c r="DDB5" s="169"/>
      <c r="DDC5" s="169"/>
      <c r="DDD5" s="169"/>
      <c r="DDE5" s="169"/>
      <c r="DDF5" s="169"/>
      <c r="DDG5" s="169"/>
      <c r="DDH5" s="169"/>
      <c r="DDI5" s="169"/>
      <c r="DDJ5" s="168"/>
      <c r="DDK5" s="168"/>
      <c r="DDL5" s="168"/>
      <c r="DDM5" s="168"/>
      <c r="DDN5" s="168"/>
      <c r="DDO5" s="168"/>
      <c r="DDP5" s="168"/>
      <c r="DDQ5" s="168"/>
      <c r="DDR5" s="168"/>
      <c r="DDS5" s="168"/>
      <c r="DDT5" s="168"/>
      <c r="DDU5" s="168"/>
      <c r="DDV5" s="168"/>
      <c r="DDW5" s="168"/>
      <c r="DDX5" s="168"/>
      <c r="DDY5" s="168"/>
      <c r="DDZ5" s="168"/>
      <c r="DEA5" s="168"/>
      <c r="DEB5" s="169"/>
      <c r="DEC5" s="169"/>
      <c r="DED5" s="169"/>
      <c r="DEE5" s="169"/>
      <c r="DEF5" s="169"/>
      <c r="DEG5" s="169"/>
      <c r="DEH5" s="169"/>
      <c r="DEI5" s="169"/>
      <c r="DEJ5" s="169"/>
      <c r="DEK5" s="169"/>
      <c r="DEL5" s="169"/>
      <c r="DEM5" s="169"/>
      <c r="DEN5" s="169"/>
      <c r="DEO5" s="169"/>
      <c r="DEP5" s="169"/>
      <c r="DEQ5" s="169"/>
      <c r="DER5" s="169"/>
      <c r="DES5" s="169"/>
      <c r="DET5" s="169"/>
      <c r="DEU5" s="169"/>
      <c r="DEV5" s="168"/>
      <c r="DEW5" s="168"/>
      <c r="DEX5" s="168"/>
      <c r="DEY5" s="168"/>
      <c r="DEZ5" s="168"/>
      <c r="DFA5" s="168"/>
      <c r="DFB5" s="168"/>
      <c r="DFC5" s="168"/>
      <c r="DFD5" s="168"/>
      <c r="DFE5" s="168"/>
      <c r="DFF5" s="168"/>
      <c r="DFG5" s="168"/>
      <c r="DFH5" s="168"/>
      <c r="DFI5" s="168"/>
      <c r="DFJ5" s="168"/>
      <c r="DFK5" s="168"/>
      <c r="DFL5" s="168"/>
      <c r="DFM5" s="168"/>
      <c r="DFN5" s="169"/>
      <c r="DFO5" s="169"/>
      <c r="DFP5" s="169"/>
      <c r="DFQ5" s="169"/>
      <c r="DFR5" s="169"/>
      <c r="DFS5" s="169"/>
      <c r="DFT5" s="169"/>
      <c r="DFU5" s="169"/>
      <c r="DFV5" s="169"/>
      <c r="DFW5" s="169"/>
      <c r="DFX5" s="169"/>
      <c r="DFY5" s="169"/>
      <c r="DFZ5" s="169"/>
      <c r="DGA5" s="169"/>
      <c r="DGB5" s="169"/>
      <c r="DGC5" s="169"/>
      <c r="DGD5" s="169"/>
      <c r="DGE5" s="169"/>
      <c r="DGF5" s="169"/>
      <c r="DGG5" s="169"/>
      <c r="DGH5" s="168"/>
      <c r="DGI5" s="168"/>
      <c r="DGJ5" s="168"/>
      <c r="DGK5" s="168"/>
      <c r="DGL5" s="168"/>
      <c r="DGM5" s="168"/>
      <c r="DGN5" s="168"/>
      <c r="DGO5" s="168"/>
      <c r="DGP5" s="168"/>
      <c r="DGQ5" s="168"/>
      <c r="DGR5" s="168"/>
      <c r="DGS5" s="168"/>
      <c r="DGT5" s="168"/>
      <c r="DGU5" s="168"/>
      <c r="DGV5" s="168"/>
      <c r="DGW5" s="168"/>
      <c r="DGX5" s="168"/>
      <c r="DGY5" s="168"/>
      <c r="DGZ5" s="169"/>
      <c r="DHA5" s="169"/>
      <c r="DHB5" s="169"/>
      <c r="DHC5" s="169"/>
      <c r="DHD5" s="169"/>
      <c r="DHE5" s="169"/>
      <c r="DHF5" s="169"/>
      <c r="DHG5" s="169"/>
      <c r="DHH5" s="169"/>
      <c r="DHI5" s="169"/>
      <c r="DHJ5" s="169"/>
      <c r="DHK5" s="169"/>
      <c r="DHL5" s="169"/>
      <c r="DHM5" s="169"/>
      <c r="DHN5" s="169"/>
      <c r="DHO5" s="169"/>
      <c r="DHP5" s="169"/>
      <c r="DHQ5" s="169"/>
      <c r="DHR5" s="169"/>
      <c r="DHS5" s="169"/>
      <c r="DHT5" s="168"/>
      <c r="DHU5" s="168"/>
      <c r="DHV5" s="168"/>
      <c r="DHW5" s="168"/>
      <c r="DHX5" s="168"/>
      <c r="DHY5" s="168"/>
      <c r="DHZ5" s="168"/>
      <c r="DIA5" s="168"/>
      <c r="DIB5" s="168"/>
      <c r="DIC5" s="168"/>
      <c r="DID5" s="168"/>
      <c r="DIE5" s="168"/>
      <c r="DIF5" s="168"/>
      <c r="DIG5" s="168"/>
      <c r="DIH5" s="168"/>
      <c r="DII5" s="168"/>
      <c r="DIJ5" s="168"/>
      <c r="DIK5" s="168"/>
      <c r="DIL5" s="169"/>
      <c r="DIM5" s="169"/>
      <c r="DIN5" s="169"/>
      <c r="DIO5" s="169"/>
      <c r="DIP5" s="169"/>
      <c r="DIQ5" s="169"/>
      <c r="DIR5" s="169"/>
      <c r="DIS5" s="169"/>
      <c r="DIT5" s="169"/>
      <c r="DIU5" s="169"/>
      <c r="DIV5" s="169"/>
      <c r="DIW5" s="169"/>
      <c r="DIX5" s="169"/>
      <c r="DIY5" s="169"/>
      <c r="DIZ5" s="169"/>
      <c r="DJA5" s="169"/>
      <c r="DJB5" s="169"/>
      <c r="DJC5" s="169"/>
      <c r="DJD5" s="169"/>
      <c r="DJE5" s="169"/>
      <c r="DJF5" s="168"/>
      <c r="DJG5" s="168"/>
      <c r="DJH5" s="168"/>
      <c r="DJI5" s="168"/>
      <c r="DJJ5" s="168"/>
      <c r="DJK5" s="168"/>
      <c r="DJL5" s="168"/>
      <c r="DJM5" s="168"/>
      <c r="DJN5" s="168"/>
      <c r="DJO5" s="168"/>
      <c r="DJP5" s="168"/>
      <c r="DJQ5" s="168"/>
      <c r="DJR5" s="168"/>
      <c r="DJS5" s="168"/>
      <c r="DJT5" s="168"/>
      <c r="DJU5" s="168"/>
      <c r="DJV5" s="168"/>
      <c r="DJW5" s="168"/>
      <c r="DJX5" s="169"/>
      <c r="DJY5" s="169"/>
      <c r="DJZ5" s="169"/>
      <c r="DKA5" s="169"/>
      <c r="DKB5" s="169"/>
      <c r="DKC5" s="169"/>
      <c r="DKD5" s="169"/>
      <c r="DKE5" s="169"/>
      <c r="DKF5" s="169"/>
      <c r="DKG5" s="169"/>
      <c r="DKH5" s="169"/>
      <c r="DKI5" s="169"/>
      <c r="DKJ5" s="169"/>
      <c r="DKK5" s="169"/>
      <c r="DKL5" s="169"/>
      <c r="DKM5" s="169"/>
      <c r="DKN5" s="169"/>
      <c r="DKO5" s="169"/>
      <c r="DKP5" s="169"/>
      <c r="DKQ5" s="169"/>
      <c r="DKR5" s="168"/>
      <c r="DKS5" s="168"/>
      <c r="DKT5" s="168"/>
      <c r="DKU5" s="168"/>
      <c r="DKV5" s="168"/>
      <c r="DKW5" s="168"/>
      <c r="DKX5" s="168"/>
      <c r="DKY5" s="168"/>
      <c r="DKZ5" s="168"/>
      <c r="DLA5" s="168"/>
      <c r="DLB5" s="168"/>
      <c r="DLC5" s="168"/>
      <c r="DLD5" s="168"/>
      <c r="DLE5" s="168"/>
      <c r="DLF5" s="168"/>
      <c r="DLG5" s="168"/>
      <c r="DLH5" s="168"/>
      <c r="DLI5" s="168"/>
      <c r="DLJ5" s="169"/>
      <c r="DLK5" s="169"/>
      <c r="DLL5" s="169"/>
      <c r="DLM5" s="169"/>
      <c r="DLN5" s="169"/>
      <c r="DLO5" s="169"/>
      <c r="DLP5" s="169"/>
      <c r="DLQ5" s="169"/>
      <c r="DLR5" s="169"/>
      <c r="DLS5" s="169"/>
      <c r="DLT5" s="169"/>
      <c r="DLU5" s="169"/>
      <c r="DLV5" s="169"/>
      <c r="DLW5" s="169"/>
      <c r="DLX5" s="169"/>
      <c r="DLY5" s="169"/>
      <c r="DLZ5" s="169"/>
      <c r="DMA5" s="169"/>
      <c r="DMB5" s="169"/>
      <c r="DMC5" s="169"/>
      <c r="DMD5" s="168"/>
      <c r="DME5" s="168"/>
      <c r="DMF5" s="168"/>
      <c r="DMG5" s="168"/>
      <c r="DMH5" s="168"/>
      <c r="DMI5" s="168"/>
      <c r="DMJ5" s="168"/>
      <c r="DMK5" s="168"/>
      <c r="DML5" s="168"/>
      <c r="DMM5" s="168"/>
      <c r="DMN5" s="168"/>
      <c r="DMO5" s="168"/>
      <c r="DMP5" s="168"/>
      <c r="DMQ5" s="168"/>
      <c r="DMR5" s="168"/>
      <c r="DMS5" s="168"/>
      <c r="DMT5" s="168"/>
      <c r="DMU5" s="168"/>
      <c r="DMV5" s="169"/>
      <c r="DMW5" s="169"/>
      <c r="DMX5" s="169"/>
      <c r="DMY5" s="169"/>
      <c r="DMZ5" s="169"/>
      <c r="DNA5" s="169"/>
      <c r="DNB5" s="169"/>
      <c r="DNC5" s="169"/>
      <c r="DND5" s="169"/>
      <c r="DNE5" s="169"/>
      <c r="DNF5" s="169"/>
      <c r="DNG5" s="169"/>
      <c r="DNH5" s="169"/>
      <c r="DNI5" s="169"/>
      <c r="DNJ5" s="169"/>
      <c r="DNK5" s="169"/>
      <c r="DNL5" s="169"/>
      <c r="DNM5" s="169"/>
      <c r="DNN5" s="169"/>
      <c r="DNO5" s="169"/>
      <c r="DNP5" s="168"/>
      <c r="DNQ5" s="168"/>
      <c r="DNR5" s="168"/>
      <c r="DNS5" s="168"/>
      <c r="DNT5" s="168"/>
      <c r="DNU5" s="168"/>
      <c r="DNV5" s="168"/>
      <c r="DNW5" s="168"/>
      <c r="DNX5" s="168"/>
      <c r="DNY5" s="168"/>
      <c r="DNZ5" s="168"/>
      <c r="DOA5" s="168"/>
      <c r="DOB5" s="168"/>
      <c r="DOC5" s="168"/>
      <c r="DOD5" s="168"/>
      <c r="DOE5" s="168"/>
      <c r="DOF5" s="168"/>
      <c r="DOG5" s="168"/>
      <c r="DOH5" s="169"/>
      <c r="DOI5" s="169"/>
      <c r="DOJ5" s="169"/>
      <c r="DOK5" s="169"/>
      <c r="DOL5" s="169"/>
      <c r="DOM5" s="169"/>
      <c r="DON5" s="169"/>
      <c r="DOO5" s="169"/>
      <c r="DOP5" s="169"/>
      <c r="DOQ5" s="169"/>
      <c r="DOR5" s="169"/>
      <c r="DOS5" s="169"/>
      <c r="DOT5" s="169"/>
      <c r="DOU5" s="169"/>
      <c r="DOV5" s="169"/>
      <c r="DOW5" s="169"/>
      <c r="DOX5" s="169"/>
      <c r="DOY5" s="169"/>
      <c r="DOZ5" s="169"/>
      <c r="DPA5" s="169"/>
      <c r="DPB5" s="168"/>
      <c r="DPC5" s="168"/>
      <c r="DPD5" s="168"/>
      <c r="DPE5" s="168"/>
      <c r="DPF5" s="168"/>
      <c r="DPG5" s="168"/>
      <c r="DPH5" s="168"/>
      <c r="DPI5" s="168"/>
      <c r="DPJ5" s="168"/>
      <c r="DPK5" s="168"/>
      <c r="DPL5" s="168"/>
      <c r="DPM5" s="168"/>
      <c r="DPN5" s="168"/>
      <c r="DPO5" s="168"/>
      <c r="DPP5" s="168"/>
      <c r="DPQ5" s="168"/>
      <c r="DPR5" s="168"/>
      <c r="DPS5" s="168"/>
      <c r="DPT5" s="169"/>
      <c r="DPU5" s="169"/>
      <c r="DPV5" s="169"/>
      <c r="DPW5" s="169"/>
      <c r="DPX5" s="169"/>
      <c r="DPY5" s="169"/>
      <c r="DPZ5" s="169"/>
      <c r="DQA5" s="169"/>
      <c r="DQB5" s="169"/>
      <c r="DQC5" s="169"/>
      <c r="DQD5" s="169"/>
      <c r="DQE5" s="169"/>
      <c r="DQF5" s="169"/>
      <c r="DQG5" s="169"/>
      <c r="DQH5" s="169"/>
      <c r="DQI5" s="169"/>
      <c r="DQJ5" s="169"/>
      <c r="DQK5" s="169"/>
      <c r="DQL5" s="169"/>
      <c r="DQM5" s="169"/>
      <c r="DQN5" s="168"/>
      <c r="DQO5" s="168"/>
      <c r="DQP5" s="168"/>
      <c r="DQQ5" s="168"/>
      <c r="DQR5" s="168"/>
      <c r="DQS5" s="168"/>
      <c r="DQT5" s="168"/>
      <c r="DQU5" s="168"/>
      <c r="DQV5" s="168"/>
      <c r="DQW5" s="168"/>
      <c r="DQX5" s="168"/>
      <c r="DQY5" s="168"/>
      <c r="DQZ5" s="168"/>
      <c r="DRA5" s="168"/>
      <c r="DRB5" s="168"/>
      <c r="DRC5" s="168"/>
      <c r="DRD5" s="168"/>
      <c r="DRE5" s="168"/>
      <c r="DRF5" s="169"/>
      <c r="DRG5" s="169"/>
      <c r="DRH5" s="169"/>
      <c r="DRI5" s="169"/>
      <c r="DRJ5" s="169"/>
      <c r="DRK5" s="169"/>
      <c r="DRL5" s="169"/>
      <c r="DRM5" s="169"/>
      <c r="DRN5" s="169"/>
      <c r="DRO5" s="169"/>
      <c r="DRP5" s="169"/>
      <c r="DRQ5" s="169"/>
      <c r="DRR5" s="169"/>
      <c r="DRS5" s="169"/>
      <c r="DRT5" s="169"/>
      <c r="DRU5" s="169"/>
      <c r="DRV5" s="169"/>
      <c r="DRW5" s="169"/>
      <c r="DRX5" s="169"/>
      <c r="DRY5" s="169"/>
      <c r="DRZ5" s="168"/>
      <c r="DSA5" s="168"/>
      <c r="DSB5" s="168"/>
      <c r="DSC5" s="168"/>
      <c r="DSD5" s="168"/>
      <c r="DSE5" s="168"/>
      <c r="DSF5" s="168"/>
      <c r="DSG5" s="168"/>
      <c r="DSH5" s="168"/>
      <c r="DSI5" s="168"/>
      <c r="DSJ5" s="168"/>
      <c r="DSK5" s="168"/>
      <c r="DSL5" s="168"/>
      <c r="DSM5" s="168"/>
      <c r="DSN5" s="168"/>
      <c r="DSO5" s="168"/>
      <c r="DSP5" s="168"/>
      <c r="DSQ5" s="168"/>
      <c r="DSR5" s="169"/>
      <c r="DSS5" s="169"/>
      <c r="DST5" s="169"/>
      <c r="DSU5" s="169"/>
      <c r="DSV5" s="169"/>
      <c r="DSW5" s="169"/>
      <c r="DSX5" s="169"/>
      <c r="DSY5" s="169"/>
      <c r="DSZ5" s="169"/>
      <c r="DTA5" s="169"/>
      <c r="DTB5" s="169"/>
      <c r="DTC5" s="169"/>
      <c r="DTD5" s="169"/>
      <c r="DTE5" s="169"/>
      <c r="DTF5" s="169"/>
      <c r="DTG5" s="169"/>
      <c r="DTH5" s="169"/>
      <c r="DTI5" s="169"/>
      <c r="DTJ5" s="169"/>
      <c r="DTK5" s="169"/>
      <c r="DTL5" s="168"/>
      <c r="DTM5" s="168"/>
      <c r="DTN5" s="168"/>
      <c r="DTO5" s="168"/>
      <c r="DTP5" s="168"/>
      <c r="DTQ5" s="168"/>
      <c r="DTR5" s="168"/>
      <c r="DTS5" s="168"/>
      <c r="DTT5" s="168"/>
      <c r="DTU5" s="168"/>
      <c r="DTV5" s="168"/>
      <c r="DTW5" s="168"/>
      <c r="DTX5" s="168"/>
      <c r="DTY5" s="168"/>
      <c r="DTZ5" s="168"/>
      <c r="DUA5" s="168"/>
      <c r="DUB5" s="168"/>
      <c r="DUC5" s="168"/>
      <c r="DUD5" s="169"/>
      <c r="DUE5" s="169"/>
      <c r="DUF5" s="169"/>
      <c r="DUG5" s="169"/>
      <c r="DUH5" s="169"/>
      <c r="DUI5" s="169"/>
      <c r="DUJ5" s="169"/>
      <c r="DUK5" s="169"/>
      <c r="DUL5" s="169"/>
      <c r="DUM5" s="169"/>
      <c r="DUN5" s="169"/>
      <c r="DUO5" s="169"/>
      <c r="DUP5" s="169"/>
      <c r="DUQ5" s="169"/>
      <c r="DUR5" s="169"/>
      <c r="DUS5" s="169"/>
      <c r="DUT5" s="169"/>
      <c r="DUU5" s="169"/>
      <c r="DUV5" s="169"/>
      <c r="DUW5" s="169"/>
      <c r="DUX5" s="168"/>
      <c r="DUY5" s="168"/>
      <c r="DUZ5" s="168"/>
      <c r="DVA5" s="168"/>
      <c r="DVB5" s="168"/>
      <c r="DVC5" s="168"/>
      <c r="DVD5" s="168"/>
      <c r="DVE5" s="168"/>
      <c r="DVF5" s="168"/>
      <c r="DVG5" s="168"/>
      <c r="DVH5" s="168"/>
      <c r="DVI5" s="168"/>
      <c r="DVJ5" s="168"/>
      <c r="DVK5" s="168"/>
      <c r="DVL5" s="168"/>
      <c r="DVM5" s="168"/>
      <c r="DVN5" s="168"/>
      <c r="DVO5" s="168"/>
      <c r="DVP5" s="169"/>
      <c r="DVQ5" s="169"/>
      <c r="DVR5" s="169"/>
      <c r="DVS5" s="169"/>
      <c r="DVT5" s="169"/>
      <c r="DVU5" s="169"/>
      <c r="DVV5" s="169"/>
      <c r="DVW5" s="169"/>
      <c r="DVX5" s="169"/>
      <c r="DVY5" s="169"/>
      <c r="DVZ5" s="169"/>
      <c r="DWA5" s="169"/>
      <c r="DWB5" s="169"/>
      <c r="DWC5" s="169"/>
      <c r="DWD5" s="169"/>
      <c r="DWE5" s="169"/>
      <c r="DWF5" s="169"/>
      <c r="DWG5" s="169"/>
      <c r="DWH5" s="169"/>
      <c r="DWI5" s="169"/>
      <c r="DWJ5" s="168"/>
      <c r="DWK5" s="168"/>
      <c r="DWL5" s="168"/>
      <c r="DWM5" s="168"/>
      <c r="DWN5" s="168"/>
      <c r="DWO5" s="168"/>
      <c r="DWP5" s="168"/>
      <c r="DWQ5" s="168"/>
      <c r="DWR5" s="168"/>
      <c r="DWS5" s="168"/>
      <c r="DWT5" s="168"/>
      <c r="DWU5" s="168"/>
      <c r="DWV5" s="168"/>
      <c r="DWW5" s="168"/>
      <c r="DWX5" s="168"/>
      <c r="DWY5" s="168"/>
      <c r="DWZ5" s="168"/>
      <c r="DXA5" s="168"/>
      <c r="DXB5" s="169"/>
      <c r="DXC5" s="169"/>
      <c r="DXD5" s="169"/>
      <c r="DXE5" s="169"/>
      <c r="DXF5" s="169"/>
      <c r="DXG5" s="169"/>
      <c r="DXH5" s="169"/>
      <c r="DXI5" s="169"/>
      <c r="DXJ5" s="169"/>
      <c r="DXK5" s="169"/>
      <c r="DXL5" s="169"/>
      <c r="DXM5" s="169"/>
      <c r="DXN5" s="169"/>
      <c r="DXO5" s="169"/>
      <c r="DXP5" s="169"/>
      <c r="DXQ5" s="169"/>
      <c r="DXR5" s="169"/>
      <c r="DXS5" s="169"/>
      <c r="DXT5" s="169"/>
      <c r="DXU5" s="169"/>
      <c r="DXV5" s="168"/>
      <c r="DXW5" s="168"/>
      <c r="DXX5" s="168"/>
      <c r="DXY5" s="168"/>
      <c r="DXZ5" s="168"/>
      <c r="DYA5" s="168"/>
      <c r="DYB5" s="168"/>
      <c r="DYC5" s="168"/>
      <c r="DYD5" s="168"/>
      <c r="DYE5" s="168"/>
      <c r="DYF5" s="168"/>
      <c r="DYG5" s="168"/>
      <c r="DYH5" s="168"/>
      <c r="DYI5" s="168"/>
      <c r="DYJ5" s="168"/>
      <c r="DYK5" s="168"/>
      <c r="DYL5" s="168"/>
      <c r="DYM5" s="168"/>
      <c r="DYN5" s="169"/>
      <c r="DYO5" s="169"/>
      <c r="DYP5" s="169"/>
      <c r="DYQ5" s="169"/>
      <c r="DYR5" s="169"/>
      <c r="DYS5" s="169"/>
      <c r="DYT5" s="169"/>
      <c r="DYU5" s="169"/>
      <c r="DYV5" s="169"/>
      <c r="DYW5" s="169"/>
      <c r="DYX5" s="169"/>
      <c r="DYY5" s="169"/>
      <c r="DYZ5" s="169"/>
      <c r="DZA5" s="169"/>
      <c r="DZB5" s="169"/>
      <c r="DZC5" s="169"/>
      <c r="DZD5" s="169"/>
      <c r="DZE5" s="169"/>
      <c r="DZF5" s="169"/>
      <c r="DZG5" s="169"/>
      <c r="DZH5" s="168"/>
      <c r="DZI5" s="168"/>
      <c r="DZJ5" s="168"/>
      <c r="DZK5" s="168"/>
      <c r="DZL5" s="168"/>
      <c r="DZM5" s="168"/>
      <c r="DZN5" s="168"/>
      <c r="DZO5" s="168"/>
      <c r="DZP5" s="168"/>
      <c r="DZQ5" s="168"/>
      <c r="DZR5" s="168"/>
      <c r="DZS5" s="168"/>
      <c r="DZT5" s="168"/>
      <c r="DZU5" s="168"/>
      <c r="DZV5" s="168"/>
      <c r="DZW5" s="168"/>
      <c r="DZX5" s="168"/>
      <c r="DZY5" s="168"/>
      <c r="DZZ5" s="169"/>
      <c r="EAA5" s="169"/>
      <c r="EAB5" s="169"/>
      <c r="EAC5" s="169"/>
      <c r="EAD5" s="169"/>
      <c r="EAE5" s="169"/>
      <c r="EAF5" s="169"/>
      <c r="EAG5" s="169"/>
      <c r="EAH5" s="169"/>
      <c r="EAI5" s="169"/>
      <c r="EAJ5" s="169"/>
      <c r="EAK5" s="169"/>
      <c r="EAL5" s="169"/>
      <c r="EAM5" s="169"/>
      <c r="EAN5" s="169"/>
      <c r="EAO5" s="169"/>
      <c r="EAP5" s="169"/>
      <c r="EAQ5" s="169"/>
      <c r="EAR5" s="169"/>
      <c r="EAS5" s="169"/>
      <c r="EAT5" s="168"/>
      <c r="EAU5" s="168"/>
      <c r="EAV5" s="168"/>
      <c r="EAW5" s="168"/>
      <c r="EAX5" s="168"/>
      <c r="EAY5" s="168"/>
      <c r="EAZ5" s="168"/>
      <c r="EBA5" s="168"/>
      <c r="EBB5" s="168"/>
      <c r="EBC5" s="168"/>
      <c r="EBD5" s="168"/>
      <c r="EBE5" s="168"/>
      <c r="EBF5" s="168"/>
      <c r="EBG5" s="168"/>
      <c r="EBH5" s="168"/>
      <c r="EBI5" s="168"/>
      <c r="EBJ5" s="168"/>
      <c r="EBK5" s="168"/>
      <c r="EBL5" s="169"/>
      <c r="EBM5" s="169"/>
      <c r="EBN5" s="169"/>
      <c r="EBO5" s="169"/>
      <c r="EBP5" s="169"/>
      <c r="EBQ5" s="169"/>
      <c r="EBR5" s="169"/>
      <c r="EBS5" s="169"/>
      <c r="EBT5" s="169"/>
      <c r="EBU5" s="169"/>
      <c r="EBV5" s="169"/>
      <c r="EBW5" s="169"/>
      <c r="EBX5" s="169"/>
      <c r="EBY5" s="169"/>
      <c r="EBZ5" s="169"/>
      <c r="ECA5" s="169"/>
      <c r="ECB5" s="169"/>
      <c r="ECC5" s="169"/>
      <c r="ECD5" s="169"/>
      <c r="ECE5" s="169"/>
      <c r="ECF5" s="168"/>
      <c r="ECG5" s="168"/>
      <c r="ECH5" s="168"/>
      <c r="ECI5" s="168"/>
      <c r="ECJ5" s="168"/>
      <c r="ECK5" s="168"/>
      <c r="ECL5" s="168"/>
      <c r="ECM5" s="168"/>
      <c r="ECN5" s="168"/>
      <c r="ECO5" s="168"/>
      <c r="ECP5" s="168"/>
      <c r="ECQ5" s="168"/>
      <c r="ECR5" s="168"/>
      <c r="ECS5" s="168"/>
      <c r="ECT5" s="168"/>
      <c r="ECU5" s="168"/>
      <c r="ECV5" s="168"/>
      <c r="ECW5" s="168"/>
      <c r="ECX5" s="169"/>
      <c r="ECY5" s="169"/>
      <c r="ECZ5" s="169"/>
      <c r="EDA5" s="169"/>
      <c r="EDB5" s="169"/>
      <c r="EDC5" s="169"/>
      <c r="EDD5" s="169"/>
      <c r="EDE5" s="169"/>
      <c r="EDF5" s="169"/>
      <c r="EDG5" s="169"/>
      <c r="EDH5" s="169"/>
      <c r="EDI5" s="169"/>
      <c r="EDJ5" s="169"/>
      <c r="EDK5" s="169"/>
      <c r="EDL5" s="169"/>
      <c r="EDM5" s="169"/>
      <c r="EDN5" s="169"/>
      <c r="EDO5" s="169"/>
      <c r="EDP5" s="169"/>
      <c r="EDQ5" s="169"/>
      <c r="EDR5" s="168"/>
      <c r="EDS5" s="168"/>
      <c r="EDT5" s="168"/>
      <c r="EDU5" s="168"/>
      <c r="EDV5" s="168"/>
      <c r="EDW5" s="168"/>
      <c r="EDX5" s="168"/>
      <c r="EDY5" s="168"/>
      <c r="EDZ5" s="168"/>
      <c r="EEA5" s="168"/>
      <c r="EEB5" s="168"/>
      <c r="EEC5" s="168"/>
      <c r="EED5" s="168"/>
      <c r="EEE5" s="168"/>
      <c r="EEF5" s="168"/>
      <c r="EEG5" s="168"/>
      <c r="EEH5" s="168"/>
      <c r="EEI5" s="168"/>
      <c r="EEJ5" s="169"/>
      <c r="EEK5" s="169"/>
      <c r="EEL5" s="169"/>
      <c r="EEM5" s="169"/>
      <c r="EEN5" s="169"/>
      <c r="EEO5" s="169"/>
      <c r="EEP5" s="169"/>
      <c r="EEQ5" s="169"/>
      <c r="EER5" s="169"/>
      <c r="EES5" s="169"/>
      <c r="EET5" s="169"/>
      <c r="EEU5" s="169"/>
      <c r="EEV5" s="169"/>
      <c r="EEW5" s="169"/>
      <c r="EEX5" s="169"/>
      <c r="EEY5" s="169"/>
      <c r="EEZ5" s="169"/>
      <c r="EFA5" s="169"/>
      <c r="EFB5" s="169"/>
      <c r="EFC5" s="169"/>
      <c r="EFD5" s="168"/>
      <c r="EFE5" s="168"/>
      <c r="EFF5" s="168"/>
      <c r="EFG5" s="168"/>
      <c r="EFH5" s="168"/>
      <c r="EFI5" s="168"/>
      <c r="EFJ5" s="168"/>
      <c r="EFK5" s="168"/>
      <c r="EFL5" s="168"/>
      <c r="EFM5" s="168"/>
      <c r="EFN5" s="168"/>
      <c r="EFO5" s="168"/>
      <c r="EFP5" s="168"/>
      <c r="EFQ5" s="168"/>
      <c r="EFR5" s="168"/>
      <c r="EFS5" s="168"/>
      <c r="EFT5" s="168"/>
      <c r="EFU5" s="168"/>
      <c r="EFV5" s="169"/>
      <c r="EFW5" s="169"/>
      <c r="EFX5" s="169"/>
      <c r="EFY5" s="169"/>
      <c r="EFZ5" s="169"/>
      <c r="EGA5" s="169"/>
      <c r="EGB5" s="169"/>
      <c r="EGC5" s="169"/>
      <c r="EGD5" s="169"/>
      <c r="EGE5" s="169"/>
      <c r="EGF5" s="169"/>
      <c r="EGG5" s="169"/>
      <c r="EGH5" s="169"/>
      <c r="EGI5" s="169"/>
      <c r="EGJ5" s="169"/>
      <c r="EGK5" s="169"/>
      <c r="EGL5" s="169"/>
      <c r="EGM5" s="169"/>
      <c r="EGN5" s="169"/>
      <c r="EGO5" s="169"/>
      <c r="EGP5" s="168"/>
      <c r="EGQ5" s="168"/>
      <c r="EGR5" s="168"/>
      <c r="EGS5" s="168"/>
      <c r="EGT5" s="168"/>
      <c r="EGU5" s="168"/>
      <c r="EGV5" s="168"/>
      <c r="EGW5" s="168"/>
      <c r="EGX5" s="168"/>
      <c r="EGY5" s="168"/>
      <c r="EGZ5" s="168"/>
      <c r="EHA5" s="168"/>
      <c r="EHB5" s="168"/>
      <c r="EHC5" s="168"/>
      <c r="EHD5" s="168"/>
      <c r="EHE5" s="168"/>
      <c r="EHF5" s="168"/>
      <c r="EHG5" s="168"/>
      <c r="EHH5" s="169"/>
      <c r="EHI5" s="169"/>
      <c r="EHJ5" s="169"/>
      <c r="EHK5" s="169"/>
      <c r="EHL5" s="169"/>
      <c r="EHM5" s="169"/>
      <c r="EHN5" s="169"/>
      <c r="EHO5" s="169"/>
      <c r="EHP5" s="169"/>
      <c r="EHQ5" s="169"/>
      <c r="EHR5" s="169"/>
      <c r="EHS5" s="169"/>
      <c r="EHT5" s="169"/>
      <c r="EHU5" s="169"/>
      <c r="EHV5" s="169"/>
      <c r="EHW5" s="169"/>
      <c r="EHX5" s="169"/>
      <c r="EHY5" s="169"/>
      <c r="EHZ5" s="169"/>
      <c r="EIA5" s="169"/>
      <c r="EIB5" s="168"/>
      <c r="EIC5" s="168"/>
      <c r="EID5" s="168"/>
      <c r="EIE5" s="168"/>
      <c r="EIF5" s="168"/>
      <c r="EIG5" s="168"/>
      <c r="EIH5" s="168"/>
      <c r="EII5" s="168"/>
      <c r="EIJ5" s="168"/>
      <c r="EIK5" s="168"/>
      <c r="EIL5" s="168"/>
      <c r="EIM5" s="168"/>
      <c r="EIN5" s="168"/>
      <c r="EIO5" s="168"/>
      <c r="EIP5" s="168"/>
      <c r="EIQ5" s="168"/>
      <c r="EIR5" s="168"/>
      <c r="EIS5" s="168"/>
      <c r="EIT5" s="169"/>
      <c r="EIU5" s="169"/>
      <c r="EIV5" s="169"/>
      <c r="EIW5" s="169"/>
      <c r="EIX5" s="169"/>
      <c r="EIY5" s="169"/>
      <c r="EIZ5" s="169"/>
      <c r="EJA5" s="169"/>
      <c r="EJB5" s="169"/>
      <c r="EJC5" s="169"/>
      <c r="EJD5" s="169"/>
      <c r="EJE5" s="169"/>
      <c r="EJF5" s="169"/>
      <c r="EJG5" s="169"/>
      <c r="EJH5" s="169"/>
      <c r="EJI5" s="169"/>
      <c r="EJJ5" s="169"/>
      <c r="EJK5" s="169"/>
      <c r="EJL5" s="169"/>
      <c r="EJM5" s="169"/>
      <c r="EJN5" s="168"/>
      <c r="EJO5" s="168"/>
      <c r="EJP5" s="168"/>
      <c r="EJQ5" s="168"/>
      <c r="EJR5" s="168"/>
      <c r="EJS5" s="168"/>
      <c r="EJT5" s="168"/>
      <c r="EJU5" s="168"/>
      <c r="EJV5" s="168"/>
      <c r="EJW5" s="168"/>
      <c r="EJX5" s="168"/>
      <c r="EJY5" s="168"/>
      <c r="EJZ5" s="168"/>
      <c r="EKA5" s="168"/>
      <c r="EKB5" s="168"/>
      <c r="EKC5" s="168"/>
      <c r="EKD5" s="168"/>
      <c r="EKE5" s="168"/>
      <c r="EKF5" s="169"/>
      <c r="EKG5" s="169"/>
      <c r="EKH5" s="169"/>
      <c r="EKI5" s="169"/>
      <c r="EKJ5" s="169"/>
      <c r="EKK5" s="169"/>
      <c r="EKL5" s="169"/>
      <c r="EKM5" s="169"/>
      <c r="EKN5" s="169"/>
      <c r="EKO5" s="169"/>
      <c r="EKP5" s="169"/>
      <c r="EKQ5" s="169"/>
      <c r="EKR5" s="169"/>
      <c r="EKS5" s="169"/>
      <c r="EKT5" s="169"/>
      <c r="EKU5" s="169"/>
      <c r="EKV5" s="169"/>
      <c r="EKW5" s="169"/>
      <c r="EKX5" s="169"/>
      <c r="EKY5" s="169"/>
      <c r="EKZ5" s="168"/>
      <c r="ELA5" s="168"/>
      <c r="ELB5" s="168"/>
      <c r="ELC5" s="168"/>
      <c r="ELD5" s="168"/>
      <c r="ELE5" s="168"/>
      <c r="ELF5" s="168"/>
      <c r="ELG5" s="168"/>
      <c r="ELH5" s="168"/>
      <c r="ELI5" s="168"/>
      <c r="ELJ5" s="168"/>
      <c r="ELK5" s="168"/>
      <c r="ELL5" s="168"/>
      <c r="ELM5" s="168"/>
      <c r="ELN5" s="168"/>
      <c r="ELO5" s="168"/>
      <c r="ELP5" s="168"/>
      <c r="ELQ5" s="168"/>
      <c r="ELR5" s="169"/>
      <c r="ELS5" s="169"/>
      <c r="ELT5" s="169"/>
      <c r="ELU5" s="169"/>
      <c r="ELV5" s="169"/>
      <c r="ELW5" s="169"/>
      <c r="ELX5" s="169"/>
      <c r="ELY5" s="169"/>
      <c r="ELZ5" s="169"/>
      <c r="EMA5" s="169"/>
      <c r="EMB5" s="169"/>
      <c r="EMC5" s="169"/>
      <c r="EMD5" s="169"/>
      <c r="EME5" s="169"/>
      <c r="EMF5" s="169"/>
      <c r="EMG5" s="169"/>
      <c r="EMH5" s="169"/>
      <c r="EMI5" s="169"/>
      <c r="EMJ5" s="169"/>
      <c r="EMK5" s="169"/>
      <c r="EML5" s="168"/>
      <c r="EMM5" s="168"/>
      <c r="EMN5" s="168"/>
      <c r="EMO5" s="168"/>
      <c r="EMP5" s="168"/>
      <c r="EMQ5" s="168"/>
      <c r="EMR5" s="168"/>
      <c r="EMS5" s="168"/>
      <c r="EMT5" s="168"/>
      <c r="EMU5" s="168"/>
      <c r="EMV5" s="168"/>
      <c r="EMW5" s="168"/>
      <c r="EMX5" s="168"/>
      <c r="EMY5" s="168"/>
      <c r="EMZ5" s="168"/>
      <c r="ENA5" s="168"/>
      <c r="ENB5" s="168"/>
      <c r="ENC5" s="168"/>
      <c r="END5" s="169"/>
      <c r="ENE5" s="169"/>
      <c r="ENF5" s="169"/>
      <c r="ENG5" s="169"/>
      <c r="ENH5" s="169"/>
      <c r="ENI5" s="169"/>
      <c r="ENJ5" s="169"/>
      <c r="ENK5" s="169"/>
      <c r="ENL5" s="169"/>
      <c r="ENM5" s="169"/>
      <c r="ENN5" s="169"/>
      <c r="ENO5" s="169"/>
      <c r="ENP5" s="169"/>
      <c r="ENQ5" s="169"/>
      <c r="ENR5" s="169"/>
      <c r="ENS5" s="169"/>
      <c r="ENT5" s="169"/>
      <c r="ENU5" s="169"/>
      <c r="ENV5" s="169"/>
      <c r="ENW5" s="169"/>
      <c r="ENX5" s="168"/>
      <c r="ENY5" s="168"/>
      <c r="ENZ5" s="168"/>
      <c r="EOA5" s="168"/>
      <c r="EOB5" s="168"/>
      <c r="EOC5" s="168"/>
      <c r="EOD5" s="168"/>
      <c r="EOE5" s="168"/>
      <c r="EOF5" s="168"/>
      <c r="EOG5" s="168"/>
      <c r="EOH5" s="168"/>
      <c r="EOI5" s="168"/>
      <c r="EOJ5" s="168"/>
      <c r="EOK5" s="168"/>
      <c r="EOL5" s="168"/>
      <c r="EOM5" s="168"/>
      <c r="EON5" s="168"/>
      <c r="EOO5" s="168"/>
      <c r="EOP5" s="169"/>
      <c r="EOQ5" s="169"/>
      <c r="EOR5" s="169"/>
      <c r="EOS5" s="169"/>
      <c r="EOT5" s="169"/>
      <c r="EOU5" s="169"/>
      <c r="EOV5" s="169"/>
      <c r="EOW5" s="169"/>
      <c r="EOX5" s="169"/>
      <c r="EOY5" s="169"/>
      <c r="EOZ5" s="169"/>
      <c r="EPA5" s="169"/>
      <c r="EPB5" s="169"/>
      <c r="EPC5" s="169"/>
      <c r="EPD5" s="169"/>
      <c r="EPE5" s="169"/>
      <c r="EPF5" s="169"/>
      <c r="EPG5" s="169"/>
      <c r="EPH5" s="169"/>
      <c r="EPI5" s="169"/>
      <c r="EPJ5" s="168"/>
      <c r="EPK5" s="168"/>
      <c r="EPL5" s="168"/>
      <c r="EPM5" s="168"/>
      <c r="EPN5" s="168"/>
      <c r="EPO5" s="168"/>
      <c r="EPP5" s="168"/>
      <c r="EPQ5" s="168"/>
      <c r="EPR5" s="168"/>
      <c r="EPS5" s="168"/>
      <c r="EPT5" s="168"/>
      <c r="EPU5" s="168"/>
      <c r="EPV5" s="168"/>
      <c r="EPW5" s="168"/>
      <c r="EPX5" s="168"/>
      <c r="EPY5" s="168"/>
      <c r="EPZ5" s="168"/>
      <c r="EQA5" s="168"/>
      <c r="EQB5" s="169"/>
      <c r="EQC5" s="169"/>
      <c r="EQD5" s="169"/>
      <c r="EQE5" s="169"/>
      <c r="EQF5" s="169"/>
      <c r="EQG5" s="169"/>
      <c r="EQH5" s="169"/>
      <c r="EQI5" s="169"/>
      <c r="EQJ5" s="169"/>
      <c r="EQK5" s="169"/>
      <c r="EQL5" s="169"/>
      <c r="EQM5" s="169"/>
      <c r="EQN5" s="169"/>
      <c r="EQO5" s="169"/>
      <c r="EQP5" s="169"/>
      <c r="EQQ5" s="169"/>
      <c r="EQR5" s="169"/>
      <c r="EQS5" s="169"/>
      <c r="EQT5" s="169"/>
      <c r="EQU5" s="169"/>
      <c r="EQV5" s="168"/>
      <c r="EQW5" s="168"/>
      <c r="EQX5" s="168"/>
      <c r="EQY5" s="168"/>
      <c r="EQZ5" s="168"/>
      <c r="ERA5" s="168"/>
      <c r="ERB5" s="168"/>
      <c r="ERC5" s="168"/>
      <c r="ERD5" s="168"/>
      <c r="ERE5" s="168"/>
      <c r="ERF5" s="168"/>
      <c r="ERG5" s="168"/>
      <c r="ERH5" s="168"/>
      <c r="ERI5" s="168"/>
      <c r="ERJ5" s="168"/>
      <c r="ERK5" s="168"/>
      <c r="ERL5" s="168"/>
      <c r="ERM5" s="168"/>
      <c r="ERN5" s="169"/>
      <c r="ERO5" s="169"/>
      <c r="ERP5" s="169"/>
      <c r="ERQ5" s="169"/>
      <c r="ERR5" s="169"/>
      <c r="ERS5" s="169"/>
      <c r="ERT5" s="169"/>
      <c r="ERU5" s="169"/>
      <c r="ERV5" s="169"/>
      <c r="ERW5" s="169"/>
      <c r="ERX5" s="169"/>
      <c r="ERY5" s="169"/>
      <c r="ERZ5" s="169"/>
      <c r="ESA5" s="169"/>
      <c r="ESB5" s="169"/>
      <c r="ESC5" s="169"/>
      <c r="ESD5" s="169"/>
      <c r="ESE5" s="169"/>
      <c r="ESF5" s="169"/>
      <c r="ESG5" s="169"/>
      <c r="ESH5" s="168"/>
      <c r="ESI5" s="168"/>
      <c r="ESJ5" s="168"/>
      <c r="ESK5" s="168"/>
      <c r="ESL5" s="168"/>
      <c r="ESM5" s="168"/>
      <c r="ESN5" s="168"/>
      <c r="ESO5" s="168"/>
      <c r="ESP5" s="168"/>
      <c r="ESQ5" s="168"/>
      <c r="ESR5" s="168"/>
      <c r="ESS5" s="168"/>
      <c r="EST5" s="168"/>
      <c r="ESU5" s="168"/>
      <c r="ESV5" s="168"/>
      <c r="ESW5" s="168"/>
      <c r="ESX5" s="168"/>
      <c r="ESY5" s="168"/>
      <c r="ESZ5" s="169"/>
      <c r="ETA5" s="169"/>
      <c r="ETB5" s="169"/>
      <c r="ETC5" s="169"/>
      <c r="ETD5" s="169"/>
      <c r="ETE5" s="169"/>
      <c r="ETF5" s="169"/>
      <c r="ETG5" s="169"/>
      <c r="ETH5" s="169"/>
      <c r="ETI5" s="169"/>
      <c r="ETJ5" s="169"/>
      <c r="ETK5" s="169"/>
      <c r="ETL5" s="169"/>
      <c r="ETM5" s="169"/>
      <c r="ETN5" s="169"/>
      <c r="ETO5" s="169"/>
      <c r="ETP5" s="169"/>
      <c r="ETQ5" s="169"/>
      <c r="ETR5" s="169"/>
      <c r="ETS5" s="169"/>
      <c r="ETT5" s="168"/>
      <c r="ETU5" s="168"/>
      <c r="ETV5" s="168"/>
      <c r="ETW5" s="168"/>
      <c r="ETX5" s="168"/>
      <c r="ETY5" s="168"/>
      <c r="ETZ5" s="168"/>
      <c r="EUA5" s="168"/>
      <c r="EUB5" s="168"/>
      <c r="EUC5" s="168"/>
      <c r="EUD5" s="168"/>
      <c r="EUE5" s="168"/>
      <c r="EUF5" s="168"/>
      <c r="EUG5" s="168"/>
      <c r="EUH5" s="168"/>
      <c r="EUI5" s="168"/>
      <c r="EUJ5" s="168"/>
      <c r="EUK5" s="168"/>
      <c r="EUL5" s="169"/>
      <c r="EUM5" s="169"/>
      <c r="EUN5" s="169"/>
      <c r="EUO5" s="169"/>
      <c r="EUP5" s="169"/>
      <c r="EUQ5" s="169"/>
      <c r="EUR5" s="169"/>
      <c r="EUS5" s="169"/>
      <c r="EUT5" s="169"/>
      <c r="EUU5" s="169"/>
      <c r="EUV5" s="169"/>
      <c r="EUW5" s="169"/>
      <c r="EUX5" s="169"/>
      <c r="EUY5" s="169"/>
      <c r="EUZ5" s="169"/>
      <c r="EVA5" s="169"/>
      <c r="EVB5" s="169"/>
      <c r="EVC5" s="169"/>
      <c r="EVD5" s="169"/>
      <c r="EVE5" s="169"/>
      <c r="EVF5" s="168"/>
      <c r="EVG5" s="168"/>
      <c r="EVH5" s="168"/>
      <c r="EVI5" s="168"/>
      <c r="EVJ5" s="168"/>
      <c r="EVK5" s="168"/>
      <c r="EVL5" s="168"/>
      <c r="EVM5" s="168"/>
      <c r="EVN5" s="168"/>
      <c r="EVO5" s="168"/>
      <c r="EVP5" s="168"/>
      <c r="EVQ5" s="168"/>
      <c r="EVR5" s="168"/>
      <c r="EVS5" s="168"/>
      <c r="EVT5" s="168"/>
      <c r="EVU5" s="168"/>
      <c r="EVV5" s="168"/>
      <c r="EVW5" s="168"/>
      <c r="EVX5" s="169"/>
      <c r="EVY5" s="169"/>
      <c r="EVZ5" s="169"/>
      <c r="EWA5" s="169"/>
      <c r="EWB5" s="169"/>
      <c r="EWC5" s="169"/>
      <c r="EWD5" s="169"/>
      <c r="EWE5" s="169"/>
      <c r="EWF5" s="169"/>
      <c r="EWG5" s="169"/>
      <c r="EWH5" s="169"/>
      <c r="EWI5" s="169"/>
      <c r="EWJ5" s="169"/>
      <c r="EWK5" s="169"/>
      <c r="EWL5" s="169"/>
      <c r="EWM5" s="169"/>
      <c r="EWN5" s="169"/>
      <c r="EWO5" s="169"/>
      <c r="EWP5" s="169"/>
      <c r="EWQ5" s="169"/>
      <c r="EWR5" s="168"/>
      <c r="EWS5" s="168"/>
      <c r="EWT5" s="168"/>
      <c r="EWU5" s="168"/>
      <c r="EWV5" s="168"/>
      <c r="EWW5" s="168"/>
      <c r="EWX5" s="168"/>
      <c r="EWY5" s="168"/>
      <c r="EWZ5" s="168"/>
      <c r="EXA5" s="168"/>
      <c r="EXB5" s="168"/>
      <c r="EXC5" s="168"/>
      <c r="EXD5" s="168"/>
      <c r="EXE5" s="168"/>
      <c r="EXF5" s="168"/>
      <c r="EXG5" s="168"/>
      <c r="EXH5" s="168"/>
      <c r="EXI5" s="168"/>
      <c r="EXJ5" s="169"/>
      <c r="EXK5" s="169"/>
      <c r="EXL5" s="169"/>
      <c r="EXM5" s="169"/>
      <c r="EXN5" s="169"/>
      <c r="EXO5" s="169"/>
      <c r="EXP5" s="169"/>
      <c r="EXQ5" s="169"/>
      <c r="EXR5" s="169"/>
      <c r="EXS5" s="169"/>
      <c r="EXT5" s="169"/>
      <c r="EXU5" s="169"/>
      <c r="EXV5" s="169"/>
      <c r="EXW5" s="169"/>
      <c r="EXX5" s="169"/>
      <c r="EXY5" s="169"/>
      <c r="EXZ5" s="169"/>
      <c r="EYA5" s="169"/>
      <c r="EYB5" s="169"/>
      <c r="EYC5" s="169"/>
      <c r="EYD5" s="168"/>
      <c r="EYE5" s="168"/>
      <c r="EYF5" s="168"/>
      <c r="EYG5" s="168"/>
      <c r="EYH5" s="168"/>
      <c r="EYI5" s="168"/>
      <c r="EYJ5" s="168"/>
      <c r="EYK5" s="168"/>
      <c r="EYL5" s="168"/>
      <c r="EYM5" s="168"/>
      <c r="EYN5" s="168"/>
      <c r="EYO5" s="168"/>
      <c r="EYP5" s="168"/>
      <c r="EYQ5" s="168"/>
      <c r="EYR5" s="168"/>
      <c r="EYS5" s="168"/>
      <c r="EYT5" s="168"/>
      <c r="EYU5" s="168"/>
      <c r="EYV5" s="169"/>
      <c r="EYW5" s="169"/>
      <c r="EYX5" s="169"/>
      <c r="EYY5" s="169"/>
      <c r="EYZ5" s="169"/>
      <c r="EZA5" s="169"/>
      <c r="EZB5" s="169"/>
      <c r="EZC5" s="169"/>
      <c r="EZD5" s="169"/>
      <c r="EZE5" s="169"/>
      <c r="EZF5" s="169"/>
      <c r="EZG5" s="169"/>
      <c r="EZH5" s="169"/>
      <c r="EZI5" s="169"/>
      <c r="EZJ5" s="169"/>
      <c r="EZK5" s="169"/>
      <c r="EZL5" s="169"/>
      <c r="EZM5" s="169"/>
      <c r="EZN5" s="169"/>
      <c r="EZO5" s="169"/>
      <c r="EZP5" s="168"/>
      <c r="EZQ5" s="168"/>
      <c r="EZR5" s="168"/>
      <c r="EZS5" s="168"/>
      <c r="EZT5" s="168"/>
      <c r="EZU5" s="168"/>
      <c r="EZV5" s="168"/>
      <c r="EZW5" s="168"/>
      <c r="EZX5" s="168"/>
      <c r="EZY5" s="168"/>
      <c r="EZZ5" s="168"/>
      <c r="FAA5" s="168"/>
      <c r="FAB5" s="168"/>
      <c r="FAC5" s="168"/>
      <c r="FAD5" s="168"/>
      <c r="FAE5" s="168"/>
      <c r="FAF5" s="168"/>
      <c r="FAG5" s="168"/>
      <c r="FAH5" s="169"/>
      <c r="FAI5" s="169"/>
      <c r="FAJ5" s="169"/>
      <c r="FAK5" s="169"/>
      <c r="FAL5" s="169"/>
      <c r="FAM5" s="169"/>
      <c r="FAN5" s="169"/>
      <c r="FAO5" s="169"/>
      <c r="FAP5" s="169"/>
      <c r="FAQ5" s="169"/>
      <c r="FAR5" s="169"/>
      <c r="FAS5" s="169"/>
      <c r="FAT5" s="169"/>
      <c r="FAU5" s="169"/>
      <c r="FAV5" s="169"/>
      <c r="FAW5" s="169"/>
      <c r="FAX5" s="169"/>
      <c r="FAY5" s="169"/>
      <c r="FAZ5" s="169"/>
      <c r="FBA5" s="169"/>
      <c r="FBB5" s="168"/>
      <c r="FBC5" s="168"/>
      <c r="FBD5" s="168"/>
      <c r="FBE5" s="168"/>
      <c r="FBF5" s="168"/>
      <c r="FBG5" s="168"/>
      <c r="FBH5" s="168"/>
      <c r="FBI5" s="168"/>
      <c r="FBJ5" s="168"/>
      <c r="FBK5" s="168"/>
      <c r="FBL5" s="168"/>
      <c r="FBM5" s="168"/>
      <c r="FBN5" s="168"/>
      <c r="FBO5" s="168"/>
      <c r="FBP5" s="168"/>
      <c r="FBQ5" s="168"/>
      <c r="FBR5" s="168"/>
      <c r="FBS5" s="168"/>
      <c r="FBT5" s="169"/>
      <c r="FBU5" s="169"/>
      <c r="FBV5" s="169"/>
      <c r="FBW5" s="169"/>
      <c r="FBX5" s="169"/>
      <c r="FBY5" s="169"/>
      <c r="FBZ5" s="169"/>
      <c r="FCA5" s="169"/>
      <c r="FCB5" s="169"/>
      <c r="FCC5" s="169"/>
      <c r="FCD5" s="169"/>
      <c r="FCE5" s="169"/>
      <c r="FCF5" s="169"/>
      <c r="FCG5" s="169"/>
      <c r="FCH5" s="169"/>
      <c r="FCI5" s="169"/>
      <c r="FCJ5" s="169"/>
      <c r="FCK5" s="169"/>
      <c r="FCL5" s="169"/>
      <c r="FCM5" s="169"/>
      <c r="FCN5" s="168"/>
      <c r="FCO5" s="168"/>
      <c r="FCP5" s="168"/>
      <c r="FCQ5" s="168"/>
      <c r="FCR5" s="168"/>
      <c r="FCS5" s="168"/>
      <c r="FCT5" s="168"/>
      <c r="FCU5" s="168"/>
      <c r="FCV5" s="168"/>
      <c r="FCW5" s="168"/>
      <c r="FCX5" s="168"/>
      <c r="FCY5" s="168"/>
      <c r="FCZ5" s="168"/>
      <c r="FDA5" s="168"/>
      <c r="FDB5" s="168"/>
      <c r="FDC5" s="168"/>
      <c r="FDD5" s="168"/>
      <c r="FDE5" s="168"/>
      <c r="FDF5" s="169"/>
      <c r="FDG5" s="169"/>
      <c r="FDH5" s="169"/>
      <c r="FDI5" s="169"/>
      <c r="FDJ5" s="169"/>
      <c r="FDK5" s="169"/>
      <c r="FDL5" s="169"/>
      <c r="FDM5" s="169"/>
      <c r="FDN5" s="169"/>
      <c r="FDO5" s="169"/>
      <c r="FDP5" s="169"/>
      <c r="FDQ5" s="169"/>
      <c r="FDR5" s="169"/>
      <c r="FDS5" s="169"/>
      <c r="FDT5" s="169"/>
      <c r="FDU5" s="169"/>
      <c r="FDV5" s="169"/>
      <c r="FDW5" s="169"/>
      <c r="FDX5" s="169"/>
      <c r="FDY5" s="169"/>
      <c r="FDZ5" s="168"/>
      <c r="FEA5" s="168"/>
      <c r="FEB5" s="168"/>
      <c r="FEC5" s="168"/>
      <c r="FED5" s="168"/>
      <c r="FEE5" s="168"/>
      <c r="FEF5" s="168"/>
      <c r="FEG5" s="168"/>
      <c r="FEH5" s="168"/>
      <c r="FEI5" s="168"/>
      <c r="FEJ5" s="168"/>
      <c r="FEK5" s="168"/>
      <c r="FEL5" s="168"/>
      <c r="FEM5" s="168"/>
      <c r="FEN5" s="168"/>
      <c r="FEO5" s="168"/>
      <c r="FEP5" s="168"/>
      <c r="FEQ5" s="168"/>
      <c r="FER5" s="169"/>
      <c r="FES5" s="169"/>
      <c r="FET5" s="169"/>
      <c r="FEU5" s="169"/>
      <c r="FEV5" s="169"/>
      <c r="FEW5" s="169"/>
      <c r="FEX5" s="169"/>
      <c r="FEY5" s="169"/>
      <c r="FEZ5" s="169"/>
      <c r="FFA5" s="169"/>
      <c r="FFB5" s="169"/>
      <c r="FFC5" s="169"/>
      <c r="FFD5" s="169"/>
      <c r="FFE5" s="169"/>
      <c r="FFF5" s="169"/>
      <c r="FFG5" s="169"/>
      <c r="FFH5" s="169"/>
      <c r="FFI5" s="169"/>
      <c r="FFJ5" s="169"/>
      <c r="FFK5" s="169"/>
      <c r="FFL5" s="168"/>
      <c r="FFM5" s="168"/>
      <c r="FFN5" s="168"/>
      <c r="FFO5" s="168"/>
      <c r="FFP5" s="168"/>
      <c r="FFQ5" s="168"/>
      <c r="FFR5" s="168"/>
      <c r="FFS5" s="168"/>
      <c r="FFT5" s="168"/>
      <c r="FFU5" s="168"/>
      <c r="FFV5" s="168"/>
      <c r="FFW5" s="168"/>
      <c r="FFX5" s="168"/>
      <c r="FFY5" s="168"/>
      <c r="FFZ5" s="168"/>
      <c r="FGA5" s="168"/>
      <c r="FGB5" s="168"/>
      <c r="FGC5" s="168"/>
      <c r="FGD5" s="169"/>
      <c r="FGE5" s="169"/>
      <c r="FGF5" s="169"/>
      <c r="FGG5" s="169"/>
      <c r="FGH5" s="169"/>
      <c r="FGI5" s="169"/>
      <c r="FGJ5" s="169"/>
      <c r="FGK5" s="169"/>
      <c r="FGL5" s="169"/>
      <c r="FGM5" s="169"/>
      <c r="FGN5" s="169"/>
      <c r="FGO5" s="169"/>
      <c r="FGP5" s="169"/>
      <c r="FGQ5" s="169"/>
      <c r="FGR5" s="169"/>
      <c r="FGS5" s="169"/>
      <c r="FGT5" s="169"/>
      <c r="FGU5" s="169"/>
      <c r="FGV5" s="169"/>
      <c r="FGW5" s="169"/>
      <c r="FGX5" s="168"/>
      <c r="FGY5" s="168"/>
      <c r="FGZ5" s="168"/>
      <c r="FHA5" s="168"/>
      <c r="FHB5" s="168"/>
      <c r="FHC5" s="168"/>
      <c r="FHD5" s="168"/>
      <c r="FHE5" s="168"/>
      <c r="FHF5" s="168"/>
      <c r="FHG5" s="168"/>
      <c r="FHH5" s="168"/>
      <c r="FHI5" s="168"/>
      <c r="FHJ5" s="168"/>
      <c r="FHK5" s="168"/>
      <c r="FHL5" s="168"/>
      <c r="FHM5" s="168"/>
      <c r="FHN5" s="168"/>
      <c r="FHO5" s="168"/>
      <c r="FHP5" s="169"/>
      <c r="FHQ5" s="169"/>
      <c r="FHR5" s="169"/>
      <c r="FHS5" s="169"/>
      <c r="FHT5" s="169"/>
      <c r="FHU5" s="169"/>
      <c r="FHV5" s="169"/>
      <c r="FHW5" s="169"/>
      <c r="FHX5" s="169"/>
      <c r="FHY5" s="169"/>
      <c r="FHZ5" s="169"/>
      <c r="FIA5" s="169"/>
      <c r="FIB5" s="169"/>
      <c r="FIC5" s="169"/>
      <c r="FID5" s="169"/>
      <c r="FIE5" s="169"/>
      <c r="FIF5" s="169"/>
      <c r="FIG5" s="169"/>
      <c r="FIH5" s="169"/>
      <c r="FII5" s="169"/>
      <c r="FIJ5" s="168"/>
      <c r="FIK5" s="168"/>
      <c r="FIL5" s="168"/>
      <c r="FIM5" s="168"/>
      <c r="FIN5" s="168"/>
      <c r="FIO5" s="168"/>
      <c r="FIP5" s="168"/>
      <c r="FIQ5" s="168"/>
      <c r="FIR5" s="168"/>
      <c r="FIS5" s="168"/>
      <c r="FIT5" s="168"/>
      <c r="FIU5" s="168"/>
      <c r="FIV5" s="168"/>
      <c r="FIW5" s="168"/>
      <c r="FIX5" s="168"/>
      <c r="FIY5" s="168"/>
      <c r="FIZ5" s="168"/>
      <c r="FJA5" s="168"/>
      <c r="FJB5" s="169"/>
      <c r="FJC5" s="169"/>
      <c r="FJD5" s="169"/>
      <c r="FJE5" s="169"/>
      <c r="FJF5" s="169"/>
      <c r="FJG5" s="169"/>
      <c r="FJH5" s="169"/>
      <c r="FJI5" s="169"/>
      <c r="FJJ5" s="169"/>
      <c r="FJK5" s="169"/>
      <c r="FJL5" s="169"/>
      <c r="FJM5" s="169"/>
      <c r="FJN5" s="169"/>
      <c r="FJO5" s="169"/>
      <c r="FJP5" s="169"/>
      <c r="FJQ5" s="169"/>
      <c r="FJR5" s="169"/>
      <c r="FJS5" s="169"/>
      <c r="FJT5" s="169"/>
      <c r="FJU5" s="169"/>
      <c r="FJV5" s="168"/>
      <c r="FJW5" s="168"/>
      <c r="FJX5" s="168"/>
      <c r="FJY5" s="168"/>
      <c r="FJZ5" s="168"/>
      <c r="FKA5" s="168"/>
      <c r="FKB5" s="168"/>
      <c r="FKC5" s="168"/>
      <c r="FKD5" s="168"/>
      <c r="FKE5" s="168"/>
      <c r="FKF5" s="168"/>
      <c r="FKG5" s="168"/>
      <c r="FKH5" s="168"/>
      <c r="FKI5" s="168"/>
      <c r="FKJ5" s="168"/>
      <c r="FKK5" s="168"/>
      <c r="FKL5" s="168"/>
      <c r="FKM5" s="168"/>
      <c r="FKN5" s="169"/>
      <c r="FKO5" s="169"/>
      <c r="FKP5" s="169"/>
      <c r="FKQ5" s="169"/>
      <c r="FKR5" s="169"/>
      <c r="FKS5" s="169"/>
      <c r="FKT5" s="169"/>
      <c r="FKU5" s="169"/>
      <c r="FKV5" s="169"/>
      <c r="FKW5" s="169"/>
      <c r="FKX5" s="169"/>
      <c r="FKY5" s="169"/>
      <c r="FKZ5" s="169"/>
      <c r="FLA5" s="169"/>
      <c r="FLB5" s="169"/>
      <c r="FLC5" s="169"/>
      <c r="FLD5" s="169"/>
      <c r="FLE5" s="169"/>
      <c r="FLF5" s="169"/>
      <c r="FLG5" s="169"/>
      <c r="FLH5" s="168"/>
      <c r="FLI5" s="168"/>
      <c r="FLJ5" s="168"/>
      <c r="FLK5" s="168"/>
      <c r="FLL5" s="168"/>
      <c r="FLM5" s="168"/>
      <c r="FLN5" s="168"/>
      <c r="FLO5" s="168"/>
      <c r="FLP5" s="168"/>
      <c r="FLQ5" s="168"/>
      <c r="FLR5" s="168"/>
      <c r="FLS5" s="168"/>
      <c r="FLT5" s="168"/>
      <c r="FLU5" s="168"/>
      <c r="FLV5" s="168"/>
      <c r="FLW5" s="168"/>
      <c r="FLX5" s="168"/>
      <c r="FLY5" s="168"/>
      <c r="FLZ5" s="169"/>
      <c r="FMA5" s="169"/>
      <c r="FMB5" s="169"/>
      <c r="FMC5" s="169"/>
      <c r="FMD5" s="169"/>
      <c r="FME5" s="169"/>
      <c r="FMF5" s="169"/>
      <c r="FMG5" s="169"/>
      <c r="FMH5" s="169"/>
      <c r="FMI5" s="169"/>
      <c r="FMJ5" s="169"/>
      <c r="FMK5" s="169"/>
      <c r="FML5" s="169"/>
      <c r="FMM5" s="169"/>
      <c r="FMN5" s="169"/>
      <c r="FMO5" s="169"/>
      <c r="FMP5" s="169"/>
      <c r="FMQ5" s="169"/>
      <c r="FMR5" s="169"/>
      <c r="FMS5" s="169"/>
      <c r="FMT5" s="168"/>
      <c r="FMU5" s="168"/>
      <c r="FMV5" s="168"/>
      <c r="FMW5" s="168"/>
      <c r="FMX5" s="168"/>
      <c r="FMY5" s="168"/>
      <c r="FMZ5" s="168"/>
      <c r="FNA5" s="168"/>
      <c r="FNB5" s="168"/>
      <c r="FNC5" s="168"/>
      <c r="FND5" s="168"/>
      <c r="FNE5" s="168"/>
      <c r="FNF5" s="168"/>
      <c r="FNG5" s="168"/>
      <c r="FNH5" s="168"/>
      <c r="FNI5" s="168"/>
      <c r="FNJ5" s="168"/>
      <c r="FNK5" s="168"/>
      <c r="FNL5" s="169"/>
      <c r="FNM5" s="169"/>
      <c r="FNN5" s="169"/>
      <c r="FNO5" s="169"/>
      <c r="FNP5" s="169"/>
      <c r="FNQ5" s="169"/>
      <c r="FNR5" s="169"/>
      <c r="FNS5" s="169"/>
      <c r="FNT5" s="169"/>
      <c r="FNU5" s="169"/>
      <c r="FNV5" s="169"/>
      <c r="FNW5" s="169"/>
      <c r="FNX5" s="169"/>
      <c r="FNY5" s="169"/>
      <c r="FNZ5" s="169"/>
      <c r="FOA5" s="169"/>
      <c r="FOB5" s="169"/>
      <c r="FOC5" s="169"/>
      <c r="FOD5" s="169"/>
      <c r="FOE5" s="169"/>
      <c r="FOF5" s="168"/>
      <c r="FOG5" s="168"/>
      <c r="FOH5" s="168"/>
      <c r="FOI5" s="168"/>
      <c r="FOJ5" s="168"/>
      <c r="FOK5" s="168"/>
      <c r="FOL5" s="168"/>
      <c r="FOM5" s="168"/>
      <c r="FON5" s="168"/>
      <c r="FOO5" s="168"/>
      <c r="FOP5" s="168"/>
      <c r="FOQ5" s="168"/>
      <c r="FOR5" s="168"/>
      <c r="FOS5" s="168"/>
      <c r="FOT5" s="168"/>
      <c r="FOU5" s="168"/>
      <c r="FOV5" s="168"/>
      <c r="FOW5" s="168"/>
      <c r="FOX5" s="169"/>
      <c r="FOY5" s="169"/>
      <c r="FOZ5" s="169"/>
      <c r="FPA5" s="169"/>
      <c r="FPB5" s="169"/>
      <c r="FPC5" s="169"/>
      <c r="FPD5" s="169"/>
      <c r="FPE5" s="169"/>
      <c r="FPF5" s="169"/>
      <c r="FPG5" s="169"/>
      <c r="FPH5" s="169"/>
      <c r="FPI5" s="169"/>
      <c r="FPJ5" s="169"/>
      <c r="FPK5" s="169"/>
      <c r="FPL5" s="169"/>
      <c r="FPM5" s="169"/>
      <c r="FPN5" s="169"/>
      <c r="FPO5" s="169"/>
      <c r="FPP5" s="169"/>
      <c r="FPQ5" s="169"/>
      <c r="FPR5" s="168"/>
      <c r="FPS5" s="168"/>
      <c r="FPT5" s="168"/>
      <c r="FPU5" s="168"/>
      <c r="FPV5" s="168"/>
      <c r="FPW5" s="168"/>
      <c r="FPX5" s="168"/>
      <c r="FPY5" s="168"/>
      <c r="FPZ5" s="168"/>
      <c r="FQA5" s="168"/>
      <c r="FQB5" s="168"/>
      <c r="FQC5" s="168"/>
      <c r="FQD5" s="168"/>
      <c r="FQE5" s="168"/>
      <c r="FQF5" s="168"/>
      <c r="FQG5" s="168"/>
      <c r="FQH5" s="168"/>
      <c r="FQI5" s="168"/>
      <c r="FQJ5" s="169"/>
      <c r="FQK5" s="169"/>
      <c r="FQL5" s="169"/>
      <c r="FQM5" s="169"/>
      <c r="FQN5" s="169"/>
      <c r="FQO5" s="169"/>
      <c r="FQP5" s="169"/>
      <c r="FQQ5" s="169"/>
      <c r="FQR5" s="169"/>
      <c r="FQS5" s="169"/>
      <c r="FQT5" s="169"/>
      <c r="FQU5" s="169"/>
      <c r="FQV5" s="169"/>
      <c r="FQW5" s="169"/>
      <c r="FQX5" s="169"/>
      <c r="FQY5" s="169"/>
      <c r="FQZ5" s="169"/>
      <c r="FRA5" s="169"/>
      <c r="FRB5" s="169"/>
      <c r="FRC5" s="169"/>
      <c r="FRD5" s="168"/>
      <c r="FRE5" s="168"/>
      <c r="FRF5" s="168"/>
      <c r="FRG5" s="168"/>
      <c r="FRH5" s="168"/>
      <c r="FRI5" s="168"/>
      <c r="FRJ5" s="168"/>
      <c r="FRK5" s="168"/>
      <c r="FRL5" s="168"/>
      <c r="FRM5" s="168"/>
      <c r="FRN5" s="168"/>
      <c r="FRO5" s="168"/>
      <c r="FRP5" s="168"/>
      <c r="FRQ5" s="168"/>
      <c r="FRR5" s="168"/>
      <c r="FRS5" s="168"/>
      <c r="FRT5" s="168"/>
      <c r="FRU5" s="168"/>
      <c r="FRV5" s="169"/>
      <c r="FRW5" s="169"/>
      <c r="FRX5" s="169"/>
      <c r="FRY5" s="169"/>
      <c r="FRZ5" s="169"/>
      <c r="FSA5" s="169"/>
      <c r="FSB5" s="169"/>
      <c r="FSC5" s="169"/>
      <c r="FSD5" s="169"/>
      <c r="FSE5" s="169"/>
      <c r="FSF5" s="169"/>
      <c r="FSG5" s="169"/>
      <c r="FSH5" s="169"/>
      <c r="FSI5" s="169"/>
      <c r="FSJ5" s="169"/>
      <c r="FSK5" s="169"/>
      <c r="FSL5" s="169"/>
      <c r="FSM5" s="169"/>
      <c r="FSN5" s="169"/>
      <c r="FSO5" s="169"/>
      <c r="FSP5" s="168"/>
      <c r="FSQ5" s="168"/>
      <c r="FSR5" s="168"/>
      <c r="FSS5" s="168"/>
      <c r="FST5" s="168"/>
      <c r="FSU5" s="168"/>
      <c r="FSV5" s="168"/>
      <c r="FSW5" s="168"/>
      <c r="FSX5" s="168"/>
      <c r="FSY5" s="168"/>
      <c r="FSZ5" s="168"/>
      <c r="FTA5" s="168"/>
      <c r="FTB5" s="168"/>
      <c r="FTC5" s="168"/>
      <c r="FTD5" s="168"/>
      <c r="FTE5" s="168"/>
      <c r="FTF5" s="168"/>
      <c r="FTG5" s="168"/>
      <c r="FTH5" s="169"/>
      <c r="FTI5" s="169"/>
      <c r="FTJ5" s="169"/>
      <c r="FTK5" s="169"/>
      <c r="FTL5" s="169"/>
      <c r="FTM5" s="169"/>
      <c r="FTN5" s="169"/>
      <c r="FTO5" s="169"/>
      <c r="FTP5" s="169"/>
      <c r="FTQ5" s="169"/>
      <c r="FTR5" s="169"/>
      <c r="FTS5" s="169"/>
      <c r="FTT5" s="169"/>
      <c r="FTU5" s="169"/>
      <c r="FTV5" s="169"/>
      <c r="FTW5" s="169"/>
      <c r="FTX5" s="169"/>
      <c r="FTY5" s="169"/>
      <c r="FTZ5" s="169"/>
      <c r="FUA5" s="169"/>
      <c r="FUB5" s="168"/>
      <c r="FUC5" s="168"/>
      <c r="FUD5" s="168"/>
      <c r="FUE5" s="168"/>
      <c r="FUF5" s="168"/>
      <c r="FUG5" s="168"/>
      <c r="FUH5" s="168"/>
      <c r="FUI5" s="168"/>
      <c r="FUJ5" s="168"/>
      <c r="FUK5" s="168"/>
      <c r="FUL5" s="168"/>
      <c r="FUM5" s="168"/>
      <c r="FUN5" s="168"/>
      <c r="FUO5" s="168"/>
      <c r="FUP5" s="168"/>
      <c r="FUQ5" s="168"/>
      <c r="FUR5" s="168"/>
      <c r="FUS5" s="168"/>
      <c r="FUT5" s="169"/>
      <c r="FUU5" s="169"/>
      <c r="FUV5" s="169"/>
      <c r="FUW5" s="169"/>
      <c r="FUX5" s="169"/>
      <c r="FUY5" s="169"/>
      <c r="FUZ5" s="169"/>
      <c r="FVA5" s="169"/>
      <c r="FVB5" s="169"/>
      <c r="FVC5" s="169"/>
      <c r="FVD5" s="169"/>
      <c r="FVE5" s="169"/>
      <c r="FVF5" s="169"/>
      <c r="FVG5" s="169"/>
      <c r="FVH5" s="169"/>
      <c r="FVI5" s="169"/>
      <c r="FVJ5" s="169"/>
      <c r="FVK5" s="169"/>
      <c r="FVL5" s="169"/>
      <c r="FVM5" s="169"/>
      <c r="FVN5" s="168"/>
      <c r="FVO5" s="168"/>
      <c r="FVP5" s="168"/>
      <c r="FVQ5" s="168"/>
      <c r="FVR5" s="168"/>
      <c r="FVS5" s="168"/>
      <c r="FVT5" s="168"/>
      <c r="FVU5" s="168"/>
      <c r="FVV5" s="168"/>
      <c r="FVW5" s="168"/>
      <c r="FVX5" s="168"/>
      <c r="FVY5" s="168"/>
      <c r="FVZ5" s="168"/>
      <c r="FWA5" s="168"/>
      <c r="FWB5" s="168"/>
      <c r="FWC5" s="168"/>
      <c r="FWD5" s="168"/>
      <c r="FWE5" s="168"/>
      <c r="FWF5" s="169"/>
      <c r="FWG5" s="169"/>
      <c r="FWH5" s="169"/>
      <c r="FWI5" s="169"/>
      <c r="FWJ5" s="169"/>
      <c r="FWK5" s="169"/>
      <c r="FWL5" s="169"/>
      <c r="FWM5" s="169"/>
      <c r="FWN5" s="169"/>
      <c r="FWO5" s="169"/>
      <c r="FWP5" s="169"/>
      <c r="FWQ5" s="169"/>
      <c r="FWR5" s="169"/>
      <c r="FWS5" s="169"/>
      <c r="FWT5" s="169"/>
      <c r="FWU5" s="169"/>
      <c r="FWV5" s="169"/>
      <c r="FWW5" s="169"/>
      <c r="FWX5" s="169"/>
      <c r="FWY5" s="169"/>
      <c r="FWZ5" s="168"/>
      <c r="FXA5" s="168"/>
      <c r="FXB5" s="168"/>
      <c r="FXC5" s="168"/>
      <c r="FXD5" s="168"/>
      <c r="FXE5" s="168"/>
      <c r="FXF5" s="168"/>
      <c r="FXG5" s="168"/>
      <c r="FXH5" s="168"/>
      <c r="FXI5" s="168"/>
      <c r="FXJ5" s="168"/>
      <c r="FXK5" s="168"/>
      <c r="FXL5" s="168"/>
      <c r="FXM5" s="168"/>
      <c r="FXN5" s="168"/>
      <c r="FXO5" s="168"/>
      <c r="FXP5" s="168"/>
      <c r="FXQ5" s="168"/>
      <c r="FXR5" s="169"/>
      <c r="FXS5" s="169"/>
      <c r="FXT5" s="169"/>
      <c r="FXU5" s="169"/>
      <c r="FXV5" s="169"/>
      <c r="FXW5" s="169"/>
      <c r="FXX5" s="169"/>
      <c r="FXY5" s="169"/>
      <c r="FXZ5" s="169"/>
      <c r="FYA5" s="169"/>
      <c r="FYB5" s="169"/>
      <c r="FYC5" s="169"/>
      <c r="FYD5" s="169"/>
      <c r="FYE5" s="169"/>
      <c r="FYF5" s="169"/>
      <c r="FYG5" s="169"/>
      <c r="FYH5" s="169"/>
      <c r="FYI5" s="169"/>
      <c r="FYJ5" s="169"/>
      <c r="FYK5" s="169"/>
      <c r="FYL5" s="168"/>
      <c r="FYM5" s="168"/>
      <c r="FYN5" s="168"/>
      <c r="FYO5" s="168"/>
      <c r="FYP5" s="168"/>
      <c r="FYQ5" s="168"/>
      <c r="FYR5" s="168"/>
      <c r="FYS5" s="168"/>
      <c r="FYT5" s="168"/>
      <c r="FYU5" s="168"/>
      <c r="FYV5" s="168"/>
      <c r="FYW5" s="168"/>
      <c r="FYX5" s="168"/>
      <c r="FYY5" s="168"/>
      <c r="FYZ5" s="168"/>
      <c r="FZA5" s="168"/>
      <c r="FZB5" s="168"/>
      <c r="FZC5" s="168"/>
      <c r="FZD5" s="169"/>
      <c r="FZE5" s="169"/>
      <c r="FZF5" s="169"/>
      <c r="FZG5" s="169"/>
      <c r="FZH5" s="169"/>
      <c r="FZI5" s="169"/>
      <c r="FZJ5" s="169"/>
      <c r="FZK5" s="169"/>
      <c r="FZL5" s="169"/>
      <c r="FZM5" s="169"/>
      <c r="FZN5" s="169"/>
      <c r="FZO5" s="169"/>
      <c r="FZP5" s="169"/>
      <c r="FZQ5" s="169"/>
      <c r="FZR5" s="169"/>
      <c r="FZS5" s="169"/>
      <c r="FZT5" s="169"/>
      <c r="FZU5" s="169"/>
      <c r="FZV5" s="169"/>
      <c r="FZW5" s="169"/>
      <c r="FZX5" s="168"/>
      <c r="FZY5" s="168"/>
      <c r="FZZ5" s="168"/>
      <c r="GAA5" s="168"/>
      <c r="GAB5" s="168"/>
      <c r="GAC5" s="168"/>
      <c r="GAD5" s="168"/>
      <c r="GAE5" s="168"/>
      <c r="GAF5" s="168"/>
      <c r="GAG5" s="168"/>
      <c r="GAH5" s="168"/>
      <c r="GAI5" s="168"/>
      <c r="GAJ5" s="168"/>
      <c r="GAK5" s="168"/>
      <c r="GAL5" s="168"/>
      <c r="GAM5" s="168"/>
      <c r="GAN5" s="168"/>
      <c r="GAO5" s="168"/>
      <c r="GAP5" s="169"/>
      <c r="GAQ5" s="169"/>
      <c r="GAR5" s="169"/>
      <c r="GAS5" s="169"/>
      <c r="GAT5" s="169"/>
      <c r="GAU5" s="169"/>
      <c r="GAV5" s="169"/>
      <c r="GAW5" s="169"/>
      <c r="GAX5" s="169"/>
      <c r="GAY5" s="169"/>
      <c r="GAZ5" s="169"/>
      <c r="GBA5" s="169"/>
      <c r="GBB5" s="169"/>
      <c r="GBC5" s="169"/>
      <c r="GBD5" s="169"/>
      <c r="GBE5" s="169"/>
      <c r="GBF5" s="169"/>
      <c r="GBG5" s="169"/>
      <c r="GBH5" s="169"/>
      <c r="GBI5" s="169"/>
      <c r="GBJ5" s="168"/>
      <c r="GBK5" s="168"/>
      <c r="GBL5" s="168"/>
      <c r="GBM5" s="168"/>
      <c r="GBN5" s="168"/>
      <c r="GBO5" s="168"/>
      <c r="GBP5" s="168"/>
      <c r="GBQ5" s="168"/>
      <c r="GBR5" s="168"/>
      <c r="GBS5" s="168"/>
      <c r="GBT5" s="168"/>
      <c r="GBU5" s="168"/>
      <c r="GBV5" s="168"/>
      <c r="GBW5" s="168"/>
      <c r="GBX5" s="168"/>
      <c r="GBY5" s="168"/>
      <c r="GBZ5" s="168"/>
      <c r="GCA5" s="168"/>
      <c r="GCB5" s="169"/>
      <c r="GCC5" s="169"/>
      <c r="GCD5" s="169"/>
      <c r="GCE5" s="169"/>
      <c r="GCF5" s="169"/>
      <c r="GCG5" s="169"/>
      <c r="GCH5" s="169"/>
      <c r="GCI5" s="169"/>
      <c r="GCJ5" s="169"/>
      <c r="GCK5" s="169"/>
      <c r="GCL5" s="169"/>
      <c r="GCM5" s="169"/>
      <c r="GCN5" s="169"/>
      <c r="GCO5" s="169"/>
      <c r="GCP5" s="169"/>
      <c r="GCQ5" s="169"/>
      <c r="GCR5" s="169"/>
      <c r="GCS5" s="169"/>
      <c r="GCT5" s="169"/>
      <c r="GCU5" s="169"/>
      <c r="GCV5" s="168"/>
      <c r="GCW5" s="168"/>
      <c r="GCX5" s="168"/>
      <c r="GCY5" s="168"/>
      <c r="GCZ5" s="168"/>
      <c r="GDA5" s="168"/>
      <c r="GDB5" s="168"/>
      <c r="GDC5" s="168"/>
      <c r="GDD5" s="168"/>
      <c r="GDE5" s="168"/>
      <c r="GDF5" s="168"/>
      <c r="GDG5" s="168"/>
      <c r="GDH5" s="168"/>
      <c r="GDI5" s="168"/>
      <c r="GDJ5" s="168"/>
      <c r="GDK5" s="168"/>
      <c r="GDL5" s="168"/>
      <c r="GDM5" s="168"/>
      <c r="GDN5" s="169"/>
      <c r="GDO5" s="169"/>
      <c r="GDP5" s="169"/>
      <c r="GDQ5" s="169"/>
      <c r="GDR5" s="169"/>
      <c r="GDS5" s="169"/>
      <c r="GDT5" s="169"/>
      <c r="GDU5" s="169"/>
      <c r="GDV5" s="169"/>
      <c r="GDW5" s="169"/>
      <c r="GDX5" s="169"/>
      <c r="GDY5" s="169"/>
      <c r="GDZ5" s="169"/>
      <c r="GEA5" s="169"/>
      <c r="GEB5" s="169"/>
      <c r="GEC5" s="169"/>
      <c r="GED5" s="169"/>
      <c r="GEE5" s="169"/>
      <c r="GEF5" s="169"/>
      <c r="GEG5" s="169"/>
      <c r="GEH5" s="168"/>
      <c r="GEI5" s="168"/>
      <c r="GEJ5" s="168"/>
      <c r="GEK5" s="168"/>
      <c r="GEL5" s="168"/>
      <c r="GEM5" s="168"/>
      <c r="GEN5" s="168"/>
      <c r="GEO5" s="168"/>
      <c r="GEP5" s="168"/>
      <c r="GEQ5" s="168"/>
      <c r="GER5" s="168"/>
      <c r="GES5" s="168"/>
      <c r="GET5" s="168"/>
      <c r="GEU5" s="168"/>
      <c r="GEV5" s="168"/>
      <c r="GEW5" s="168"/>
      <c r="GEX5" s="168"/>
      <c r="GEY5" s="168"/>
      <c r="GEZ5" s="169"/>
      <c r="GFA5" s="169"/>
      <c r="GFB5" s="169"/>
      <c r="GFC5" s="169"/>
      <c r="GFD5" s="169"/>
      <c r="GFE5" s="169"/>
      <c r="GFF5" s="169"/>
      <c r="GFG5" s="169"/>
      <c r="GFH5" s="169"/>
      <c r="GFI5" s="169"/>
      <c r="GFJ5" s="169"/>
      <c r="GFK5" s="169"/>
      <c r="GFL5" s="169"/>
      <c r="GFM5" s="169"/>
      <c r="GFN5" s="169"/>
      <c r="GFO5" s="169"/>
      <c r="GFP5" s="169"/>
      <c r="GFQ5" s="169"/>
      <c r="GFR5" s="169"/>
      <c r="GFS5" s="169"/>
      <c r="GFT5" s="168"/>
      <c r="GFU5" s="168"/>
      <c r="GFV5" s="168"/>
      <c r="GFW5" s="168"/>
      <c r="GFX5" s="168"/>
      <c r="GFY5" s="168"/>
      <c r="GFZ5" s="168"/>
      <c r="GGA5" s="168"/>
      <c r="GGB5" s="168"/>
      <c r="GGC5" s="168"/>
      <c r="GGD5" s="168"/>
      <c r="GGE5" s="168"/>
      <c r="GGF5" s="168"/>
      <c r="GGG5" s="168"/>
      <c r="GGH5" s="168"/>
      <c r="GGI5" s="168"/>
      <c r="GGJ5" s="168"/>
      <c r="GGK5" s="168"/>
      <c r="GGL5" s="169"/>
      <c r="GGM5" s="169"/>
      <c r="GGN5" s="169"/>
      <c r="GGO5" s="169"/>
      <c r="GGP5" s="169"/>
      <c r="GGQ5" s="169"/>
      <c r="GGR5" s="169"/>
      <c r="GGS5" s="169"/>
      <c r="GGT5" s="169"/>
      <c r="GGU5" s="169"/>
      <c r="GGV5" s="169"/>
      <c r="GGW5" s="169"/>
      <c r="GGX5" s="169"/>
      <c r="GGY5" s="169"/>
      <c r="GGZ5" s="169"/>
      <c r="GHA5" s="169"/>
      <c r="GHB5" s="169"/>
      <c r="GHC5" s="169"/>
      <c r="GHD5" s="169"/>
      <c r="GHE5" s="169"/>
      <c r="GHF5" s="168"/>
      <c r="GHG5" s="168"/>
      <c r="GHH5" s="168"/>
      <c r="GHI5" s="168"/>
      <c r="GHJ5" s="168"/>
      <c r="GHK5" s="168"/>
      <c r="GHL5" s="168"/>
      <c r="GHM5" s="168"/>
      <c r="GHN5" s="168"/>
      <c r="GHO5" s="168"/>
      <c r="GHP5" s="168"/>
      <c r="GHQ5" s="168"/>
      <c r="GHR5" s="168"/>
      <c r="GHS5" s="168"/>
      <c r="GHT5" s="168"/>
      <c r="GHU5" s="168"/>
      <c r="GHV5" s="168"/>
      <c r="GHW5" s="168"/>
      <c r="GHX5" s="169"/>
      <c r="GHY5" s="169"/>
      <c r="GHZ5" s="169"/>
      <c r="GIA5" s="169"/>
      <c r="GIB5" s="169"/>
      <c r="GIC5" s="169"/>
      <c r="GID5" s="169"/>
      <c r="GIE5" s="169"/>
      <c r="GIF5" s="169"/>
      <c r="GIG5" s="169"/>
      <c r="GIH5" s="169"/>
      <c r="GII5" s="169"/>
      <c r="GIJ5" s="169"/>
      <c r="GIK5" s="169"/>
      <c r="GIL5" s="169"/>
      <c r="GIM5" s="169"/>
      <c r="GIN5" s="169"/>
      <c r="GIO5" s="169"/>
      <c r="GIP5" s="169"/>
      <c r="GIQ5" s="169"/>
      <c r="GIR5" s="168"/>
      <c r="GIS5" s="168"/>
      <c r="GIT5" s="168"/>
      <c r="GIU5" s="168"/>
      <c r="GIV5" s="168"/>
      <c r="GIW5" s="168"/>
      <c r="GIX5" s="168"/>
      <c r="GIY5" s="168"/>
      <c r="GIZ5" s="168"/>
      <c r="GJA5" s="168"/>
      <c r="GJB5" s="168"/>
      <c r="GJC5" s="168"/>
      <c r="GJD5" s="168"/>
      <c r="GJE5" s="168"/>
      <c r="GJF5" s="168"/>
      <c r="GJG5" s="168"/>
      <c r="GJH5" s="168"/>
      <c r="GJI5" s="168"/>
      <c r="GJJ5" s="169"/>
      <c r="GJK5" s="169"/>
      <c r="GJL5" s="169"/>
      <c r="GJM5" s="169"/>
      <c r="GJN5" s="169"/>
      <c r="GJO5" s="169"/>
      <c r="GJP5" s="169"/>
      <c r="GJQ5" s="169"/>
      <c r="GJR5" s="169"/>
      <c r="GJS5" s="169"/>
      <c r="GJT5" s="169"/>
      <c r="GJU5" s="169"/>
      <c r="GJV5" s="169"/>
      <c r="GJW5" s="169"/>
      <c r="GJX5" s="169"/>
      <c r="GJY5" s="169"/>
      <c r="GJZ5" s="169"/>
      <c r="GKA5" s="169"/>
      <c r="GKB5" s="169"/>
      <c r="GKC5" s="169"/>
      <c r="GKD5" s="168"/>
      <c r="GKE5" s="168"/>
      <c r="GKF5" s="168"/>
      <c r="GKG5" s="168"/>
      <c r="GKH5" s="168"/>
      <c r="GKI5" s="168"/>
      <c r="GKJ5" s="168"/>
      <c r="GKK5" s="168"/>
      <c r="GKL5" s="168"/>
      <c r="GKM5" s="168"/>
      <c r="GKN5" s="168"/>
      <c r="GKO5" s="168"/>
      <c r="GKP5" s="168"/>
      <c r="GKQ5" s="168"/>
      <c r="GKR5" s="168"/>
      <c r="GKS5" s="168"/>
      <c r="GKT5" s="168"/>
      <c r="GKU5" s="168"/>
      <c r="GKV5" s="169"/>
      <c r="GKW5" s="169"/>
      <c r="GKX5" s="169"/>
      <c r="GKY5" s="169"/>
      <c r="GKZ5" s="169"/>
      <c r="GLA5" s="169"/>
      <c r="GLB5" s="169"/>
      <c r="GLC5" s="169"/>
      <c r="GLD5" s="169"/>
      <c r="GLE5" s="169"/>
      <c r="GLF5" s="169"/>
      <c r="GLG5" s="169"/>
      <c r="GLH5" s="169"/>
      <c r="GLI5" s="169"/>
      <c r="GLJ5" s="169"/>
      <c r="GLK5" s="169"/>
      <c r="GLL5" s="169"/>
      <c r="GLM5" s="169"/>
      <c r="GLN5" s="169"/>
      <c r="GLO5" s="169"/>
      <c r="GLP5" s="168"/>
      <c r="GLQ5" s="168"/>
      <c r="GLR5" s="168"/>
      <c r="GLS5" s="168"/>
      <c r="GLT5" s="168"/>
      <c r="GLU5" s="168"/>
      <c r="GLV5" s="168"/>
      <c r="GLW5" s="168"/>
      <c r="GLX5" s="168"/>
      <c r="GLY5" s="168"/>
      <c r="GLZ5" s="168"/>
      <c r="GMA5" s="168"/>
      <c r="GMB5" s="168"/>
      <c r="GMC5" s="168"/>
      <c r="GMD5" s="168"/>
      <c r="GME5" s="168"/>
      <c r="GMF5" s="168"/>
      <c r="GMG5" s="168"/>
      <c r="GMH5" s="169"/>
      <c r="GMI5" s="169"/>
      <c r="GMJ5" s="169"/>
      <c r="GMK5" s="169"/>
      <c r="GML5" s="169"/>
      <c r="GMM5" s="169"/>
      <c r="GMN5" s="169"/>
      <c r="GMO5" s="169"/>
      <c r="GMP5" s="169"/>
      <c r="GMQ5" s="169"/>
      <c r="GMR5" s="169"/>
      <c r="GMS5" s="169"/>
      <c r="GMT5" s="169"/>
      <c r="GMU5" s="169"/>
      <c r="GMV5" s="169"/>
      <c r="GMW5" s="169"/>
      <c r="GMX5" s="169"/>
      <c r="GMY5" s="169"/>
      <c r="GMZ5" s="169"/>
      <c r="GNA5" s="169"/>
      <c r="GNB5" s="168"/>
      <c r="GNC5" s="168"/>
      <c r="GND5" s="168"/>
      <c r="GNE5" s="168"/>
      <c r="GNF5" s="168"/>
      <c r="GNG5" s="168"/>
      <c r="GNH5" s="168"/>
      <c r="GNI5" s="168"/>
      <c r="GNJ5" s="168"/>
      <c r="GNK5" s="168"/>
      <c r="GNL5" s="168"/>
      <c r="GNM5" s="168"/>
      <c r="GNN5" s="168"/>
      <c r="GNO5" s="168"/>
      <c r="GNP5" s="168"/>
      <c r="GNQ5" s="168"/>
      <c r="GNR5" s="168"/>
      <c r="GNS5" s="168"/>
      <c r="GNT5" s="169"/>
      <c r="GNU5" s="169"/>
      <c r="GNV5" s="169"/>
      <c r="GNW5" s="169"/>
      <c r="GNX5" s="169"/>
      <c r="GNY5" s="169"/>
      <c r="GNZ5" s="169"/>
      <c r="GOA5" s="169"/>
      <c r="GOB5" s="169"/>
      <c r="GOC5" s="169"/>
      <c r="GOD5" s="169"/>
      <c r="GOE5" s="169"/>
      <c r="GOF5" s="169"/>
      <c r="GOG5" s="169"/>
      <c r="GOH5" s="169"/>
      <c r="GOI5" s="169"/>
      <c r="GOJ5" s="169"/>
      <c r="GOK5" s="169"/>
      <c r="GOL5" s="169"/>
      <c r="GOM5" s="169"/>
      <c r="GON5" s="168"/>
      <c r="GOO5" s="168"/>
      <c r="GOP5" s="168"/>
      <c r="GOQ5" s="168"/>
      <c r="GOR5" s="168"/>
      <c r="GOS5" s="168"/>
      <c r="GOT5" s="168"/>
      <c r="GOU5" s="168"/>
      <c r="GOV5" s="168"/>
      <c r="GOW5" s="168"/>
      <c r="GOX5" s="168"/>
      <c r="GOY5" s="168"/>
      <c r="GOZ5" s="168"/>
      <c r="GPA5" s="168"/>
      <c r="GPB5" s="168"/>
      <c r="GPC5" s="168"/>
      <c r="GPD5" s="168"/>
      <c r="GPE5" s="168"/>
      <c r="GPF5" s="169"/>
      <c r="GPG5" s="169"/>
      <c r="GPH5" s="169"/>
      <c r="GPI5" s="169"/>
      <c r="GPJ5" s="169"/>
      <c r="GPK5" s="169"/>
      <c r="GPL5" s="169"/>
      <c r="GPM5" s="169"/>
      <c r="GPN5" s="169"/>
      <c r="GPO5" s="169"/>
      <c r="GPP5" s="169"/>
      <c r="GPQ5" s="169"/>
      <c r="GPR5" s="169"/>
      <c r="GPS5" s="169"/>
      <c r="GPT5" s="169"/>
      <c r="GPU5" s="169"/>
      <c r="GPV5" s="169"/>
      <c r="GPW5" s="169"/>
      <c r="GPX5" s="169"/>
      <c r="GPY5" s="169"/>
      <c r="GPZ5" s="168"/>
      <c r="GQA5" s="168"/>
      <c r="GQB5" s="168"/>
      <c r="GQC5" s="168"/>
      <c r="GQD5" s="168"/>
      <c r="GQE5" s="168"/>
      <c r="GQF5" s="168"/>
      <c r="GQG5" s="168"/>
      <c r="GQH5" s="168"/>
      <c r="GQI5" s="168"/>
      <c r="GQJ5" s="168"/>
      <c r="GQK5" s="168"/>
      <c r="GQL5" s="168"/>
      <c r="GQM5" s="168"/>
      <c r="GQN5" s="168"/>
      <c r="GQO5" s="168"/>
      <c r="GQP5" s="168"/>
      <c r="GQQ5" s="168"/>
      <c r="GQR5" s="169"/>
      <c r="GQS5" s="169"/>
      <c r="GQT5" s="169"/>
      <c r="GQU5" s="169"/>
      <c r="GQV5" s="169"/>
      <c r="GQW5" s="169"/>
      <c r="GQX5" s="169"/>
      <c r="GQY5" s="169"/>
      <c r="GQZ5" s="169"/>
      <c r="GRA5" s="169"/>
      <c r="GRB5" s="169"/>
      <c r="GRC5" s="169"/>
      <c r="GRD5" s="169"/>
      <c r="GRE5" s="169"/>
      <c r="GRF5" s="169"/>
      <c r="GRG5" s="169"/>
      <c r="GRH5" s="169"/>
      <c r="GRI5" s="169"/>
      <c r="GRJ5" s="169"/>
      <c r="GRK5" s="169"/>
      <c r="GRL5" s="168"/>
      <c r="GRM5" s="168"/>
      <c r="GRN5" s="168"/>
      <c r="GRO5" s="168"/>
      <c r="GRP5" s="168"/>
      <c r="GRQ5" s="168"/>
      <c r="GRR5" s="168"/>
      <c r="GRS5" s="168"/>
      <c r="GRT5" s="168"/>
      <c r="GRU5" s="168"/>
      <c r="GRV5" s="168"/>
      <c r="GRW5" s="168"/>
      <c r="GRX5" s="168"/>
      <c r="GRY5" s="168"/>
      <c r="GRZ5" s="168"/>
      <c r="GSA5" s="168"/>
      <c r="GSB5" s="168"/>
      <c r="GSC5" s="168"/>
      <c r="GSD5" s="169"/>
      <c r="GSE5" s="169"/>
      <c r="GSF5" s="169"/>
      <c r="GSG5" s="169"/>
      <c r="GSH5" s="169"/>
      <c r="GSI5" s="169"/>
      <c r="GSJ5" s="169"/>
      <c r="GSK5" s="169"/>
      <c r="GSL5" s="169"/>
      <c r="GSM5" s="169"/>
      <c r="GSN5" s="169"/>
      <c r="GSO5" s="169"/>
      <c r="GSP5" s="169"/>
      <c r="GSQ5" s="169"/>
      <c r="GSR5" s="169"/>
      <c r="GSS5" s="169"/>
      <c r="GST5" s="169"/>
      <c r="GSU5" s="169"/>
      <c r="GSV5" s="169"/>
      <c r="GSW5" s="169"/>
      <c r="GSX5" s="168"/>
      <c r="GSY5" s="168"/>
      <c r="GSZ5" s="168"/>
      <c r="GTA5" s="168"/>
      <c r="GTB5" s="168"/>
      <c r="GTC5" s="168"/>
      <c r="GTD5" s="168"/>
      <c r="GTE5" s="168"/>
      <c r="GTF5" s="168"/>
      <c r="GTG5" s="168"/>
      <c r="GTH5" s="168"/>
      <c r="GTI5" s="168"/>
      <c r="GTJ5" s="168"/>
      <c r="GTK5" s="168"/>
      <c r="GTL5" s="168"/>
      <c r="GTM5" s="168"/>
      <c r="GTN5" s="168"/>
      <c r="GTO5" s="168"/>
      <c r="GTP5" s="169"/>
      <c r="GTQ5" s="169"/>
      <c r="GTR5" s="169"/>
      <c r="GTS5" s="169"/>
      <c r="GTT5" s="169"/>
      <c r="GTU5" s="169"/>
      <c r="GTV5" s="169"/>
      <c r="GTW5" s="169"/>
      <c r="GTX5" s="169"/>
      <c r="GTY5" s="169"/>
      <c r="GTZ5" s="169"/>
      <c r="GUA5" s="169"/>
      <c r="GUB5" s="169"/>
      <c r="GUC5" s="169"/>
      <c r="GUD5" s="169"/>
      <c r="GUE5" s="169"/>
      <c r="GUF5" s="169"/>
      <c r="GUG5" s="169"/>
      <c r="GUH5" s="169"/>
      <c r="GUI5" s="169"/>
      <c r="GUJ5" s="168"/>
      <c r="GUK5" s="168"/>
      <c r="GUL5" s="168"/>
      <c r="GUM5" s="168"/>
      <c r="GUN5" s="168"/>
      <c r="GUO5" s="168"/>
      <c r="GUP5" s="168"/>
      <c r="GUQ5" s="168"/>
      <c r="GUR5" s="168"/>
      <c r="GUS5" s="168"/>
      <c r="GUT5" s="168"/>
      <c r="GUU5" s="168"/>
      <c r="GUV5" s="168"/>
      <c r="GUW5" s="168"/>
      <c r="GUX5" s="168"/>
      <c r="GUY5" s="168"/>
      <c r="GUZ5" s="168"/>
      <c r="GVA5" s="168"/>
      <c r="GVB5" s="169"/>
      <c r="GVC5" s="169"/>
      <c r="GVD5" s="169"/>
      <c r="GVE5" s="169"/>
      <c r="GVF5" s="169"/>
      <c r="GVG5" s="169"/>
      <c r="GVH5" s="169"/>
      <c r="GVI5" s="169"/>
      <c r="GVJ5" s="169"/>
      <c r="GVK5" s="169"/>
      <c r="GVL5" s="169"/>
      <c r="GVM5" s="169"/>
      <c r="GVN5" s="169"/>
      <c r="GVO5" s="169"/>
      <c r="GVP5" s="169"/>
      <c r="GVQ5" s="169"/>
      <c r="GVR5" s="169"/>
      <c r="GVS5" s="169"/>
      <c r="GVT5" s="169"/>
      <c r="GVU5" s="169"/>
      <c r="GVV5" s="168"/>
      <c r="GVW5" s="168"/>
      <c r="GVX5" s="168"/>
      <c r="GVY5" s="168"/>
      <c r="GVZ5" s="168"/>
      <c r="GWA5" s="168"/>
      <c r="GWB5" s="168"/>
      <c r="GWC5" s="168"/>
      <c r="GWD5" s="168"/>
      <c r="GWE5" s="168"/>
      <c r="GWF5" s="168"/>
      <c r="GWG5" s="168"/>
      <c r="GWH5" s="168"/>
      <c r="GWI5" s="168"/>
      <c r="GWJ5" s="168"/>
      <c r="GWK5" s="168"/>
      <c r="GWL5" s="168"/>
      <c r="GWM5" s="168"/>
      <c r="GWN5" s="169"/>
      <c r="GWO5" s="169"/>
      <c r="GWP5" s="169"/>
      <c r="GWQ5" s="169"/>
      <c r="GWR5" s="169"/>
      <c r="GWS5" s="169"/>
      <c r="GWT5" s="169"/>
      <c r="GWU5" s="169"/>
      <c r="GWV5" s="169"/>
      <c r="GWW5" s="169"/>
      <c r="GWX5" s="169"/>
      <c r="GWY5" s="169"/>
      <c r="GWZ5" s="169"/>
      <c r="GXA5" s="169"/>
      <c r="GXB5" s="169"/>
      <c r="GXC5" s="169"/>
      <c r="GXD5" s="169"/>
      <c r="GXE5" s="169"/>
      <c r="GXF5" s="169"/>
      <c r="GXG5" s="169"/>
      <c r="GXH5" s="168"/>
      <c r="GXI5" s="168"/>
      <c r="GXJ5" s="168"/>
      <c r="GXK5" s="168"/>
      <c r="GXL5" s="168"/>
      <c r="GXM5" s="168"/>
      <c r="GXN5" s="168"/>
      <c r="GXO5" s="168"/>
      <c r="GXP5" s="168"/>
      <c r="GXQ5" s="168"/>
      <c r="GXR5" s="168"/>
      <c r="GXS5" s="168"/>
      <c r="GXT5" s="168"/>
      <c r="GXU5" s="168"/>
      <c r="GXV5" s="168"/>
      <c r="GXW5" s="168"/>
      <c r="GXX5" s="168"/>
      <c r="GXY5" s="168"/>
      <c r="GXZ5" s="169"/>
      <c r="GYA5" s="169"/>
      <c r="GYB5" s="169"/>
      <c r="GYC5" s="169"/>
      <c r="GYD5" s="169"/>
      <c r="GYE5" s="169"/>
      <c r="GYF5" s="169"/>
      <c r="GYG5" s="169"/>
      <c r="GYH5" s="169"/>
      <c r="GYI5" s="169"/>
      <c r="GYJ5" s="169"/>
      <c r="GYK5" s="169"/>
      <c r="GYL5" s="169"/>
      <c r="GYM5" s="169"/>
      <c r="GYN5" s="169"/>
      <c r="GYO5" s="169"/>
      <c r="GYP5" s="169"/>
      <c r="GYQ5" s="169"/>
      <c r="GYR5" s="169"/>
      <c r="GYS5" s="169"/>
      <c r="GYT5" s="168"/>
      <c r="GYU5" s="168"/>
      <c r="GYV5" s="168"/>
      <c r="GYW5" s="168"/>
      <c r="GYX5" s="168"/>
      <c r="GYY5" s="168"/>
      <c r="GYZ5" s="168"/>
      <c r="GZA5" s="168"/>
      <c r="GZB5" s="168"/>
      <c r="GZC5" s="168"/>
      <c r="GZD5" s="168"/>
      <c r="GZE5" s="168"/>
      <c r="GZF5" s="168"/>
      <c r="GZG5" s="168"/>
      <c r="GZH5" s="168"/>
      <c r="GZI5" s="168"/>
      <c r="GZJ5" s="168"/>
      <c r="GZK5" s="168"/>
      <c r="GZL5" s="169"/>
      <c r="GZM5" s="169"/>
      <c r="GZN5" s="169"/>
      <c r="GZO5" s="169"/>
      <c r="GZP5" s="169"/>
      <c r="GZQ5" s="169"/>
      <c r="GZR5" s="169"/>
      <c r="GZS5" s="169"/>
      <c r="GZT5" s="169"/>
      <c r="GZU5" s="169"/>
      <c r="GZV5" s="169"/>
      <c r="GZW5" s="169"/>
      <c r="GZX5" s="169"/>
      <c r="GZY5" s="169"/>
      <c r="GZZ5" s="169"/>
      <c r="HAA5" s="169"/>
      <c r="HAB5" s="169"/>
      <c r="HAC5" s="169"/>
      <c r="HAD5" s="169"/>
      <c r="HAE5" s="169"/>
      <c r="HAF5" s="168"/>
      <c r="HAG5" s="168"/>
      <c r="HAH5" s="168"/>
      <c r="HAI5" s="168"/>
      <c r="HAJ5" s="168"/>
      <c r="HAK5" s="168"/>
      <c r="HAL5" s="168"/>
      <c r="HAM5" s="168"/>
      <c r="HAN5" s="168"/>
      <c r="HAO5" s="168"/>
      <c r="HAP5" s="168"/>
      <c r="HAQ5" s="168"/>
      <c r="HAR5" s="168"/>
      <c r="HAS5" s="168"/>
      <c r="HAT5" s="168"/>
      <c r="HAU5" s="168"/>
      <c r="HAV5" s="168"/>
      <c r="HAW5" s="168"/>
      <c r="HAX5" s="169"/>
      <c r="HAY5" s="169"/>
      <c r="HAZ5" s="169"/>
      <c r="HBA5" s="169"/>
      <c r="HBB5" s="169"/>
      <c r="HBC5" s="169"/>
      <c r="HBD5" s="169"/>
      <c r="HBE5" s="169"/>
      <c r="HBF5" s="169"/>
      <c r="HBG5" s="169"/>
      <c r="HBH5" s="169"/>
      <c r="HBI5" s="169"/>
      <c r="HBJ5" s="169"/>
      <c r="HBK5" s="169"/>
      <c r="HBL5" s="169"/>
      <c r="HBM5" s="169"/>
      <c r="HBN5" s="169"/>
      <c r="HBO5" s="169"/>
      <c r="HBP5" s="169"/>
      <c r="HBQ5" s="169"/>
      <c r="HBR5" s="168"/>
      <c r="HBS5" s="168"/>
      <c r="HBT5" s="168"/>
      <c r="HBU5" s="168"/>
      <c r="HBV5" s="168"/>
      <c r="HBW5" s="168"/>
      <c r="HBX5" s="168"/>
      <c r="HBY5" s="168"/>
      <c r="HBZ5" s="168"/>
      <c r="HCA5" s="168"/>
      <c r="HCB5" s="168"/>
      <c r="HCC5" s="168"/>
      <c r="HCD5" s="168"/>
      <c r="HCE5" s="168"/>
      <c r="HCF5" s="168"/>
      <c r="HCG5" s="168"/>
      <c r="HCH5" s="168"/>
      <c r="HCI5" s="168"/>
      <c r="HCJ5" s="169"/>
      <c r="HCK5" s="169"/>
      <c r="HCL5" s="169"/>
      <c r="HCM5" s="169"/>
      <c r="HCN5" s="169"/>
      <c r="HCO5" s="169"/>
      <c r="HCP5" s="169"/>
      <c r="HCQ5" s="169"/>
      <c r="HCR5" s="169"/>
      <c r="HCS5" s="169"/>
      <c r="HCT5" s="169"/>
      <c r="HCU5" s="169"/>
      <c r="HCV5" s="169"/>
      <c r="HCW5" s="169"/>
      <c r="HCX5" s="169"/>
      <c r="HCY5" s="169"/>
      <c r="HCZ5" s="169"/>
      <c r="HDA5" s="169"/>
      <c r="HDB5" s="169"/>
      <c r="HDC5" s="169"/>
      <c r="HDD5" s="168"/>
      <c r="HDE5" s="168"/>
      <c r="HDF5" s="168"/>
      <c r="HDG5" s="168"/>
      <c r="HDH5" s="168"/>
      <c r="HDI5" s="168"/>
      <c r="HDJ5" s="168"/>
      <c r="HDK5" s="168"/>
      <c r="HDL5" s="168"/>
      <c r="HDM5" s="168"/>
      <c r="HDN5" s="168"/>
      <c r="HDO5" s="168"/>
      <c r="HDP5" s="168"/>
      <c r="HDQ5" s="168"/>
      <c r="HDR5" s="168"/>
      <c r="HDS5" s="168"/>
      <c r="HDT5" s="168"/>
      <c r="HDU5" s="168"/>
      <c r="HDV5" s="169"/>
      <c r="HDW5" s="169"/>
      <c r="HDX5" s="169"/>
      <c r="HDY5" s="169"/>
      <c r="HDZ5" s="169"/>
      <c r="HEA5" s="169"/>
      <c r="HEB5" s="169"/>
      <c r="HEC5" s="169"/>
      <c r="HED5" s="169"/>
      <c r="HEE5" s="169"/>
      <c r="HEF5" s="169"/>
      <c r="HEG5" s="169"/>
      <c r="HEH5" s="169"/>
      <c r="HEI5" s="169"/>
      <c r="HEJ5" s="169"/>
      <c r="HEK5" s="169"/>
      <c r="HEL5" s="169"/>
      <c r="HEM5" s="169"/>
      <c r="HEN5" s="169"/>
      <c r="HEO5" s="169"/>
      <c r="HEP5" s="168"/>
      <c r="HEQ5" s="168"/>
      <c r="HER5" s="168"/>
      <c r="HES5" s="168"/>
      <c r="HET5" s="168"/>
      <c r="HEU5" s="168"/>
      <c r="HEV5" s="168"/>
      <c r="HEW5" s="168"/>
      <c r="HEX5" s="168"/>
      <c r="HEY5" s="168"/>
      <c r="HEZ5" s="168"/>
      <c r="HFA5" s="168"/>
      <c r="HFB5" s="168"/>
      <c r="HFC5" s="168"/>
      <c r="HFD5" s="168"/>
      <c r="HFE5" s="168"/>
      <c r="HFF5" s="168"/>
      <c r="HFG5" s="168"/>
      <c r="HFH5" s="169"/>
      <c r="HFI5" s="169"/>
      <c r="HFJ5" s="169"/>
      <c r="HFK5" s="169"/>
      <c r="HFL5" s="169"/>
      <c r="HFM5" s="169"/>
      <c r="HFN5" s="169"/>
      <c r="HFO5" s="169"/>
      <c r="HFP5" s="169"/>
      <c r="HFQ5" s="169"/>
      <c r="HFR5" s="169"/>
      <c r="HFS5" s="169"/>
      <c r="HFT5" s="169"/>
      <c r="HFU5" s="169"/>
      <c r="HFV5" s="169"/>
      <c r="HFW5" s="169"/>
      <c r="HFX5" s="169"/>
      <c r="HFY5" s="169"/>
      <c r="HFZ5" s="169"/>
      <c r="HGA5" s="169"/>
      <c r="HGB5" s="168"/>
      <c r="HGC5" s="168"/>
      <c r="HGD5" s="168"/>
      <c r="HGE5" s="168"/>
      <c r="HGF5" s="168"/>
      <c r="HGG5" s="168"/>
      <c r="HGH5" s="168"/>
      <c r="HGI5" s="168"/>
      <c r="HGJ5" s="168"/>
      <c r="HGK5" s="168"/>
      <c r="HGL5" s="168"/>
      <c r="HGM5" s="168"/>
      <c r="HGN5" s="168"/>
      <c r="HGO5" s="168"/>
      <c r="HGP5" s="168"/>
      <c r="HGQ5" s="168"/>
      <c r="HGR5" s="168"/>
      <c r="HGS5" s="168"/>
      <c r="HGT5" s="169"/>
      <c r="HGU5" s="169"/>
      <c r="HGV5" s="169"/>
      <c r="HGW5" s="169"/>
      <c r="HGX5" s="169"/>
      <c r="HGY5" s="169"/>
      <c r="HGZ5" s="169"/>
      <c r="HHA5" s="169"/>
      <c r="HHB5" s="169"/>
      <c r="HHC5" s="169"/>
      <c r="HHD5" s="169"/>
      <c r="HHE5" s="169"/>
      <c r="HHF5" s="169"/>
      <c r="HHG5" s="169"/>
      <c r="HHH5" s="169"/>
      <c r="HHI5" s="169"/>
      <c r="HHJ5" s="169"/>
      <c r="HHK5" s="169"/>
      <c r="HHL5" s="169"/>
      <c r="HHM5" s="169"/>
      <c r="HHN5" s="168"/>
      <c r="HHO5" s="168"/>
      <c r="HHP5" s="168"/>
      <c r="HHQ5" s="168"/>
      <c r="HHR5" s="168"/>
      <c r="HHS5" s="168"/>
      <c r="HHT5" s="168"/>
      <c r="HHU5" s="168"/>
      <c r="HHV5" s="168"/>
      <c r="HHW5" s="168"/>
      <c r="HHX5" s="168"/>
      <c r="HHY5" s="168"/>
      <c r="HHZ5" s="168"/>
      <c r="HIA5" s="168"/>
      <c r="HIB5" s="168"/>
      <c r="HIC5" s="168"/>
      <c r="HID5" s="168"/>
      <c r="HIE5" s="168"/>
      <c r="HIF5" s="169"/>
      <c r="HIG5" s="169"/>
      <c r="HIH5" s="169"/>
      <c r="HII5" s="169"/>
      <c r="HIJ5" s="169"/>
      <c r="HIK5" s="169"/>
      <c r="HIL5" s="169"/>
      <c r="HIM5" s="169"/>
      <c r="HIN5" s="169"/>
      <c r="HIO5" s="169"/>
      <c r="HIP5" s="169"/>
      <c r="HIQ5" s="169"/>
      <c r="HIR5" s="169"/>
      <c r="HIS5" s="169"/>
      <c r="HIT5" s="169"/>
      <c r="HIU5" s="169"/>
      <c r="HIV5" s="169"/>
      <c r="HIW5" s="169"/>
      <c r="HIX5" s="169"/>
      <c r="HIY5" s="169"/>
      <c r="HIZ5" s="168"/>
      <c r="HJA5" s="168"/>
      <c r="HJB5" s="168"/>
      <c r="HJC5" s="168"/>
      <c r="HJD5" s="168"/>
      <c r="HJE5" s="168"/>
      <c r="HJF5" s="168"/>
      <c r="HJG5" s="168"/>
      <c r="HJH5" s="168"/>
      <c r="HJI5" s="168"/>
      <c r="HJJ5" s="168"/>
      <c r="HJK5" s="168"/>
      <c r="HJL5" s="168"/>
      <c r="HJM5" s="168"/>
      <c r="HJN5" s="168"/>
      <c r="HJO5" s="168"/>
      <c r="HJP5" s="168"/>
      <c r="HJQ5" s="168"/>
      <c r="HJR5" s="169"/>
      <c r="HJS5" s="169"/>
      <c r="HJT5" s="169"/>
      <c r="HJU5" s="169"/>
      <c r="HJV5" s="169"/>
      <c r="HJW5" s="169"/>
      <c r="HJX5" s="169"/>
      <c r="HJY5" s="169"/>
      <c r="HJZ5" s="169"/>
      <c r="HKA5" s="169"/>
      <c r="HKB5" s="169"/>
      <c r="HKC5" s="169"/>
      <c r="HKD5" s="169"/>
      <c r="HKE5" s="169"/>
      <c r="HKF5" s="169"/>
      <c r="HKG5" s="169"/>
      <c r="HKH5" s="169"/>
      <c r="HKI5" s="169"/>
      <c r="HKJ5" s="169"/>
      <c r="HKK5" s="169"/>
      <c r="HKL5" s="168"/>
      <c r="HKM5" s="168"/>
      <c r="HKN5" s="168"/>
      <c r="HKO5" s="168"/>
      <c r="HKP5" s="168"/>
      <c r="HKQ5" s="168"/>
      <c r="HKR5" s="168"/>
      <c r="HKS5" s="168"/>
      <c r="HKT5" s="168"/>
      <c r="HKU5" s="168"/>
      <c r="HKV5" s="168"/>
      <c r="HKW5" s="168"/>
      <c r="HKX5" s="168"/>
      <c r="HKY5" s="168"/>
      <c r="HKZ5" s="168"/>
      <c r="HLA5" s="168"/>
      <c r="HLB5" s="168"/>
      <c r="HLC5" s="168"/>
      <c r="HLD5" s="169"/>
      <c r="HLE5" s="169"/>
      <c r="HLF5" s="169"/>
      <c r="HLG5" s="169"/>
      <c r="HLH5" s="169"/>
      <c r="HLI5" s="169"/>
      <c r="HLJ5" s="169"/>
      <c r="HLK5" s="169"/>
      <c r="HLL5" s="169"/>
      <c r="HLM5" s="169"/>
      <c r="HLN5" s="169"/>
      <c r="HLO5" s="169"/>
      <c r="HLP5" s="169"/>
      <c r="HLQ5" s="169"/>
      <c r="HLR5" s="169"/>
      <c r="HLS5" s="169"/>
      <c r="HLT5" s="169"/>
      <c r="HLU5" s="169"/>
      <c r="HLV5" s="169"/>
      <c r="HLW5" s="169"/>
      <c r="HLX5" s="168"/>
      <c r="HLY5" s="168"/>
      <c r="HLZ5" s="168"/>
      <c r="HMA5" s="168"/>
      <c r="HMB5" s="168"/>
      <c r="HMC5" s="168"/>
      <c r="HMD5" s="168"/>
      <c r="HME5" s="168"/>
      <c r="HMF5" s="168"/>
      <c r="HMG5" s="168"/>
      <c r="HMH5" s="168"/>
      <c r="HMI5" s="168"/>
      <c r="HMJ5" s="168"/>
      <c r="HMK5" s="168"/>
      <c r="HML5" s="168"/>
      <c r="HMM5" s="168"/>
      <c r="HMN5" s="168"/>
      <c r="HMO5" s="168"/>
      <c r="HMP5" s="169"/>
      <c r="HMQ5" s="169"/>
      <c r="HMR5" s="169"/>
      <c r="HMS5" s="169"/>
      <c r="HMT5" s="169"/>
      <c r="HMU5" s="169"/>
      <c r="HMV5" s="169"/>
      <c r="HMW5" s="169"/>
      <c r="HMX5" s="169"/>
      <c r="HMY5" s="169"/>
      <c r="HMZ5" s="169"/>
      <c r="HNA5" s="169"/>
      <c r="HNB5" s="169"/>
      <c r="HNC5" s="169"/>
      <c r="HND5" s="169"/>
      <c r="HNE5" s="169"/>
      <c r="HNF5" s="169"/>
      <c r="HNG5" s="169"/>
      <c r="HNH5" s="169"/>
      <c r="HNI5" s="169"/>
      <c r="HNJ5" s="168"/>
      <c r="HNK5" s="168"/>
      <c r="HNL5" s="168"/>
      <c r="HNM5" s="168"/>
      <c r="HNN5" s="168"/>
      <c r="HNO5" s="168"/>
      <c r="HNP5" s="168"/>
      <c r="HNQ5" s="168"/>
      <c r="HNR5" s="168"/>
      <c r="HNS5" s="168"/>
      <c r="HNT5" s="168"/>
      <c r="HNU5" s="168"/>
      <c r="HNV5" s="168"/>
      <c r="HNW5" s="168"/>
      <c r="HNX5" s="168"/>
      <c r="HNY5" s="168"/>
      <c r="HNZ5" s="168"/>
      <c r="HOA5" s="168"/>
      <c r="HOB5" s="169"/>
      <c r="HOC5" s="169"/>
      <c r="HOD5" s="169"/>
      <c r="HOE5" s="169"/>
      <c r="HOF5" s="169"/>
      <c r="HOG5" s="169"/>
      <c r="HOH5" s="169"/>
      <c r="HOI5" s="169"/>
      <c r="HOJ5" s="169"/>
      <c r="HOK5" s="169"/>
      <c r="HOL5" s="169"/>
      <c r="HOM5" s="169"/>
      <c r="HON5" s="169"/>
      <c r="HOO5" s="169"/>
      <c r="HOP5" s="169"/>
      <c r="HOQ5" s="169"/>
      <c r="HOR5" s="169"/>
      <c r="HOS5" s="169"/>
      <c r="HOT5" s="169"/>
      <c r="HOU5" s="169"/>
      <c r="HOV5" s="168"/>
      <c r="HOW5" s="168"/>
      <c r="HOX5" s="168"/>
      <c r="HOY5" s="168"/>
      <c r="HOZ5" s="168"/>
      <c r="HPA5" s="168"/>
      <c r="HPB5" s="168"/>
      <c r="HPC5" s="168"/>
      <c r="HPD5" s="168"/>
      <c r="HPE5" s="168"/>
      <c r="HPF5" s="168"/>
      <c r="HPG5" s="168"/>
      <c r="HPH5" s="168"/>
      <c r="HPI5" s="168"/>
      <c r="HPJ5" s="168"/>
      <c r="HPK5" s="168"/>
      <c r="HPL5" s="168"/>
      <c r="HPM5" s="168"/>
      <c r="HPN5" s="169"/>
      <c r="HPO5" s="169"/>
      <c r="HPP5" s="169"/>
      <c r="HPQ5" s="169"/>
      <c r="HPR5" s="169"/>
      <c r="HPS5" s="169"/>
      <c r="HPT5" s="169"/>
      <c r="HPU5" s="169"/>
      <c r="HPV5" s="169"/>
      <c r="HPW5" s="169"/>
      <c r="HPX5" s="169"/>
      <c r="HPY5" s="169"/>
      <c r="HPZ5" s="169"/>
      <c r="HQA5" s="169"/>
      <c r="HQB5" s="169"/>
      <c r="HQC5" s="169"/>
      <c r="HQD5" s="169"/>
      <c r="HQE5" s="169"/>
      <c r="HQF5" s="169"/>
      <c r="HQG5" s="169"/>
      <c r="HQH5" s="168"/>
      <c r="HQI5" s="168"/>
      <c r="HQJ5" s="168"/>
      <c r="HQK5" s="168"/>
      <c r="HQL5" s="168"/>
      <c r="HQM5" s="168"/>
      <c r="HQN5" s="168"/>
      <c r="HQO5" s="168"/>
      <c r="HQP5" s="168"/>
      <c r="HQQ5" s="168"/>
      <c r="HQR5" s="168"/>
      <c r="HQS5" s="168"/>
      <c r="HQT5" s="168"/>
      <c r="HQU5" s="168"/>
      <c r="HQV5" s="168"/>
      <c r="HQW5" s="168"/>
      <c r="HQX5" s="168"/>
      <c r="HQY5" s="168"/>
      <c r="HQZ5" s="169"/>
      <c r="HRA5" s="169"/>
      <c r="HRB5" s="169"/>
      <c r="HRC5" s="169"/>
      <c r="HRD5" s="169"/>
      <c r="HRE5" s="169"/>
      <c r="HRF5" s="169"/>
      <c r="HRG5" s="169"/>
      <c r="HRH5" s="169"/>
      <c r="HRI5" s="169"/>
      <c r="HRJ5" s="169"/>
      <c r="HRK5" s="169"/>
      <c r="HRL5" s="169"/>
      <c r="HRM5" s="169"/>
      <c r="HRN5" s="169"/>
      <c r="HRO5" s="169"/>
      <c r="HRP5" s="169"/>
      <c r="HRQ5" s="169"/>
      <c r="HRR5" s="169"/>
      <c r="HRS5" s="169"/>
      <c r="HRT5" s="168"/>
      <c r="HRU5" s="168"/>
      <c r="HRV5" s="168"/>
      <c r="HRW5" s="168"/>
      <c r="HRX5" s="168"/>
      <c r="HRY5" s="168"/>
      <c r="HRZ5" s="168"/>
      <c r="HSA5" s="168"/>
      <c r="HSB5" s="168"/>
      <c r="HSC5" s="168"/>
      <c r="HSD5" s="168"/>
      <c r="HSE5" s="168"/>
      <c r="HSF5" s="168"/>
      <c r="HSG5" s="168"/>
      <c r="HSH5" s="168"/>
      <c r="HSI5" s="168"/>
      <c r="HSJ5" s="168"/>
      <c r="HSK5" s="168"/>
      <c r="HSL5" s="169"/>
      <c r="HSM5" s="169"/>
      <c r="HSN5" s="169"/>
      <c r="HSO5" s="169"/>
      <c r="HSP5" s="169"/>
      <c r="HSQ5" s="169"/>
      <c r="HSR5" s="169"/>
      <c r="HSS5" s="169"/>
      <c r="HST5" s="169"/>
      <c r="HSU5" s="169"/>
      <c r="HSV5" s="169"/>
      <c r="HSW5" s="169"/>
      <c r="HSX5" s="169"/>
      <c r="HSY5" s="169"/>
      <c r="HSZ5" s="169"/>
      <c r="HTA5" s="169"/>
      <c r="HTB5" s="169"/>
      <c r="HTC5" s="169"/>
      <c r="HTD5" s="169"/>
      <c r="HTE5" s="169"/>
      <c r="HTF5" s="168"/>
      <c r="HTG5" s="168"/>
      <c r="HTH5" s="168"/>
      <c r="HTI5" s="168"/>
      <c r="HTJ5" s="168"/>
      <c r="HTK5" s="168"/>
      <c r="HTL5" s="168"/>
      <c r="HTM5" s="168"/>
      <c r="HTN5" s="168"/>
      <c r="HTO5" s="168"/>
      <c r="HTP5" s="168"/>
      <c r="HTQ5" s="168"/>
      <c r="HTR5" s="168"/>
      <c r="HTS5" s="168"/>
      <c r="HTT5" s="168"/>
      <c r="HTU5" s="168"/>
      <c r="HTV5" s="168"/>
      <c r="HTW5" s="168"/>
      <c r="HTX5" s="169"/>
      <c r="HTY5" s="169"/>
      <c r="HTZ5" s="169"/>
      <c r="HUA5" s="169"/>
      <c r="HUB5" s="169"/>
      <c r="HUC5" s="169"/>
      <c r="HUD5" s="169"/>
      <c r="HUE5" s="169"/>
      <c r="HUF5" s="169"/>
      <c r="HUG5" s="169"/>
      <c r="HUH5" s="169"/>
      <c r="HUI5" s="169"/>
      <c r="HUJ5" s="169"/>
      <c r="HUK5" s="169"/>
      <c r="HUL5" s="169"/>
      <c r="HUM5" s="169"/>
      <c r="HUN5" s="169"/>
      <c r="HUO5" s="169"/>
      <c r="HUP5" s="169"/>
      <c r="HUQ5" s="169"/>
      <c r="HUR5" s="168"/>
      <c r="HUS5" s="168"/>
      <c r="HUT5" s="168"/>
      <c r="HUU5" s="168"/>
      <c r="HUV5" s="168"/>
      <c r="HUW5" s="168"/>
      <c r="HUX5" s="168"/>
      <c r="HUY5" s="168"/>
      <c r="HUZ5" s="168"/>
      <c r="HVA5" s="168"/>
      <c r="HVB5" s="168"/>
      <c r="HVC5" s="168"/>
      <c r="HVD5" s="168"/>
      <c r="HVE5" s="168"/>
      <c r="HVF5" s="168"/>
      <c r="HVG5" s="168"/>
      <c r="HVH5" s="168"/>
      <c r="HVI5" s="168"/>
      <c r="HVJ5" s="169"/>
      <c r="HVK5" s="169"/>
      <c r="HVL5" s="169"/>
      <c r="HVM5" s="169"/>
      <c r="HVN5" s="169"/>
      <c r="HVO5" s="169"/>
      <c r="HVP5" s="169"/>
      <c r="HVQ5" s="169"/>
      <c r="HVR5" s="169"/>
      <c r="HVS5" s="169"/>
      <c r="HVT5" s="169"/>
      <c r="HVU5" s="169"/>
      <c r="HVV5" s="169"/>
      <c r="HVW5" s="169"/>
      <c r="HVX5" s="169"/>
      <c r="HVY5" s="169"/>
      <c r="HVZ5" s="169"/>
      <c r="HWA5" s="169"/>
      <c r="HWB5" s="169"/>
      <c r="HWC5" s="169"/>
      <c r="HWD5" s="168"/>
      <c r="HWE5" s="168"/>
      <c r="HWF5" s="168"/>
      <c r="HWG5" s="168"/>
      <c r="HWH5" s="168"/>
      <c r="HWI5" s="168"/>
      <c r="HWJ5" s="168"/>
      <c r="HWK5" s="168"/>
      <c r="HWL5" s="168"/>
      <c r="HWM5" s="168"/>
      <c r="HWN5" s="168"/>
      <c r="HWO5" s="168"/>
      <c r="HWP5" s="168"/>
      <c r="HWQ5" s="168"/>
      <c r="HWR5" s="168"/>
      <c r="HWS5" s="168"/>
      <c r="HWT5" s="168"/>
      <c r="HWU5" s="168"/>
      <c r="HWV5" s="169"/>
      <c r="HWW5" s="169"/>
      <c r="HWX5" s="169"/>
      <c r="HWY5" s="169"/>
      <c r="HWZ5" s="169"/>
      <c r="HXA5" s="169"/>
      <c r="HXB5" s="169"/>
      <c r="HXC5" s="169"/>
      <c r="HXD5" s="169"/>
      <c r="HXE5" s="169"/>
      <c r="HXF5" s="169"/>
      <c r="HXG5" s="169"/>
      <c r="HXH5" s="169"/>
      <c r="HXI5" s="169"/>
      <c r="HXJ5" s="169"/>
      <c r="HXK5" s="169"/>
      <c r="HXL5" s="169"/>
      <c r="HXM5" s="169"/>
      <c r="HXN5" s="169"/>
      <c r="HXO5" s="169"/>
      <c r="HXP5" s="168"/>
      <c r="HXQ5" s="168"/>
      <c r="HXR5" s="168"/>
      <c r="HXS5" s="168"/>
      <c r="HXT5" s="168"/>
      <c r="HXU5" s="168"/>
      <c r="HXV5" s="168"/>
      <c r="HXW5" s="168"/>
      <c r="HXX5" s="168"/>
      <c r="HXY5" s="168"/>
      <c r="HXZ5" s="168"/>
      <c r="HYA5" s="168"/>
      <c r="HYB5" s="168"/>
      <c r="HYC5" s="168"/>
      <c r="HYD5" s="168"/>
      <c r="HYE5" s="168"/>
      <c r="HYF5" s="168"/>
      <c r="HYG5" s="168"/>
      <c r="HYH5" s="169"/>
      <c r="HYI5" s="169"/>
      <c r="HYJ5" s="169"/>
      <c r="HYK5" s="169"/>
      <c r="HYL5" s="169"/>
      <c r="HYM5" s="169"/>
      <c r="HYN5" s="169"/>
      <c r="HYO5" s="169"/>
      <c r="HYP5" s="169"/>
      <c r="HYQ5" s="169"/>
      <c r="HYR5" s="169"/>
      <c r="HYS5" s="169"/>
      <c r="HYT5" s="169"/>
      <c r="HYU5" s="169"/>
      <c r="HYV5" s="169"/>
      <c r="HYW5" s="169"/>
      <c r="HYX5" s="169"/>
      <c r="HYY5" s="169"/>
      <c r="HYZ5" s="169"/>
      <c r="HZA5" s="169"/>
      <c r="HZB5" s="168"/>
      <c r="HZC5" s="168"/>
      <c r="HZD5" s="168"/>
      <c r="HZE5" s="168"/>
      <c r="HZF5" s="168"/>
      <c r="HZG5" s="168"/>
      <c r="HZH5" s="168"/>
      <c r="HZI5" s="168"/>
      <c r="HZJ5" s="168"/>
      <c r="HZK5" s="168"/>
      <c r="HZL5" s="168"/>
      <c r="HZM5" s="168"/>
      <c r="HZN5" s="168"/>
      <c r="HZO5" s="168"/>
      <c r="HZP5" s="168"/>
      <c r="HZQ5" s="168"/>
      <c r="HZR5" s="168"/>
      <c r="HZS5" s="168"/>
      <c r="HZT5" s="169"/>
      <c r="HZU5" s="169"/>
      <c r="HZV5" s="169"/>
      <c r="HZW5" s="169"/>
      <c r="HZX5" s="169"/>
      <c r="HZY5" s="169"/>
      <c r="HZZ5" s="169"/>
      <c r="IAA5" s="169"/>
      <c r="IAB5" s="169"/>
      <c r="IAC5" s="169"/>
      <c r="IAD5" s="169"/>
      <c r="IAE5" s="169"/>
      <c r="IAF5" s="169"/>
      <c r="IAG5" s="169"/>
      <c r="IAH5" s="169"/>
      <c r="IAI5" s="169"/>
      <c r="IAJ5" s="169"/>
      <c r="IAK5" s="169"/>
      <c r="IAL5" s="169"/>
      <c r="IAM5" s="169"/>
      <c r="IAN5" s="168"/>
      <c r="IAO5" s="168"/>
      <c r="IAP5" s="168"/>
      <c r="IAQ5" s="168"/>
      <c r="IAR5" s="168"/>
      <c r="IAS5" s="168"/>
      <c r="IAT5" s="168"/>
      <c r="IAU5" s="168"/>
      <c r="IAV5" s="168"/>
      <c r="IAW5" s="168"/>
      <c r="IAX5" s="168"/>
      <c r="IAY5" s="168"/>
      <c r="IAZ5" s="168"/>
      <c r="IBA5" s="168"/>
      <c r="IBB5" s="168"/>
      <c r="IBC5" s="168"/>
      <c r="IBD5" s="168"/>
      <c r="IBE5" s="168"/>
      <c r="IBF5" s="169"/>
      <c r="IBG5" s="169"/>
      <c r="IBH5" s="169"/>
      <c r="IBI5" s="169"/>
      <c r="IBJ5" s="169"/>
      <c r="IBK5" s="169"/>
      <c r="IBL5" s="169"/>
      <c r="IBM5" s="169"/>
      <c r="IBN5" s="169"/>
      <c r="IBO5" s="169"/>
      <c r="IBP5" s="169"/>
      <c r="IBQ5" s="169"/>
      <c r="IBR5" s="169"/>
      <c r="IBS5" s="169"/>
      <c r="IBT5" s="169"/>
      <c r="IBU5" s="169"/>
      <c r="IBV5" s="169"/>
      <c r="IBW5" s="169"/>
      <c r="IBX5" s="169"/>
      <c r="IBY5" s="169"/>
      <c r="IBZ5" s="168"/>
      <c r="ICA5" s="168"/>
      <c r="ICB5" s="168"/>
      <c r="ICC5" s="168"/>
      <c r="ICD5" s="168"/>
      <c r="ICE5" s="168"/>
      <c r="ICF5" s="168"/>
      <c r="ICG5" s="168"/>
      <c r="ICH5" s="168"/>
      <c r="ICI5" s="168"/>
      <c r="ICJ5" s="168"/>
      <c r="ICK5" s="168"/>
      <c r="ICL5" s="168"/>
      <c r="ICM5" s="168"/>
      <c r="ICN5" s="168"/>
      <c r="ICO5" s="168"/>
      <c r="ICP5" s="168"/>
      <c r="ICQ5" s="168"/>
      <c r="ICR5" s="169"/>
      <c r="ICS5" s="169"/>
      <c r="ICT5" s="169"/>
      <c r="ICU5" s="169"/>
      <c r="ICV5" s="169"/>
      <c r="ICW5" s="169"/>
      <c r="ICX5" s="169"/>
      <c r="ICY5" s="169"/>
      <c r="ICZ5" s="169"/>
      <c r="IDA5" s="169"/>
      <c r="IDB5" s="169"/>
      <c r="IDC5" s="169"/>
      <c r="IDD5" s="169"/>
      <c r="IDE5" s="169"/>
      <c r="IDF5" s="169"/>
      <c r="IDG5" s="169"/>
      <c r="IDH5" s="169"/>
      <c r="IDI5" s="169"/>
      <c r="IDJ5" s="169"/>
      <c r="IDK5" s="169"/>
      <c r="IDL5" s="168"/>
      <c r="IDM5" s="168"/>
      <c r="IDN5" s="168"/>
      <c r="IDO5" s="168"/>
      <c r="IDP5" s="168"/>
      <c r="IDQ5" s="168"/>
      <c r="IDR5" s="168"/>
      <c r="IDS5" s="168"/>
      <c r="IDT5" s="168"/>
      <c r="IDU5" s="168"/>
      <c r="IDV5" s="168"/>
      <c r="IDW5" s="168"/>
      <c r="IDX5" s="168"/>
      <c r="IDY5" s="168"/>
      <c r="IDZ5" s="168"/>
      <c r="IEA5" s="168"/>
      <c r="IEB5" s="168"/>
      <c r="IEC5" s="168"/>
      <c r="IED5" s="169"/>
      <c r="IEE5" s="169"/>
      <c r="IEF5" s="169"/>
      <c r="IEG5" s="169"/>
      <c r="IEH5" s="169"/>
      <c r="IEI5" s="169"/>
      <c r="IEJ5" s="169"/>
      <c r="IEK5" s="169"/>
      <c r="IEL5" s="169"/>
      <c r="IEM5" s="169"/>
      <c r="IEN5" s="169"/>
      <c r="IEO5" s="169"/>
      <c r="IEP5" s="169"/>
      <c r="IEQ5" s="169"/>
      <c r="IER5" s="169"/>
      <c r="IES5" s="169"/>
      <c r="IET5" s="169"/>
      <c r="IEU5" s="169"/>
      <c r="IEV5" s="169"/>
      <c r="IEW5" s="169"/>
      <c r="IEX5" s="168"/>
      <c r="IEY5" s="168"/>
      <c r="IEZ5" s="168"/>
      <c r="IFA5" s="168"/>
      <c r="IFB5" s="168"/>
      <c r="IFC5" s="168"/>
      <c r="IFD5" s="168"/>
      <c r="IFE5" s="168"/>
      <c r="IFF5" s="168"/>
      <c r="IFG5" s="168"/>
      <c r="IFH5" s="168"/>
      <c r="IFI5" s="168"/>
      <c r="IFJ5" s="168"/>
      <c r="IFK5" s="168"/>
      <c r="IFL5" s="168"/>
      <c r="IFM5" s="168"/>
      <c r="IFN5" s="168"/>
      <c r="IFO5" s="168"/>
      <c r="IFP5" s="169"/>
      <c r="IFQ5" s="169"/>
      <c r="IFR5" s="169"/>
      <c r="IFS5" s="169"/>
      <c r="IFT5" s="169"/>
      <c r="IFU5" s="169"/>
      <c r="IFV5" s="169"/>
      <c r="IFW5" s="169"/>
      <c r="IFX5" s="169"/>
      <c r="IFY5" s="169"/>
      <c r="IFZ5" s="169"/>
      <c r="IGA5" s="169"/>
      <c r="IGB5" s="169"/>
      <c r="IGC5" s="169"/>
      <c r="IGD5" s="169"/>
      <c r="IGE5" s="169"/>
      <c r="IGF5" s="169"/>
      <c r="IGG5" s="169"/>
      <c r="IGH5" s="169"/>
      <c r="IGI5" s="169"/>
      <c r="IGJ5" s="168"/>
      <c r="IGK5" s="168"/>
      <c r="IGL5" s="168"/>
      <c r="IGM5" s="168"/>
      <c r="IGN5" s="168"/>
      <c r="IGO5" s="168"/>
      <c r="IGP5" s="168"/>
      <c r="IGQ5" s="168"/>
      <c r="IGR5" s="168"/>
      <c r="IGS5" s="168"/>
      <c r="IGT5" s="168"/>
      <c r="IGU5" s="168"/>
      <c r="IGV5" s="168"/>
      <c r="IGW5" s="168"/>
      <c r="IGX5" s="168"/>
      <c r="IGY5" s="168"/>
      <c r="IGZ5" s="168"/>
      <c r="IHA5" s="168"/>
      <c r="IHB5" s="169"/>
      <c r="IHC5" s="169"/>
      <c r="IHD5" s="169"/>
      <c r="IHE5" s="169"/>
      <c r="IHF5" s="169"/>
      <c r="IHG5" s="169"/>
      <c r="IHH5" s="169"/>
      <c r="IHI5" s="169"/>
      <c r="IHJ5" s="169"/>
      <c r="IHK5" s="169"/>
      <c r="IHL5" s="169"/>
      <c r="IHM5" s="169"/>
      <c r="IHN5" s="169"/>
      <c r="IHO5" s="169"/>
      <c r="IHP5" s="169"/>
      <c r="IHQ5" s="169"/>
      <c r="IHR5" s="169"/>
      <c r="IHS5" s="169"/>
      <c r="IHT5" s="169"/>
      <c r="IHU5" s="169"/>
      <c r="IHV5" s="168"/>
      <c r="IHW5" s="168"/>
      <c r="IHX5" s="168"/>
      <c r="IHY5" s="168"/>
      <c r="IHZ5" s="168"/>
      <c r="IIA5" s="168"/>
      <c r="IIB5" s="168"/>
      <c r="IIC5" s="168"/>
      <c r="IID5" s="168"/>
      <c r="IIE5" s="168"/>
      <c r="IIF5" s="168"/>
      <c r="IIG5" s="168"/>
      <c r="IIH5" s="168"/>
      <c r="III5" s="168"/>
      <c r="IIJ5" s="168"/>
      <c r="IIK5" s="168"/>
      <c r="IIL5" s="168"/>
      <c r="IIM5" s="168"/>
      <c r="IIN5" s="169"/>
      <c r="IIO5" s="169"/>
      <c r="IIP5" s="169"/>
      <c r="IIQ5" s="169"/>
      <c r="IIR5" s="169"/>
      <c r="IIS5" s="169"/>
      <c r="IIT5" s="169"/>
      <c r="IIU5" s="169"/>
      <c r="IIV5" s="169"/>
      <c r="IIW5" s="169"/>
      <c r="IIX5" s="169"/>
      <c r="IIY5" s="169"/>
      <c r="IIZ5" s="169"/>
      <c r="IJA5" s="169"/>
      <c r="IJB5" s="169"/>
      <c r="IJC5" s="169"/>
      <c r="IJD5" s="169"/>
      <c r="IJE5" s="169"/>
      <c r="IJF5" s="169"/>
      <c r="IJG5" s="169"/>
      <c r="IJH5" s="168"/>
      <c r="IJI5" s="168"/>
      <c r="IJJ5" s="168"/>
      <c r="IJK5" s="168"/>
      <c r="IJL5" s="168"/>
      <c r="IJM5" s="168"/>
      <c r="IJN5" s="168"/>
      <c r="IJO5" s="168"/>
      <c r="IJP5" s="168"/>
      <c r="IJQ5" s="168"/>
      <c r="IJR5" s="168"/>
      <c r="IJS5" s="168"/>
      <c r="IJT5" s="168"/>
      <c r="IJU5" s="168"/>
      <c r="IJV5" s="168"/>
      <c r="IJW5" s="168"/>
      <c r="IJX5" s="168"/>
      <c r="IJY5" s="168"/>
      <c r="IJZ5" s="169"/>
      <c r="IKA5" s="169"/>
      <c r="IKB5" s="169"/>
      <c r="IKC5" s="169"/>
      <c r="IKD5" s="169"/>
      <c r="IKE5" s="169"/>
      <c r="IKF5" s="169"/>
      <c r="IKG5" s="169"/>
      <c r="IKH5" s="169"/>
      <c r="IKI5" s="169"/>
      <c r="IKJ5" s="169"/>
      <c r="IKK5" s="169"/>
      <c r="IKL5" s="169"/>
      <c r="IKM5" s="169"/>
      <c r="IKN5" s="169"/>
      <c r="IKO5" s="169"/>
      <c r="IKP5" s="169"/>
      <c r="IKQ5" s="169"/>
      <c r="IKR5" s="169"/>
      <c r="IKS5" s="169"/>
      <c r="IKT5" s="168"/>
      <c r="IKU5" s="168"/>
      <c r="IKV5" s="168"/>
      <c r="IKW5" s="168"/>
      <c r="IKX5" s="168"/>
      <c r="IKY5" s="168"/>
      <c r="IKZ5" s="168"/>
      <c r="ILA5" s="168"/>
      <c r="ILB5" s="168"/>
      <c r="ILC5" s="168"/>
      <c r="ILD5" s="168"/>
      <c r="ILE5" s="168"/>
      <c r="ILF5" s="168"/>
      <c r="ILG5" s="168"/>
      <c r="ILH5" s="168"/>
      <c r="ILI5" s="168"/>
      <c r="ILJ5" s="168"/>
      <c r="ILK5" s="168"/>
      <c r="ILL5" s="169"/>
      <c r="ILM5" s="169"/>
      <c r="ILN5" s="169"/>
      <c r="ILO5" s="169"/>
      <c r="ILP5" s="169"/>
      <c r="ILQ5" s="169"/>
      <c r="ILR5" s="169"/>
      <c r="ILS5" s="169"/>
      <c r="ILT5" s="169"/>
      <c r="ILU5" s="169"/>
      <c r="ILV5" s="169"/>
      <c r="ILW5" s="169"/>
      <c r="ILX5" s="169"/>
      <c r="ILY5" s="169"/>
      <c r="ILZ5" s="169"/>
      <c r="IMA5" s="169"/>
      <c r="IMB5" s="169"/>
      <c r="IMC5" s="169"/>
      <c r="IMD5" s="169"/>
      <c r="IME5" s="169"/>
      <c r="IMF5" s="168"/>
      <c r="IMG5" s="168"/>
      <c r="IMH5" s="168"/>
      <c r="IMI5" s="168"/>
      <c r="IMJ5" s="168"/>
      <c r="IMK5" s="168"/>
      <c r="IML5" s="168"/>
      <c r="IMM5" s="168"/>
      <c r="IMN5" s="168"/>
      <c r="IMO5" s="168"/>
      <c r="IMP5" s="168"/>
      <c r="IMQ5" s="168"/>
      <c r="IMR5" s="168"/>
      <c r="IMS5" s="168"/>
      <c r="IMT5" s="168"/>
      <c r="IMU5" s="168"/>
      <c r="IMV5" s="168"/>
      <c r="IMW5" s="168"/>
      <c r="IMX5" s="169"/>
      <c r="IMY5" s="169"/>
      <c r="IMZ5" s="169"/>
      <c r="INA5" s="169"/>
      <c r="INB5" s="169"/>
      <c r="INC5" s="169"/>
      <c r="IND5" s="169"/>
      <c r="INE5" s="169"/>
      <c r="INF5" s="169"/>
      <c r="ING5" s="169"/>
      <c r="INH5" s="169"/>
      <c r="INI5" s="169"/>
      <c r="INJ5" s="169"/>
      <c r="INK5" s="169"/>
      <c r="INL5" s="169"/>
      <c r="INM5" s="169"/>
      <c r="INN5" s="169"/>
      <c r="INO5" s="169"/>
      <c r="INP5" s="169"/>
      <c r="INQ5" s="169"/>
      <c r="INR5" s="168"/>
      <c r="INS5" s="168"/>
      <c r="INT5" s="168"/>
      <c r="INU5" s="168"/>
      <c r="INV5" s="168"/>
      <c r="INW5" s="168"/>
      <c r="INX5" s="168"/>
      <c r="INY5" s="168"/>
      <c r="INZ5" s="168"/>
      <c r="IOA5" s="168"/>
      <c r="IOB5" s="168"/>
      <c r="IOC5" s="168"/>
      <c r="IOD5" s="168"/>
      <c r="IOE5" s="168"/>
      <c r="IOF5" s="168"/>
      <c r="IOG5" s="168"/>
      <c r="IOH5" s="168"/>
      <c r="IOI5" s="168"/>
      <c r="IOJ5" s="169"/>
      <c r="IOK5" s="169"/>
      <c r="IOL5" s="169"/>
      <c r="IOM5" s="169"/>
      <c r="ION5" s="169"/>
      <c r="IOO5" s="169"/>
      <c r="IOP5" s="169"/>
      <c r="IOQ5" s="169"/>
      <c r="IOR5" s="169"/>
      <c r="IOS5" s="169"/>
      <c r="IOT5" s="169"/>
      <c r="IOU5" s="169"/>
      <c r="IOV5" s="169"/>
      <c r="IOW5" s="169"/>
      <c r="IOX5" s="169"/>
      <c r="IOY5" s="169"/>
      <c r="IOZ5" s="169"/>
      <c r="IPA5" s="169"/>
      <c r="IPB5" s="169"/>
      <c r="IPC5" s="169"/>
      <c r="IPD5" s="168"/>
      <c r="IPE5" s="168"/>
      <c r="IPF5" s="168"/>
      <c r="IPG5" s="168"/>
      <c r="IPH5" s="168"/>
      <c r="IPI5" s="168"/>
      <c r="IPJ5" s="168"/>
      <c r="IPK5" s="168"/>
      <c r="IPL5" s="168"/>
      <c r="IPM5" s="168"/>
      <c r="IPN5" s="168"/>
      <c r="IPO5" s="168"/>
      <c r="IPP5" s="168"/>
      <c r="IPQ5" s="168"/>
      <c r="IPR5" s="168"/>
      <c r="IPS5" s="168"/>
      <c r="IPT5" s="168"/>
      <c r="IPU5" s="168"/>
      <c r="IPV5" s="169"/>
      <c r="IPW5" s="169"/>
      <c r="IPX5" s="169"/>
      <c r="IPY5" s="169"/>
      <c r="IPZ5" s="169"/>
      <c r="IQA5" s="169"/>
      <c r="IQB5" s="169"/>
      <c r="IQC5" s="169"/>
      <c r="IQD5" s="169"/>
      <c r="IQE5" s="169"/>
      <c r="IQF5" s="169"/>
      <c r="IQG5" s="169"/>
      <c r="IQH5" s="169"/>
      <c r="IQI5" s="169"/>
      <c r="IQJ5" s="169"/>
      <c r="IQK5" s="169"/>
      <c r="IQL5" s="169"/>
      <c r="IQM5" s="169"/>
      <c r="IQN5" s="169"/>
      <c r="IQO5" s="169"/>
      <c r="IQP5" s="168"/>
      <c r="IQQ5" s="168"/>
      <c r="IQR5" s="168"/>
      <c r="IQS5" s="168"/>
      <c r="IQT5" s="168"/>
      <c r="IQU5" s="168"/>
      <c r="IQV5" s="168"/>
      <c r="IQW5" s="168"/>
      <c r="IQX5" s="168"/>
      <c r="IQY5" s="168"/>
      <c r="IQZ5" s="168"/>
      <c r="IRA5" s="168"/>
      <c r="IRB5" s="168"/>
      <c r="IRC5" s="168"/>
      <c r="IRD5" s="168"/>
      <c r="IRE5" s="168"/>
      <c r="IRF5" s="168"/>
      <c r="IRG5" s="168"/>
      <c r="IRH5" s="169"/>
      <c r="IRI5" s="169"/>
      <c r="IRJ5" s="169"/>
      <c r="IRK5" s="169"/>
      <c r="IRL5" s="169"/>
      <c r="IRM5" s="169"/>
      <c r="IRN5" s="169"/>
      <c r="IRO5" s="169"/>
      <c r="IRP5" s="169"/>
      <c r="IRQ5" s="169"/>
      <c r="IRR5" s="169"/>
      <c r="IRS5" s="169"/>
      <c r="IRT5" s="169"/>
      <c r="IRU5" s="169"/>
      <c r="IRV5" s="169"/>
      <c r="IRW5" s="169"/>
      <c r="IRX5" s="169"/>
      <c r="IRY5" s="169"/>
      <c r="IRZ5" s="169"/>
      <c r="ISA5" s="169"/>
      <c r="ISB5" s="168"/>
      <c r="ISC5" s="168"/>
      <c r="ISD5" s="168"/>
      <c r="ISE5" s="168"/>
      <c r="ISF5" s="168"/>
      <c r="ISG5" s="168"/>
      <c r="ISH5" s="168"/>
      <c r="ISI5" s="168"/>
      <c r="ISJ5" s="168"/>
      <c r="ISK5" s="168"/>
      <c r="ISL5" s="168"/>
      <c r="ISM5" s="168"/>
      <c r="ISN5" s="168"/>
      <c r="ISO5" s="168"/>
      <c r="ISP5" s="168"/>
      <c r="ISQ5" s="168"/>
      <c r="ISR5" s="168"/>
      <c r="ISS5" s="168"/>
      <c r="IST5" s="169"/>
      <c r="ISU5" s="169"/>
      <c r="ISV5" s="169"/>
      <c r="ISW5" s="169"/>
      <c r="ISX5" s="169"/>
      <c r="ISY5" s="169"/>
      <c r="ISZ5" s="169"/>
      <c r="ITA5" s="169"/>
      <c r="ITB5" s="169"/>
      <c r="ITC5" s="169"/>
      <c r="ITD5" s="169"/>
      <c r="ITE5" s="169"/>
      <c r="ITF5" s="169"/>
      <c r="ITG5" s="169"/>
      <c r="ITH5" s="169"/>
      <c r="ITI5" s="169"/>
      <c r="ITJ5" s="169"/>
      <c r="ITK5" s="169"/>
      <c r="ITL5" s="169"/>
      <c r="ITM5" s="169"/>
      <c r="ITN5" s="168"/>
      <c r="ITO5" s="168"/>
      <c r="ITP5" s="168"/>
      <c r="ITQ5" s="168"/>
      <c r="ITR5" s="168"/>
      <c r="ITS5" s="168"/>
      <c r="ITT5" s="168"/>
      <c r="ITU5" s="168"/>
      <c r="ITV5" s="168"/>
      <c r="ITW5" s="168"/>
      <c r="ITX5" s="168"/>
      <c r="ITY5" s="168"/>
      <c r="ITZ5" s="168"/>
      <c r="IUA5" s="168"/>
      <c r="IUB5" s="168"/>
      <c r="IUC5" s="168"/>
      <c r="IUD5" s="168"/>
      <c r="IUE5" s="168"/>
      <c r="IUF5" s="169"/>
      <c r="IUG5" s="169"/>
      <c r="IUH5" s="169"/>
      <c r="IUI5" s="169"/>
      <c r="IUJ5" s="169"/>
      <c r="IUK5" s="169"/>
      <c r="IUL5" s="169"/>
      <c r="IUM5" s="169"/>
      <c r="IUN5" s="169"/>
      <c r="IUO5" s="169"/>
      <c r="IUP5" s="169"/>
      <c r="IUQ5" s="169"/>
      <c r="IUR5" s="169"/>
      <c r="IUS5" s="169"/>
      <c r="IUT5" s="169"/>
      <c r="IUU5" s="169"/>
      <c r="IUV5" s="169"/>
      <c r="IUW5" s="169"/>
      <c r="IUX5" s="169"/>
      <c r="IUY5" s="169"/>
      <c r="IUZ5" s="168"/>
      <c r="IVA5" s="168"/>
      <c r="IVB5" s="168"/>
      <c r="IVC5" s="168"/>
      <c r="IVD5" s="168"/>
      <c r="IVE5" s="168"/>
      <c r="IVF5" s="168"/>
      <c r="IVG5" s="168"/>
      <c r="IVH5" s="168"/>
      <c r="IVI5" s="168"/>
      <c r="IVJ5" s="168"/>
      <c r="IVK5" s="168"/>
      <c r="IVL5" s="168"/>
      <c r="IVM5" s="168"/>
      <c r="IVN5" s="168"/>
      <c r="IVO5" s="168"/>
      <c r="IVP5" s="168"/>
      <c r="IVQ5" s="168"/>
      <c r="IVR5" s="169"/>
      <c r="IVS5" s="169"/>
      <c r="IVT5" s="169"/>
      <c r="IVU5" s="169"/>
      <c r="IVV5" s="169"/>
      <c r="IVW5" s="169"/>
      <c r="IVX5" s="169"/>
      <c r="IVY5" s="169"/>
      <c r="IVZ5" s="169"/>
      <c r="IWA5" s="169"/>
      <c r="IWB5" s="169"/>
      <c r="IWC5" s="169"/>
      <c r="IWD5" s="169"/>
      <c r="IWE5" s="169"/>
      <c r="IWF5" s="169"/>
      <c r="IWG5" s="169"/>
      <c r="IWH5" s="169"/>
      <c r="IWI5" s="169"/>
      <c r="IWJ5" s="169"/>
      <c r="IWK5" s="169"/>
      <c r="IWL5" s="168"/>
      <c r="IWM5" s="168"/>
      <c r="IWN5" s="168"/>
      <c r="IWO5" s="168"/>
      <c r="IWP5" s="168"/>
      <c r="IWQ5" s="168"/>
      <c r="IWR5" s="168"/>
      <c r="IWS5" s="168"/>
      <c r="IWT5" s="168"/>
      <c r="IWU5" s="168"/>
      <c r="IWV5" s="168"/>
      <c r="IWW5" s="168"/>
      <c r="IWX5" s="168"/>
      <c r="IWY5" s="168"/>
      <c r="IWZ5" s="168"/>
      <c r="IXA5" s="168"/>
      <c r="IXB5" s="168"/>
      <c r="IXC5" s="168"/>
      <c r="IXD5" s="169"/>
      <c r="IXE5" s="169"/>
      <c r="IXF5" s="169"/>
      <c r="IXG5" s="169"/>
      <c r="IXH5" s="169"/>
      <c r="IXI5" s="169"/>
      <c r="IXJ5" s="169"/>
      <c r="IXK5" s="169"/>
      <c r="IXL5" s="169"/>
      <c r="IXM5" s="169"/>
      <c r="IXN5" s="169"/>
      <c r="IXO5" s="169"/>
      <c r="IXP5" s="169"/>
      <c r="IXQ5" s="169"/>
      <c r="IXR5" s="169"/>
      <c r="IXS5" s="169"/>
      <c r="IXT5" s="169"/>
      <c r="IXU5" s="169"/>
      <c r="IXV5" s="169"/>
      <c r="IXW5" s="169"/>
      <c r="IXX5" s="168"/>
      <c r="IXY5" s="168"/>
      <c r="IXZ5" s="168"/>
      <c r="IYA5" s="168"/>
      <c r="IYB5" s="168"/>
      <c r="IYC5" s="168"/>
      <c r="IYD5" s="168"/>
      <c r="IYE5" s="168"/>
      <c r="IYF5" s="168"/>
      <c r="IYG5" s="168"/>
      <c r="IYH5" s="168"/>
      <c r="IYI5" s="168"/>
      <c r="IYJ5" s="168"/>
      <c r="IYK5" s="168"/>
      <c r="IYL5" s="168"/>
      <c r="IYM5" s="168"/>
      <c r="IYN5" s="168"/>
      <c r="IYO5" s="168"/>
      <c r="IYP5" s="169"/>
      <c r="IYQ5" s="169"/>
      <c r="IYR5" s="169"/>
      <c r="IYS5" s="169"/>
      <c r="IYT5" s="169"/>
      <c r="IYU5" s="169"/>
      <c r="IYV5" s="169"/>
      <c r="IYW5" s="169"/>
      <c r="IYX5" s="169"/>
      <c r="IYY5" s="169"/>
      <c r="IYZ5" s="169"/>
      <c r="IZA5" s="169"/>
      <c r="IZB5" s="169"/>
      <c r="IZC5" s="169"/>
      <c r="IZD5" s="169"/>
      <c r="IZE5" s="169"/>
      <c r="IZF5" s="169"/>
      <c r="IZG5" s="169"/>
      <c r="IZH5" s="169"/>
      <c r="IZI5" s="169"/>
      <c r="IZJ5" s="168"/>
      <c r="IZK5" s="168"/>
      <c r="IZL5" s="168"/>
      <c r="IZM5" s="168"/>
      <c r="IZN5" s="168"/>
      <c r="IZO5" s="168"/>
      <c r="IZP5" s="168"/>
      <c r="IZQ5" s="168"/>
      <c r="IZR5" s="168"/>
      <c r="IZS5" s="168"/>
      <c r="IZT5" s="168"/>
      <c r="IZU5" s="168"/>
      <c r="IZV5" s="168"/>
      <c r="IZW5" s="168"/>
      <c r="IZX5" s="168"/>
      <c r="IZY5" s="168"/>
      <c r="IZZ5" s="168"/>
      <c r="JAA5" s="168"/>
      <c r="JAB5" s="169"/>
      <c r="JAC5" s="169"/>
      <c r="JAD5" s="169"/>
      <c r="JAE5" s="169"/>
      <c r="JAF5" s="169"/>
      <c r="JAG5" s="169"/>
      <c r="JAH5" s="169"/>
      <c r="JAI5" s="169"/>
      <c r="JAJ5" s="169"/>
      <c r="JAK5" s="169"/>
      <c r="JAL5" s="169"/>
      <c r="JAM5" s="169"/>
      <c r="JAN5" s="169"/>
      <c r="JAO5" s="169"/>
      <c r="JAP5" s="169"/>
      <c r="JAQ5" s="169"/>
      <c r="JAR5" s="169"/>
      <c r="JAS5" s="169"/>
      <c r="JAT5" s="169"/>
      <c r="JAU5" s="169"/>
      <c r="JAV5" s="168"/>
      <c r="JAW5" s="168"/>
      <c r="JAX5" s="168"/>
      <c r="JAY5" s="168"/>
      <c r="JAZ5" s="168"/>
      <c r="JBA5" s="168"/>
      <c r="JBB5" s="168"/>
      <c r="JBC5" s="168"/>
      <c r="JBD5" s="168"/>
      <c r="JBE5" s="168"/>
      <c r="JBF5" s="168"/>
      <c r="JBG5" s="168"/>
      <c r="JBH5" s="168"/>
      <c r="JBI5" s="168"/>
      <c r="JBJ5" s="168"/>
      <c r="JBK5" s="168"/>
      <c r="JBL5" s="168"/>
      <c r="JBM5" s="168"/>
      <c r="JBN5" s="169"/>
      <c r="JBO5" s="169"/>
      <c r="JBP5" s="169"/>
      <c r="JBQ5" s="169"/>
      <c r="JBR5" s="169"/>
      <c r="JBS5" s="169"/>
      <c r="JBT5" s="169"/>
      <c r="JBU5" s="169"/>
      <c r="JBV5" s="169"/>
      <c r="JBW5" s="169"/>
      <c r="JBX5" s="169"/>
      <c r="JBY5" s="169"/>
      <c r="JBZ5" s="169"/>
      <c r="JCA5" s="169"/>
      <c r="JCB5" s="169"/>
      <c r="JCC5" s="169"/>
      <c r="JCD5" s="169"/>
      <c r="JCE5" s="169"/>
      <c r="JCF5" s="169"/>
      <c r="JCG5" s="169"/>
      <c r="JCH5" s="168"/>
      <c r="JCI5" s="168"/>
      <c r="JCJ5" s="168"/>
      <c r="JCK5" s="168"/>
      <c r="JCL5" s="168"/>
      <c r="JCM5" s="168"/>
      <c r="JCN5" s="168"/>
      <c r="JCO5" s="168"/>
      <c r="JCP5" s="168"/>
      <c r="JCQ5" s="168"/>
      <c r="JCR5" s="168"/>
      <c r="JCS5" s="168"/>
      <c r="JCT5" s="168"/>
      <c r="JCU5" s="168"/>
      <c r="JCV5" s="168"/>
      <c r="JCW5" s="168"/>
      <c r="JCX5" s="168"/>
      <c r="JCY5" s="168"/>
      <c r="JCZ5" s="169"/>
      <c r="JDA5" s="169"/>
      <c r="JDB5" s="169"/>
      <c r="JDC5" s="169"/>
      <c r="JDD5" s="169"/>
      <c r="JDE5" s="169"/>
      <c r="JDF5" s="169"/>
      <c r="JDG5" s="169"/>
      <c r="JDH5" s="169"/>
      <c r="JDI5" s="169"/>
      <c r="JDJ5" s="169"/>
      <c r="JDK5" s="169"/>
      <c r="JDL5" s="169"/>
      <c r="JDM5" s="169"/>
      <c r="JDN5" s="169"/>
      <c r="JDO5" s="169"/>
      <c r="JDP5" s="169"/>
      <c r="JDQ5" s="169"/>
      <c r="JDR5" s="169"/>
      <c r="JDS5" s="169"/>
      <c r="JDT5" s="168"/>
      <c r="JDU5" s="168"/>
      <c r="JDV5" s="168"/>
      <c r="JDW5" s="168"/>
      <c r="JDX5" s="168"/>
      <c r="JDY5" s="168"/>
      <c r="JDZ5" s="168"/>
      <c r="JEA5" s="168"/>
      <c r="JEB5" s="168"/>
      <c r="JEC5" s="168"/>
      <c r="JED5" s="168"/>
      <c r="JEE5" s="168"/>
      <c r="JEF5" s="168"/>
      <c r="JEG5" s="168"/>
      <c r="JEH5" s="168"/>
      <c r="JEI5" s="168"/>
      <c r="JEJ5" s="168"/>
      <c r="JEK5" s="168"/>
      <c r="JEL5" s="169"/>
      <c r="JEM5" s="169"/>
      <c r="JEN5" s="169"/>
      <c r="JEO5" s="169"/>
      <c r="JEP5" s="169"/>
      <c r="JEQ5" s="169"/>
      <c r="JER5" s="169"/>
      <c r="JES5" s="169"/>
      <c r="JET5" s="169"/>
      <c r="JEU5" s="169"/>
      <c r="JEV5" s="169"/>
      <c r="JEW5" s="169"/>
      <c r="JEX5" s="169"/>
      <c r="JEY5" s="169"/>
      <c r="JEZ5" s="169"/>
      <c r="JFA5" s="169"/>
      <c r="JFB5" s="169"/>
      <c r="JFC5" s="169"/>
      <c r="JFD5" s="169"/>
      <c r="JFE5" s="169"/>
      <c r="JFF5" s="168"/>
      <c r="JFG5" s="168"/>
      <c r="JFH5" s="168"/>
      <c r="JFI5" s="168"/>
      <c r="JFJ5" s="168"/>
      <c r="JFK5" s="168"/>
      <c r="JFL5" s="168"/>
      <c r="JFM5" s="168"/>
      <c r="JFN5" s="168"/>
      <c r="JFO5" s="168"/>
      <c r="JFP5" s="168"/>
      <c r="JFQ5" s="168"/>
      <c r="JFR5" s="168"/>
      <c r="JFS5" s="168"/>
      <c r="JFT5" s="168"/>
      <c r="JFU5" s="168"/>
      <c r="JFV5" s="168"/>
      <c r="JFW5" s="168"/>
      <c r="JFX5" s="169"/>
      <c r="JFY5" s="169"/>
      <c r="JFZ5" s="169"/>
      <c r="JGA5" s="169"/>
      <c r="JGB5" s="169"/>
      <c r="JGC5" s="169"/>
      <c r="JGD5" s="169"/>
      <c r="JGE5" s="169"/>
      <c r="JGF5" s="169"/>
      <c r="JGG5" s="169"/>
      <c r="JGH5" s="169"/>
      <c r="JGI5" s="169"/>
      <c r="JGJ5" s="169"/>
      <c r="JGK5" s="169"/>
      <c r="JGL5" s="169"/>
      <c r="JGM5" s="169"/>
      <c r="JGN5" s="169"/>
      <c r="JGO5" s="169"/>
      <c r="JGP5" s="169"/>
      <c r="JGQ5" s="169"/>
      <c r="JGR5" s="168"/>
      <c r="JGS5" s="168"/>
      <c r="JGT5" s="168"/>
      <c r="JGU5" s="168"/>
      <c r="JGV5" s="168"/>
      <c r="JGW5" s="168"/>
      <c r="JGX5" s="168"/>
      <c r="JGY5" s="168"/>
      <c r="JGZ5" s="168"/>
      <c r="JHA5" s="168"/>
      <c r="JHB5" s="168"/>
      <c r="JHC5" s="168"/>
      <c r="JHD5" s="168"/>
      <c r="JHE5" s="168"/>
      <c r="JHF5" s="168"/>
      <c r="JHG5" s="168"/>
      <c r="JHH5" s="168"/>
      <c r="JHI5" s="168"/>
      <c r="JHJ5" s="169"/>
      <c r="JHK5" s="169"/>
      <c r="JHL5" s="169"/>
      <c r="JHM5" s="169"/>
      <c r="JHN5" s="169"/>
      <c r="JHO5" s="169"/>
      <c r="JHP5" s="169"/>
      <c r="JHQ5" s="169"/>
      <c r="JHR5" s="169"/>
      <c r="JHS5" s="169"/>
      <c r="JHT5" s="169"/>
      <c r="JHU5" s="169"/>
      <c r="JHV5" s="169"/>
      <c r="JHW5" s="169"/>
      <c r="JHX5" s="169"/>
      <c r="JHY5" s="169"/>
      <c r="JHZ5" s="169"/>
      <c r="JIA5" s="169"/>
      <c r="JIB5" s="169"/>
      <c r="JIC5" s="169"/>
      <c r="JID5" s="168"/>
      <c r="JIE5" s="168"/>
      <c r="JIF5" s="168"/>
      <c r="JIG5" s="168"/>
      <c r="JIH5" s="168"/>
      <c r="JII5" s="168"/>
      <c r="JIJ5" s="168"/>
      <c r="JIK5" s="168"/>
      <c r="JIL5" s="168"/>
      <c r="JIM5" s="168"/>
      <c r="JIN5" s="168"/>
      <c r="JIO5" s="168"/>
      <c r="JIP5" s="168"/>
      <c r="JIQ5" s="168"/>
      <c r="JIR5" s="168"/>
      <c r="JIS5" s="168"/>
      <c r="JIT5" s="168"/>
      <c r="JIU5" s="168"/>
      <c r="JIV5" s="169"/>
      <c r="JIW5" s="169"/>
      <c r="JIX5" s="169"/>
      <c r="JIY5" s="169"/>
      <c r="JIZ5" s="169"/>
      <c r="JJA5" s="169"/>
      <c r="JJB5" s="169"/>
      <c r="JJC5" s="169"/>
      <c r="JJD5" s="169"/>
      <c r="JJE5" s="169"/>
      <c r="JJF5" s="169"/>
      <c r="JJG5" s="169"/>
      <c r="JJH5" s="169"/>
      <c r="JJI5" s="169"/>
      <c r="JJJ5" s="169"/>
      <c r="JJK5" s="169"/>
      <c r="JJL5" s="169"/>
      <c r="JJM5" s="169"/>
      <c r="JJN5" s="169"/>
      <c r="JJO5" s="169"/>
      <c r="JJP5" s="168"/>
      <c r="JJQ5" s="168"/>
      <c r="JJR5" s="168"/>
      <c r="JJS5" s="168"/>
      <c r="JJT5" s="168"/>
      <c r="JJU5" s="168"/>
      <c r="JJV5" s="168"/>
      <c r="JJW5" s="168"/>
      <c r="JJX5" s="168"/>
      <c r="JJY5" s="168"/>
      <c r="JJZ5" s="168"/>
      <c r="JKA5" s="168"/>
      <c r="JKB5" s="168"/>
      <c r="JKC5" s="168"/>
      <c r="JKD5" s="168"/>
      <c r="JKE5" s="168"/>
      <c r="JKF5" s="168"/>
      <c r="JKG5" s="168"/>
      <c r="JKH5" s="169"/>
      <c r="JKI5" s="169"/>
      <c r="JKJ5" s="169"/>
      <c r="JKK5" s="169"/>
      <c r="JKL5" s="169"/>
      <c r="JKM5" s="169"/>
      <c r="JKN5" s="169"/>
      <c r="JKO5" s="169"/>
      <c r="JKP5" s="169"/>
      <c r="JKQ5" s="169"/>
      <c r="JKR5" s="169"/>
      <c r="JKS5" s="169"/>
      <c r="JKT5" s="169"/>
      <c r="JKU5" s="169"/>
      <c r="JKV5" s="169"/>
      <c r="JKW5" s="169"/>
      <c r="JKX5" s="169"/>
      <c r="JKY5" s="169"/>
      <c r="JKZ5" s="169"/>
      <c r="JLA5" s="169"/>
      <c r="JLB5" s="168"/>
      <c r="JLC5" s="168"/>
      <c r="JLD5" s="168"/>
      <c r="JLE5" s="168"/>
      <c r="JLF5" s="168"/>
      <c r="JLG5" s="168"/>
      <c r="JLH5" s="168"/>
      <c r="JLI5" s="168"/>
      <c r="JLJ5" s="168"/>
      <c r="JLK5" s="168"/>
      <c r="JLL5" s="168"/>
      <c r="JLM5" s="168"/>
      <c r="JLN5" s="168"/>
      <c r="JLO5" s="168"/>
      <c r="JLP5" s="168"/>
      <c r="JLQ5" s="168"/>
      <c r="JLR5" s="168"/>
      <c r="JLS5" s="168"/>
      <c r="JLT5" s="169"/>
      <c r="JLU5" s="169"/>
      <c r="JLV5" s="169"/>
      <c r="JLW5" s="169"/>
      <c r="JLX5" s="169"/>
      <c r="JLY5" s="169"/>
      <c r="JLZ5" s="169"/>
      <c r="JMA5" s="169"/>
      <c r="JMB5" s="169"/>
      <c r="JMC5" s="169"/>
      <c r="JMD5" s="169"/>
      <c r="JME5" s="169"/>
      <c r="JMF5" s="169"/>
      <c r="JMG5" s="169"/>
      <c r="JMH5" s="169"/>
      <c r="JMI5" s="169"/>
      <c r="JMJ5" s="169"/>
      <c r="JMK5" s="169"/>
      <c r="JML5" s="169"/>
      <c r="JMM5" s="169"/>
      <c r="JMN5" s="168"/>
      <c r="JMO5" s="168"/>
      <c r="JMP5" s="168"/>
      <c r="JMQ5" s="168"/>
      <c r="JMR5" s="168"/>
      <c r="JMS5" s="168"/>
      <c r="JMT5" s="168"/>
      <c r="JMU5" s="168"/>
      <c r="JMV5" s="168"/>
      <c r="JMW5" s="168"/>
      <c r="JMX5" s="168"/>
      <c r="JMY5" s="168"/>
      <c r="JMZ5" s="168"/>
      <c r="JNA5" s="168"/>
      <c r="JNB5" s="168"/>
      <c r="JNC5" s="168"/>
      <c r="JND5" s="168"/>
      <c r="JNE5" s="168"/>
      <c r="JNF5" s="169"/>
      <c r="JNG5" s="169"/>
      <c r="JNH5" s="169"/>
      <c r="JNI5" s="169"/>
      <c r="JNJ5" s="169"/>
      <c r="JNK5" s="169"/>
      <c r="JNL5" s="169"/>
      <c r="JNM5" s="169"/>
      <c r="JNN5" s="169"/>
      <c r="JNO5" s="169"/>
      <c r="JNP5" s="169"/>
      <c r="JNQ5" s="169"/>
      <c r="JNR5" s="169"/>
      <c r="JNS5" s="169"/>
      <c r="JNT5" s="169"/>
      <c r="JNU5" s="169"/>
      <c r="JNV5" s="169"/>
      <c r="JNW5" s="169"/>
      <c r="JNX5" s="169"/>
      <c r="JNY5" s="169"/>
      <c r="JNZ5" s="168"/>
      <c r="JOA5" s="168"/>
      <c r="JOB5" s="168"/>
      <c r="JOC5" s="168"/>
      <c r="JOD5" s="168"/>
      <c r="JOE5" s="168"/>
      <c r="JOF5" s="168"/>
      <c r="JOG5" s="168"/>
      <c r="JOH5" s="168"/>
      <c r="JOI5" s="168"/>
      <c r="JOJ5" s="168"/>
      <c r="JOK5" s="168"/>
      <c r="JOL5" s="168"/>
      <c r="JOM5" s="168"/>
      <c r="JON5" s="168"/>
      <c r="JOO5" s="168"/>
      <c r="JOP5" s="168"/>
      <c r="JOQ5" s="168"/>
      <c r="JOR5" s="169"/>
      <c r="JOS5" s="169"/>
      <c r="JOT5" s="169"/>
      <c r="JOU5" s="169"/>
      <c r="JOV5" s="169"/>
      <c r="JOW5" s="169"/>
      <c r="JOX5" s="169"/>
      <c r="JOY5" s="169"/>
      <c r="JOZ5" s="169"/>
      <c r="JPA5" s="169"/>
      <c r="JPB5" s="169"/>
      <c r="JPC5" s="169"/>
      <c r="JPD5" s="169"/>
      <c r="JPE5" s="169"/>
      <c r="JPF5" s="169"/>
      <c r="JPG5" s="169"/>
      <c r="JPH5" s="169"/>
      <c r="JPI5" s="169"/>
      <c r="JPJ5" s="169"/>
      <c r="JPK5" s="169"/>
      <c r="JPL5" s="168"/>
      <c r="JPM5" s="168"/>
      <c r="JPN5" s="168"/>
      <c r="JPO5" s="168"/>
      <c r="JPP5" s="168"/>
      <c r="JPQ5" s="168"/>
      <c r="JPR5" s="168"/>
      <c r="JPS5" s="168"/>
      <c r="JPT5" s="168"/>
      <c r="JPU5" s="168"/>
      <c r="JPV5" s="168"/>
      <c r="JPW5" s="168"/>
      <c r="JPX5" s="168"/>
      <c r="JPY5" s="168"/>
      <c r="JPZ5" s="168"/>
      <c r="JQA5" s="168"/>
      <c r="JQB5" s="168"/>
      <c r="JQC5" s="168"/>
      <c r="JQD5" s="169"/>
      <c r="JQE5" s="169"/>
      <c r="JQF5" s="169"/>
      <c r="JQG5" s="169"/>
      <c r="JQH5" s="169"/>
      <c r="JQI5" s="169"/>
      <c r="JQJ5" s="169"/>
      <c r="JQK5" s="169"/>
      <c r="JQL5" s="169"/>
      <c r="JQM5" s="169"/>
      <c r="JQN5" s="169"/>
      <c r="JQO5" s="169"/>
      <c r="JQP5" s="169"/>
      <c r="JQQ5" s="169"/>
      <c r="JQR5" s="169"/>
      <c r="JQS5" s="169"/>
      <c r="JQT5" s="169"/>
      <c r="JQU5" s="169"/>
      <c r="JQV5" s="169"/>
      <c r="JQW5" s="169"/>
      <c r="JQX5" s="168"/>
      <c r="JQY5" s="168"/>
      <c r="JQZ5" s="168"/>
      <c r="JRA5" s="168"/>
      <c r="JRB5" s="168"/>
      <c r="JRC5" s="168"/>
      <c r="JRD5" s="168"/>
      <c r="JRE5" s="168"/>
      <c r="JRF5" s="168"/>
      <c r="JRG5" s="168"/>
      <c r="JRH5" s="168"/>
      <c r="JRI5" s="168"/>
      <c r="JRJ5" s="168"/>
      <c r="JRK5" s="168"/>
      <c r="JRL5" s="168"/>
      <c r="JRM5" s="168"/>
      <c r="JRN5" s="168"/>
      <c r="JRO5" s="168"/>
      <c r="JRP5" s="169"/>
      <c r="JRQ5" s="169"/>
      <c r="JRR5" s="169"/>
      <c r="JRS5" s="169"/>
      <c r="JRT5" s="169"/>
      <c r="JRU5" s="169"/>
      <c r="JRV5" s="169"/>
      <c r="JRW5" s="169"/>
      <c r="JRX5" s="169"/>
      <c r="JRY5" s="169"/>
      <c r="JRZ5" s="169"/>
      <c r="JSA5" s="169"/>
      <c r="JSB5" s="169"/>
      <c r="JSC5" s="169"/>
      <c r="JSD5" s="169"/>
      <c r="JSE5" s="169"/>
      <c r="JSF5" s="169"/>
      <c r="JSG5" s="169"/>
      <c r="JSH5" s="169"/>
      <c r="JSI5" s="169"/>
      <c r="JSJ5" s="168"/>
      <c r="JSK5" s="168"/>
      <c r="JSL5" s="168"/>
      <c r="JSM5" s="168"/>
      <c r="JSN5" s="168"/>
      <c r="JSO5" s="168"/>
      <c r="JSP5" s="168"/>
      <c r="JSQ5" s="168"/>
      <c r="JSR5" s="168"/>
      <c r="JSS5" s="168"/>
      <c r="JST5" s="168"/>
      <c r="JSU5" s="168"/>
      <c r="JSV5" s="168"/>
      <c r="JSW5" s="168"/>
      <c r="JSX5" s="168"/>
      <c r="JSY5" s="168"/>
      <c r="JSZ5" s="168"/>
      <c r="JTA5" s="168"/>
      <c r="JTB5" s="169"/>
      <c r="JTC5" s="169"/>
      <c r="JTD5" s="169"/>
      <c r="JTE5" s="169"/>
      <c r="JTF5" s="169"/>
      <c r="JTG5" s="169"/>
      <c r="JTH5" s="169"/>
      <c r="JTI5" s="169"/>
      <c r="JTJ5" s="169"/>
      <c r="JTK5" s="169"/>
      <c r="JTL5" s="169"/>
      <c r="JTM5" s="169"/>
      <c r="JTN5" s="169"/>
      <c r="JTO5" s="169"/>
      <c r="JTP5" s="169"/>
      <c r="JTQ5" s="169"/>
      <c r="JTR5" s="169"/>
      <c r="JTS5" s="169"/>
      <c r="JTT5" s="169"/>
      <c r="JTU5" s="169"/>
      <c r="JTV5" s="168"/>
      <c r="JTW5" s="168"/>
      <c r="JTX5" s="168"/>
      <c r="JTY5" s="168"/>
      <c r="JTZ5" s="168"/>
      <c r="JUA5" s="168"/>
      <c r="JUB5" s="168"/>
      <c r="JUC5" s="168"/>
      <c r="JUD5" s="168"/>
      <c r="JUE5" s="168"/>
      <c r="JUF5" s="168"/>
      <c r="JUG5" s="168"/>
      <c r="JUH5" s="168"/>
      <c r="JUI5" s="168"/>
      <c r="JUJ5" s="168"/>
      <c r="JUK5" s="168"/>
      <c r="JUL5" s="168"/>
      <c r="JUM5" s="168"/>
      <c r="JUN5" s="169"/>
      <c r="JUO5" s="169"/>
      <c r="JUP5" s="169"/>
      <c r="JUQ5" s="169"/>
      <c r="JUR5" s="169"/>
      <c r="JUS5" s="169"/>
      <c r="JUT5" s="169"/>
      <c r="JUU5" s="169"/>
      <c r="JUV5" s="169"/>
      <c r="JUW5" s="169"/>
      <c r="JUX5" s="169"/>
      <c r="JUY5" s="169"/>
      <c r="JUZ5" s="169"/>
      <c r="JVA5" s="169"/>
      <c r="JVB5" s="169"/>
      <c r="JVC5" s="169"/>
      <c r="JVD5" s="169"/>
      <c r="JVE5" s="169"/>
      <c r="JVF5" s="169"/>
      <c r="JVG5" s="169"/>
      <c r="JVH5" s="168"/>
      <c r="JVI5" s="168"/>
      <c r="JVJ5" s="168"/>
      <c r="JVK5" s="168"/>
      <c r="JVL5" s="168"/>
      <c r="JVM5" s="168"/>
      <c r="JVN5" s="168"/>
      <c r="JVO5" s="168"/>
      <c r="JVP5" s="168"/>
      <c r="JVQ5" s="168"/>
      <c r="JVR5" s="168"/>
      <c r="JVS5" s="168"/>
      <c r="JVT5" s="168"/>
      <c r="JVU5" s="168"/>
      <c r="JVV5" s="168"/>
      <c r="JVW5" s="168"/>
      <c r="JVX5" s="168"/>
      <c r="JVY5" s="168"/>
      <c r="JVZ5" s="169"/>
      <c r="JWA5" s="169"/>
      <c r="JWB5" s="169"/>
      <c r="JWC5" s="169"/>
      <c r="JWD5" s="169"/>
      <c r="JWE5" s="169"/>
      <c r="JWF5" s="169"/>
      <c r="JWG5" s="169"/>
      <c r="JWH5" s="169"/>
      <c r="JWI5" s="169"/>
      <c r="JWJ5" s="169"/>
      <c r="JWK5" s="169"/>
      <c r="JWL5" s="169"/>
      <c r="JWM5" s="169"/>
      <c r="JWN5" s="169"/>
      <c r="JWO5" s="169"/>
      <c r="JWP5" s="169"/>
      <c r="JWQ5" s="169"/>
      <c r="JWR5" s="169"/>
      <c r="JWS5" s="169"/>
      <c r="JWT5" s="168"/>
      <c r="JWU5" s="168"/>
      <c r="JWV5" s="168"/>
      <c r="JWW5" s="168"/>
      <c r="JWX5" s="168"/>
      <c r="JWY5" s="168"/>
      <c r="JWZ5" s="168"/>
      <c r="JXA5" s="168"/>
      <c r="JXB5" s="168"/>
      <c r="JXC5" s="168"/>
      <c r="JXD5" s="168"/>
      <c r="JXE5" s="168"/>
      <c r="JXF5" s="168"/>
      <c r="JXG5" s="168"/>
      <c r="JXH5" s="168"/>
      <c r="JXI5" s="168"/>
      <c r="JXJ5" s="168"/>
      <c r="JXK5" s="168"/>
      <c r="JXL5" s="169"/>
      <c r="JXM5" s="169"/>
      <c r="JXN5" s="169"/>
      <c r="JXO5" s="169"/>
      <c r="JXP5" s="169"/>
      <c r="JXQ5" s="169"/>
      <c r="JXR5" s="169"/>
      <c r="JXS5" s="169"/>
      <c r="JXT5" s="169"/>
      <c r="JXU5" s="169"/>
      <c r="JXV5" s="169"/>
      <c r="JXW5" s="169"/>
      <c r="JXX5" s="169"/>
      <c r="JXY5" s="169"/>
      <c r="JXZ5" s="169"/>
      <c r="JYA5" s="169"/>
      <c r="JYB5" s="169"/>
      <c r="JYC5" s="169"/>
      <c r="JYD5" s="169"/>
      <c r="JYE5" s="169"/>
      <c r="JYF5" s="168"/>
      <c r="JYG5" s="168"/>
      <c r="JYH5" s="168"/>
      <c r="JYI5" s="168"/>
      <c r="JYJ5" s="168"/>
      <c r="JYK5" s="168"/>
      <c r="JYL5" s="168"/>
      <c r="JYM5" s="168"/>
      <c r="JYN5" s="168"/>
      <c r="JYO5" s="168"/>
      <c r="JYP5" s="168"/>
      <c r="JYQ5" s="168"/>
      <c r="JYR5" s="168"/>
      <c r="JYS5" s="168"/>
      <c r="JYT5" s="168"/>
      <c r="JYU5" s="168"/>
      <c r="JYV5" s="168"/>
      <c r="JYW5" s="168"/>
      <c r="JYX5" s="169"/>
      <c r="JYY5" s="169"/>
      <c r="JYZ5" s="169"/>
      <c r="JZA5" s="169"/>
      <c r="JZB5" s="169"/>
      <c r="JZC5" s="169"/>
      <c r="JZD5" s="169"/>
      <c r="JZE5" s="169"/>
      <c r="JZF5" s="169"/>
      <c r="JZG5" s="169"/>
      <c r="JZH5" s="169"/>
      <c r="JZI5" s="169"/>
      <c r="JZJ5" s="169"/>
      <c r="JZK5" s="169"/>
      <c r="JZL5" s="169"/>
      <c r="JZM5" s="169"/>
      <c r="JZN5" s="169"/>
      <c r="JZO5" s="169"/>
      <c r="JZP5" s="169"/>
      <c r="JZQ5" s="169"/>
      <c r="JZR5" s="168"/>
      <c r="JZS5" s="168"/>
      <c r="JZT5" s="168"/>
      <c r="JZU5" s="168"/>
      <c r="JZV5" s="168"/>
      <c r="JZW5" s="168"/>
      <c r="JZX5" s="168"/>
      <c r="JZY5" s="168"/>
      <c r="JZZ5" s="168"/>
      <c r="KAA5" s="168"/>
      <c r="KAB5" s="168"/>
      <c r="KAC5" s="168"/>
      <c r="KAD5" s="168"/>
      <c r="KAE5" s="168"/>
      <c r="KAF5" s="168"/>
      <c r="KAG5" s="168"/>
      <c r="KAH5" s="168"/>
      <c r="KAI5" s="168"/>
      <c r="KAJ5" s="169"/>
      <c r="KAK5" s="169"/>
      <c r="KAL5" s="169"/>
      <c r="KAM5" s="169"/>
      <c r="KAN5" s="169"/>
      <c r="KAO5" s="169"/>
      <c r="KAP5" s="169"/>
      <c r="KAQ5" s="169"/>
      <c r="KAR5" s="169"/>
      <c r="KAS5" s="169"/>
      <c r="KAT5" s="169"/>
      <c r="KAU5" s="169"/>
      <c r="KAV5" s="169"/>
      <c r="KAW5" s="169"/>
      <c r="KAX5" s="169"/>
      <c r="KAY5" s="169"/>
      <c r="KAZ5" s="169"/>
      <c r="KBA5" s="169"/>
      <c r="KBB5" s="169"/>
      <c r="KBC5" s="169"/>
      <c r="KBD5" s="168"/>
      <c r="KBE5" s="168"/>
      <c r="KBF5" s="168"/>
      <c r="KBG5" s="168"/>
      <c r="KBH5" s="168"/>
      <c r="KBI5" s="168"/>
      <c r="KBJ5" s="168"/>
      <c r="KBK5" s="168"/>
      <c r="KBL5" s="168"/>
      <c r="KBM5" s="168"/>
      <c r="KBN5" s="168"/>
      <c r="KBO5" s="168"/>
      <c r="KBP5" s="168"/>
      <c r="KBQ5" s="168"/>
      <c r="KBR5" s="168"/>
      <c r="KBS5" s="168"/>
      <c r="KBT5" s="168"/>
      <c r="KBU5" s="168"/>
      <c r="KBV5" s="169"/>
      <c r="KBW5" s="169"/>
      <c r="KBX5" s="169"/>
      <c r="KBY5" s="169"/>
      <c r="KBZ5" s="169"/>
      <c r="KCA5" s="169"/>
      <c r="KCB5" s="169"/>
      <c r="KCC5" s="169"/>
      <c r="KCD5" s="169"/>
      <c r="KCE5" s="169"/>
      <c r="KCF5" s="169"/>
      <c r="KCG5" s="169"/>
      <c r="KCH5" s="169"/>
      <c r="KCI5" s="169"/>
      <c r="KCJ5" s="169"/>
      <c r="KCK5" s="169"/>
      <c r="KCL5" s="169"/>
      <c r="KCM5" s="169"/>
      <c r="KCN5" s="169"/>
      <c r="KCO5" s="169"/>
      <c r="KCP5" s="168"/>
      <c r="KCQ5" s="168"/>
      <c r="KCR5" s="168"/>
      <c r="KCS5" s="168"/>
      <c r="KCT5" s="168"/>
      <c r="KCU5" s="168"/>
      <c r="KCV5" s="168"/>
      <c r="KCW5" s="168"/>
      <c r="KCX5" s="168"/>
      <c r="KCY5" s="168"/>
      <c r="KCZ5" s="168"/>
      <c r="KDA5" s="168"/>
      <c r="KDB5" s="168"/>
      <c r="KDC5" s="168"/>
      <c r="KDD5" s="168"/>
      <c r="KDE5" s="168"/>
      <c r="KDF5" s="168"/>
      <c r="KDG5" s="168"/>
      <c r="KDH5" s="169"/>
      <c r="KDI5" s="169"/>
      <c r="KDJ5" s="169"/>
      <c r="KDK5" s="169"/>
      <c r="KDL5" s="169"/>
      <c r="KDM5" s="169"/>
      <c r="KDN5" s="169"/>
      <c r="KDO5" s="169"/>
      <c r="KDP5" s="169"/>
      <c r="KDQ5" s="169"/>
      <c r="KDR5" s="169"/>
      <c r="KDS5" s="169"/>
      <c r="KDT5" s="169"/>
      <c r="KDU5" s="169"/>
      <c r="KDV5" s="169"/>
      <c r="KDW5" s="169"/>
      <c r="KDX5" s="169"/>
      <c r="KDY5" s="169"/>
      <c r="KDZ5" s="169"/>
      <c r="KEA5" s="169"/>
      <c r="KEB5" s="168"/>
      <c r="KEC5" s="168"/>
      <c r="KED5" s="168"/>
      <c r="KEE5" s="168"/>
      <c r="KEF5" s="168"/>
      <c r="KEG5" s="168"/>
      <c r="KEH5" s="168"/>
      <c r="KEI5" s="168"/>
      <c r="KEJ5" s="168"/>
      <c r="KEK5" s="168"/>
      <c r="KEL5" s="168"/>
      <c r="KEM5" s="168"/>
      <c r="KEN5" s="168"/>
      <c r="KEO5" s="168"/>
      <c r="KEP5" s="168"/>
      <c r="KEQ5" s="168"/>
      <c r="KER5" s="168"/>
      <c r="KES5" s="168"/>
      <c r="KET5" s="169"/>
      <c r="KEU5" s="169"/>
      <c r="KEV5" s="169"/>
      <c r="KEW5" s="169"/>
      <c r="KEX5" s="169"/>
      <c r="KEY5" s="169"/>
      <c r="KEZ5" s="169"/>
      <c r="KFA5" s="169"/>
      <c r="KFB5" s="169"/>
      <c r="KFC5" s="169"/>
      <c r="KFD5" s="169"/>
      <c r="KFE5" s="169"/>
      <c r="KFF5" s="169"/>
      <c r="KFG5" s="169"/>
      <c r="KFH5" s="169"/>
      <c r="KFI5" s="169"/>
      <c r="KFJ5" s="169"/>
      <c r="KFK5" s="169"/>
      <c r="KFL5" s="169"/>
      <c r="KFM5" s="169"/>
      <c r="KFN5" s="168"/>
      <c r="KFO5" s="168"/>
      <c r="KFP5" s="168"/>
      <c r="KFQ5" s="168"/>
      <c r="KFR5" s="168"/>
      <c r="KFS5" s="168"/>
      <c r="KFT5" s="168"/>
      <c r="KFU5" s="168"/>
      <c r="KFV5" s="168"/>
      <c r="KFW5" s="168"/>
      <c r="KFX5" s="168"/>
      <c r="KFY5" s="168"/>
      <c r="KFZ5" s="168"/>
      <c r="KGA5" s="168"/>
      <c r="KGB5" s="168"/>
      <c r="KGC5" s="168"/>
      <c r="KGD5" s="168"/>
      <c r="KGE5" s="168"/>
      <c r="KGF5" s="169"/>
      <c r="KGG5" s="169"/>
      <c r="KGH5" s="169"/>
      <c r="KGI5" s="169"/>
      <c r="KGJ5" s="169"/>
      <c r="KGK5" s="169"/>
      <c r="KGL5" s="169"/>
      <c r="KGM5" s="169"/>
      <c r="KGN5" s="169"/>
      <c r="KGO5" s="169"/>
      <c r="KGP5" s="169"/>
      <c r="KGQ5" s="169"/>
      <c r="KGR5" s="169"/>
      <c r="KGS5" s="169"/>
      <c r="KGT5" s="169"/>
      <c r="KGU5" s="169"/>
      <c r="KGV5" s="169"/>
      <c r="KGW5" s="169"/>
      <c r="KGX5" s="169"/>
      <c r="KGY5" s="169"/>
      <c r="KGZ5" s="168"/>
      <c r="KHA5" s="168"/>
      <c r="KHB5" s="168"/>
      <c r="KHC5" s="168"/>
      <c r="KHD5" s="168"/>
      <c r="KHE5" s="168"/>
      <c r="KHF5" s="168"/>
      <c r="KHG5" s="168"/>
      <c r="KHH5" s="168"/>
      <c r="KHI5" s="168"/>
      <c r="KHJ5" s="168"/>
      <c r="KHK5" s="168"/>
      <c r="KHL5" s="168"/>
      <c r="KHM5" s="168"/>
      <c r="KHN5" s="168"/>
      <c r="KHO5" s="168"/>
      <c r="KHP5" s="168"/>
      <c r="KHQ5" s="168"/>
      <c r="KHR5" s="169"/>
      <c r="KHS5" s="169"/>
      <c r="KHT5" s="169"/>
      <c r="KHU5" s="169"/>
      <c r="KHV5" s="169"/>
      <c r="KHW5" s="169"/>
      <c r="KHX5" s="169"/>
      <c r="KHY5" s="169"/>
      <c r="KHZ5" s="169"/>
      <c r="KIA5" s="169"/>
      <c r="KIB5" s="169"/>
      <c r="KIC5" s="169"/>
      <c r="KID5" s="169"/>
      <c r="KIE5" s="169"/>
      <c r="KIF5" s="169"/>
      <c r="KIG5" s="169"/>
      <c r="KIH5" s="169"/>
      <c r="KII5" s="169"/>
      <c r="KIJ5" s="169"/>
      <c r="KIK5" s="169"/>
      <c r="KIL5" s="168"/>
      <c r="KIM5" s="168"/>
      <c r="KIN5" s="168"/>
      <c r="KIO5" s="168"/>
      <c r="KIP5" s="168"/>
      <c r="KIQ5" s="168"/>
      <c r="KIR5" s="168"/>
      <c r="KIS5" s="168"/>
      <c r="KIT5" s="168"/>
      <c r="KIU5" s="168"/>
      <c r="KIV5" s="168"/>
      <c r="KIW5" s="168"/>
      <c r="KIX5" s="168"/>
      <c r="KIY5" s="168"/>
      <c r="KIZ5" s="168"/>
      <c r="KJA5" s="168"/>
      <c r="KJB5" s="168"/>
      <c r="KJC5" s="168"/>
      <c r="KJD5" s="169"/>
      <c r="KJE5" s="169"/>
      <c r="KJF5" s="169"/>
      <c r="KJG5" s="169"/>
      <c r="KJH5" s="169"/>
      <c r="KJI5" s="169"/>
      <c r="KJJ5" s="169"/>
      <c r="KJK5" s="169"/>
      <c r="KJL5" s="169"/>
      <c r="KJM5" s="169"/>
      <c r="KJN5" s="169"/>
      <c r="KJO5" s="169"/>
      <c r="KJP5" s="169"/>
      <c r="KJQ5" s="169"/>
      <c r="KJR5" s="169"/>
      <c r="KJS5" s="169"/>
      <c r="KJT5" s="169"/>
      <c r="KJU5" s="169"/>
      <c r="KJV5" s="169"/>
      <c r="KJW5" s="169"/>
      <c r="KJX5" s="168"/>
      <c r="KJY5" s="168"/>
      <c r="KJZ5" s="168"/>
      <c r="KKA5" s="168"/>
      <c r="KKB5" s="168"/>
      <c r="KKC5" s="168"/>
      <c r="KKD5" s="168"/>
      <c r="KKE5" s="168"/>
      <c r="KKF5" s="168"/>
      <c r="KKG5" s="168"/>
      <c r="KKH5" s="168"/>
      <c r="KKI5" s="168"/>
      <c r="KKJ5" s="168"/>
      <c r="KKK5" s="168"/>
      <c r="KKL5" s="168"/>
      <c r="KKM5" s="168"/>
      <c r="KKN5" s="168"/>
      <c r="KKO5" s="168"/>
      <c r="KKP5" s="169"/>
      <c r="KKQ5" s="169"/>
      <c r="KKR5" s="169"/>
      <c r="KKS5" s="169"/>
      <c r="KKT5" s="169"/>
      <c r="KKU5" s="169"/>
      <c r="KKV5" s="169"/>
      <c r="KKW5" s="169"/>
      <c r="KKX5" s="169"/>
      <c r="KKY5" s="169"/>
      <c r="KKZ5" s="169"/>
      <c r="KLA5" s="169"/>
      <c r="KLB5" s="169"/>
      <c r="KLC5" s="169"/>
      <c r="KLD5" s="169"/>
      <c r="KLE5" s="169"/>
      <c r="KLF5" s="169"/>
      <c r="KLG5" s="169"/>
      <c r="KLH5" s="169"/>
      <c r="KLI5" s="169"/>
      <c r="KLJ5" s="168"/>
      <c r="KLK5" s="168"/>
      <c r="KLL5" s="168"/>
      <c r="KLM5" s="168"/>
      <c r="KLN5" s="168"/>
      <c r="KLO5" s="168"/>
      <c r="KLP5" s="168"/>
      <c r="KLQ5" s="168"/>
      <c r="KLR5" s="168"/>
      <c r="KLS5" s="168"/>
      <c r="KLT5" s="168"/>
      <c r="KLU5" s="168"/>
      <c r="KLV5" s="168"/>
      <c r="KLW5" s="168"/>
      <c r="KLX5" s="168"/>
      <c r="KLY5" s="168"/>
      <c r="KLZ5" s="168"/>
      <c r="KMA5" s="168"/>
      <c r="KMB5" s="169"/>
      <c r="KMC5" s="169"/>
      <c r="KMD5" s="169"/>
      <c r="KME5" s="169"/>
      <c r="KMF5" s="169"/>
      <c r="KMG5" s="169"/>
      <c r="KMH5" s="169"/>
      <c r="KMI5" s="169"/>
      <c r="KMJ5" s="169"/>
      <c r="KMK5" s="169"/>
      <c r="KML5" s="169"/>
      <c r="KMM5" s="169"/>
      <c r="KMN5" s="169"/>
      <c r="KMO5" s="169"/>
      <c r="KMP5" s="169"/>
      <c r="KMQ5" s="169"/>
      <c r="KMR5" s="169"/>
      <c r="KMS5" s="169"/>
      <c r="KMT5" s="169"/>
      <c r="KMU5" s="169"/>
      <c r="KMV5" s="168"/>
      <c r="KMW5" s="168"/>
      <c r="KMX5" s="168"/>
      <c r="KMY5" s="168"/>
      <c r="KMZ5" s="168"/>
      <c r="KNA5" s="168"/>
      <c r="KNB5" s="168"/>
      <c r="KNC5" s="168"/>
      <c r="KND5" s="168"/>
      <c r="KNE5" s="168"/>
      <c r="KNF5" s="168"/>
      <c r="KNG5" s="168"/>
      <c r="KNH5" s="168"/>
      <c r="KNI5" s="168"/>
      <c r="KNJ5" s="168"/>
      <c r="KNK5" s="168"/>
      <c r="KNL5" s="168"/>
      <c r="KNM5" s="168"/>
      <c r="KNN5" s="169"/>
      <c r="KNO5" s="169"/>
      <c r="KNP5" s="169"/>
      <c r="KNQ5" s="169"/>
      <c r="KNR5" s="169"/>
      <c r="KNS5" s="169"/>
      <c r="KNT5" s="169"/>
      <c r="KNU5" s="169"/>
      <c r="KNV5" s="169"/>
      <c r="KNW5" s="169"/>
      <c r="KNX5" s="169"/>
      <c r="KNY5" s="169"/>
      <c r="KNZ5" s="169"/>
      <c r="KOA5" s="169"/>
      <c r="KOB5" s="169"/>
      <c r="KOC5" s="169"/>
      <c r="KOD5" s="169"/>
      <c r="KOE5" s="169"/>
      <c r="KOF5" s="169"/>
      <c r="KOG5" s="169"/>
      <c r="KOH5" s="168"/>
      <c r="KOI5" s="168"/>
      <c r="KOJ5" s="168"/>
      <c r="KOK5" s="168"/>
      <c r="KOL5" s="168"/>
      <c r="KOM5" s="168"/>
      <c r="KON5" s="168"/>
      <c r="KOO5" s="168"/>
      <c r="KOP5" s="168"/>
      <c r="KOQ5" s="168"/>
      <c r="KOR5" s="168"/>
      <c r="KOS5" s="168"/>
      <c r="KOT5" s="168"/>
      <c r="KOU5" s="168"/>
      <c r="KOV5" s="168"/>
      <c r="KOW5" s="168"/>
      <c r="KOX5" s="168"/>
      <c r="KOY5" s="168"/>
      <c r="KOZ5" s="169"/>
      <c r="KPA5" s="169"/>
      <c r="KPB5" s="169"/>
      <c r="KPC5" s="169"/>
      <c r="KPD5" s="169"/>
      <c r="KPE5" s="169"/>
      <c r="KPF5" s="169"/>
      <c r="KPG5" s="169"/>
      <c r="KPH5" s="169"/>
      <c r="KPI5" s="169"/>
      <c r="KPJ5" s="169"/>
      <c r="KPK5" s="169"/>
      <c r="KPL5" s="169"/>
      <c r="KPM5" s="169"/>
      <c r="KPN5" s="169"/>
      <c r="KPO5" s="169"/>
      <c r="KPP5" s="169"/>
      <c r="KPQ5" s="169"/>
      <c r="KPR5" s="169"/>
      <c r="KPS5" s="169"/>
      <c r="KPT5" s="168"/>
      <c r="KPU5" s="168"/>
      <c r="KPV5" s="168"/>
      <c r="KPW5" s="168"/>
      <c r="KPX5" s="168"/>
      <c r="KPY5" s="168"/>
      <c r="KPZ5" s="168"/>
      <c r="KQA5" s="168"/>
      <c r="KQB5" s="168"/>
      <c r="KQC5" s="168"/>
      <c r="KQD5" s="168"/>
      <c r="KQE5" s="168"/>
      <c r="KQF5" s="168"/>
      <c r="KQG5" s="168"/>
      <c r="KQH5" s="168"/>
      <c r="KQI5" s="168"/>
      <c r="KQJ5" s="168"/>
      <c r="KQK5" s="168"/>
      <c r="KQL5" s="169"/>
      <c r="KQM5" s="169"/>
      <c r="KQN5" s="169"/>
      <c r="KQO5" s="169"/>
      <c r="KQP5" s="169"/>
      <c r="KQQ5" s="169"/>
      <c r="KQR5" s="169"/>
      <c r="KQS5" s="169"/>
      <c r="KQT5" s="169"/>
      <c r="KQU5" s="169"/>
      <c r="KQV5" s="169"/>
      <c r="KQW5" s="169"/>
      <c r="KQX5" s="169"/>
      <c r="KQY5" s="169"/>
      <c r="KQZ5" s="169"/>
      <c r="KRA5" s="169"/>
      <c r="KRB5" s="169"/>
      <c r="KRC5" s="169"/>
      <c r="KRD5" s="169"/>
      <c r="KRE5" s="169"/>
      <c r="KRF5" s="168"/>
      <c r="KRG5" s="168"/>
      <c r="KRH5" s="168"/>
      <c r="KRI5" s="168"/>
      <c r="KRJ5" s="168"/>
      <c r="KRK5" s="168"/>
      <c r="KRL5" s="168"/>
      <c r="KRM5" s="168"/>
      <c r="KRN5" s="168"/>
      <c r="KRO5" s="168"/>
      <c r="KRP5" s="168"/>
      <c r="KRQ5" s="168"/>
      <c r="KRR5" s="168"/>
      <c r="KRS5" s="168"/>
      <c r="KRT5" s="168"/>
      <c r="KRU5" s="168"/>
      <c r="KRV5" s="168"/>
      <c r="KRW5" s="168"/>
      <c r="KRX5" s="169"/>
      <c r="KRY5" s="169"/>
      <c r="KRZ5" s="169"/>
      <c r="KSA5" s="169"/>
      <c r="KSB5" s="169"/>
      <c r="KSC5" s="169"/>
      <c r="KSD5" s="169"/>
      <c r="KSE5" s="169"/>
      <c r="KSF5" s="169"/>
      <c r="KSG5" s="169"/>
      <c r="KSH5" s="169"/>
      <c r="KSI5" s="169"/>
      <c r="KSJ5" s="169"/>
      <c r="KSK5" s="169"/>
      <c r="KSL5" s="169"/>
      <c r="KSM5" s="169"/>
      <c r="KSN5" s="169"/>
      <c r="KSO5" s="169"/>
      <c r="KSP5" s="169"/>
      <c r="KSQ5" s="169"/>
      <c r="KSR5" s="168"/>
      <c r="KSS5" s="168"/>
      <c r="KST5" s="168"/>
      <c r="KSU5" s="168"/>
      <c r="KSV5" s="168"/>
      <c r="KSW5" s="168"/>
      <c r="KSX5" s="168"/>
      <c r="KSY5" s="168"/>
      <c r="KSZ5" s="168"/>
      <c r="KTA5" s="168"/>
      <c r="KTB5" s="168"/>
      <c r="KTC5" s="168"/>
      <c r="KTD5" s="168"/>
      <c r="KTE5" s="168"/>
      <c r="KTF5" s="168"/>
      <c r="KTG5" s="168"/>
      <c r="KTH5" s="168"/>
      <c r="KTI5" s="168"/>
      <c r="KTJ5" s="169"/>
      <c r="KTK5" s="169"/>
      <c r="KTL5" s="169"/>
      <c r="KTM5" s="169"/>
      <c r="KTN5" s="169"/>
      <c r="KTO5" s="169"/>
      <c r="KTP5" s="169"/>
      <c r="KTQ5" s="169"/>
      <c r="KTR5" s="169"/>
      <c r="KTS5" s="169"/>
      <c r="KTT5" s="169"/>
      <c r="KTU5" s="169"/>
      <c r="KTV5" s="169"/>
      <c r="KTW5" s="169"/>
      <c r="KTX5" s="169"/>
      <c r="KTY5" s="169"/>
      <c r="KTZ5" s="169"/>
      <c r="KUA5" s="169"/>
      <c r="KUB5" s="169"/>
      <c r="KUC5" s="169"/>
      <c r="KUD5" s="168"/>
      <c r="KUE5" s="168"/>
      <c r="KUF5" s="168"/>
      <c r="KUG5" s="168"/>
      <c r="KUH5" s="168"/>
      <c r="KUI5" s="168"/>
      <c r="KUJ5" s="168"/>
      <c r="KUK5" s="168"/>
      <c r="KUL5" s="168"/>
      <c r="KUM5" s="168"/>
      <c r="KUN5" s="168"/>
      <c r="KUO5" s="168"/>
      <c r="KUP5" s="168"/>
      <c r="KUQ5" s="168"/>
      <c r="KUR5" s="168"/>
      <c r="KUS5" s="168"/>
      <c r="KUT5" s="168"/>
      <c r="KUU5" s="168"/>
      <c r="KUV5" s="169"/>
      <c r="KUW5" s="169"/>
      <c r="KUX5" s="169"/>
      <c r="KUY5" s="169"/>
      <c r="KUZ5" s="169"/>
      <c r="KVA5" s="169"/>
      <c r="KVB5" s="169"/>
      <c r="KVC5" s="169"/>
      <c r="KVD5" s="169"/>
      <c r="KVE5" s="169"/>
      <c r="KVF5" s="169"/>
      <c r="KVG5" s="169"/>
      <c r="KVH5" s="169"/>
      <c r="KVI5" s="169"/>
      <c r="KVJ5" s="169"/>
      <c r="KVK5" s="169"/>
      <c r="KVL5" s="169"/>
      <c r="KVM5" s="169"/>
      <c r="KVN5" s="169"/>
      <c r="KVO5" s="169"/>
      <c r="KVP5" s="168"/>
      <c r="KVQ5" s="168"/>
      <c r="KVR5" s="168"/>
      <c r="KVS5" s="168"/>
      <c r="KVT5" s="168"/>
      <c r="KVU5" s="168"/>
      <c r="KVV5" s="168"/>
      <c r="KVW5" s="168"/>
      <c r="KVX5" s="168"/>
      <c r="KVY5" s="168"/>
      <c r="KVZ5" s="168"/>
      <c r="KWA5" s="168"/>
      <c r="KWB5" s="168"/>
      <c r="KWC5" s="168"/>
      <c r="KWD5" s="168"/>
      <c r="KWE5" s="168"/>
      <c r="KWF5" s="168"/>
      <c r="KWG5" s="168"/>
      <c r="KWH5" s="169"/>
      <c r="KWI5" s="169"/>
      <c r="KWJ5" s="169"/>
      <c r="KWK5" s="169"/>
      <c r="KWL5" s="169"/>
      <c r="KWM5" s="169"/>
      <c r="KWN5" s="169"/>
      <c r="KWO5" s="169"/>
      <c r="KWP5" s="169"/>
      <c r="KWQ5" s="169"/>
      <c r="KWR5" s="169"/>
      <c r="KWS5" s="169"/>
      <c r="KWT5" s="169"/>
      <c r="KWU5" s="169"/>
      <c r="KWV5" s="169"/>
      <c r="KWW5" s="169"/>
      <c r="KWX5" s="169"/>
      <c r="KWY5" s="169"/>
      <c r="KWZ5" s="169"/>
      <c r="KXA5" s="169"/>
      <c r="KXB5" s="168"/>
      <c r="KXC5" s="168"/>
      <c r="KXD5" s="168"/>
      <c r="KXE5" s="168"/>
      <c r="KXF5" s="168"/>
      <c r="KXG5" s="168"/>
      <c r="KXH5" s="168"/>
      <c r="KXI5" s="168"/>
      <c r="KXJ5" s="168"/>
      <c r="KXK5" s="168"/>
      <c r="KXL5" s="168"/>
      <c r="KXM5" s="168"/>
      <c r="KXN5" s="168"/>
      <c r="KXO5" s="168"/>
      <c r="KXP5" s="168"/>
      <c r="KXQ5" s="168"/>
      <c r="KXR5" s="168"/>
      <c r="KXS5" s="168"/>
      <c r="KXT5" s="169"/>
      <c r="KXU5" s="169"/>
      <c r="KXV5" s="169"/>
      <c r="KXW5" s="169"/>
      <c r="KXX5" s="169"/>
      <c r="KXY5" s="169"/>
      <c r="KXZ5" s="169"/>
      <c r="KYA5" s="169"/>
      <c r="KYB5" s="169"/>
      <c r="KYC5" s="169"/>
      <c r="KYD5" s="169"/>
      <c r="KYE5" s="169"/>
      <c r="KYF5" s="169"/>
      <c r="KYG5" s="169"/>
      <c r="KYH5" s="169"/>
      <c r="KYI5" s="169"/>
      <c r="KYJ5" s="169"/>
      <c r="KYK5" s="169"/>
      <c r="KYL5" s="169"/>
      <c r="KYM5" s="169"/>
      <c r="KYN5" s="168"/>
      <c r="KYO5" s="168"/>
      <c r="KYP5" s="168"/>
      <c r="KYQ5" s="168"/>
      <c r="KYR5" s="168"/>
      <c r="KYS5" s="168"/>
      <c r="KYT5" s="168"/>
      <c r="KYU5" s="168"/>
      <c r="KYV5" s="168"/>
      <c r="KYW5" s="168"/>
      <c r="KYX5" s="168"/>
      <c r="KYY5" s="168"/>
      <c r="KYZ5" s="168"/>
      <c r="KZA5" s="168"/>
      <c r="KZB5" s="168"/>
      <c r="KZC5" s="168"/>
      <c r="KZD5" s="168"/>
      <c r="KZE5" s="168"/>
      <c r="KZF5" s="169"/>
      <c r="KZG5" s="169"/>
      <c r="KZH5" s="169"/>
      <c r="KZI5" s="169"/>
      <c r="KZJ5" s="169"/>
      <c r="KZK5" s="169"/>
      <c r="KZL5" s="169"/>
      <c r="KZM5" s="169"/>
      <c r="KZN5" s="169"/>
      <c r="KZO5" s="169"/>
      <c r="KZP5" s="169"/>
      <c r="KZQ5" s="169"/>
      <c r="KZR5" s="169"/>
      <c r="KZS5" s="169"/>
      <c r="KZT5" s="169"/>
      <c r="KZU5" s="169"/>
      <c r="KZV5" s="169"/>
      <c r="KZW5" s="169"/>
      <c r="KZX5" s="169"/>
      <c r="KZY5" s="169"/>
      <c r="KZZ5" s="168"/>
      <c r="LAA5" s="168"/>
      <c r="LAB5" s="168"/>
      <c r="LAC5" s="168"/>
      <c r="LAD5" s="168"/>
      <c r="LAE5" s="168"/>
      <c r="LAF5" s="168"/>
      <c r="LAG5" s="168"/>
      <c r="LAH5" s="168"/>
      <c r="LAI5" s="168"/>
      <c r="LAJ5" s="168"/>
      <c r="LAK5" s="168"/>
      <c r="LAL5" s="168"/>
      <c r="LAM5" s="168"/>
      <c r="LAN5" s="168"/>
      <c r="LAO5" s="168"/>
      <c r="LAP5" s="168"/>
      <c r="LAQ5" s="168"/>
      <c r="LAR5" s="169"/>
      <c r="LAS5" s="169"/>
      <c r="LAT5" s="169"/>
      <c r="LAU5" s="169"/>
      <c r="LAV5" s="169"/>
      <c r="LAW5" s="169"/>
      <c r="LAX5" s="169"/>
      <c r="LAY5" s="169"/>
      <c r="LAZ5" s="169"/>
      <c r="LBA5" s="169"/>
      <c r="LBB5" s="169"/>
      <c r="LBC5" s="169"/>
      <c r="LBD5" s="169"/>
      <c r="LBE5" s="169"/>
      <c r="LBF5" s="169"/>
      <c r="LBG5" s="169"/>
      <c r="LBH5" s="169"/>
      <c r="LBI5" s="169"/>
      <c r="LBJ5" s="169"/>
      <c r="LBK5" s="169"/>
      <c r="LBL5" s="168"/>
      <c r="LBM5" s="168"/>
      <c r="LBN5" s="168"/>
      <c r="LBO5" s="168"/>
      <c r="LBP5" s="168"/>
      <c r="LBQ5" s="168"/>
      <c r="LBR5" s="168"/>
      <c r="LBS5" s="168"/>
      <c r="LBT5" s="168"/>
      <c r="LBU5" s="168"/>
      <c r="LBV5" s="168"/>
      <c r="LBW5" s="168"/>
      <c r="LBX5" s="168"/>
      <c r="LBY5" s="168"/>
      <c r="LBZ5" s="168"/>
      <c r="LCA5" s="168"/>
      <c r="LCB5" s="168"/>
      <c r="LCC5" s="168"/>
      <c r="LCD5" s="169"/>
      <c r="LCE5" s="169"/>
      <c r="LCF5" s="169"/>
      <c r="LCG5" s="169"/>
      <c r="LCH5" s="169"/>
      <c r="LCI5" s="169"/>
      <c r="LCJ5" s="169"/>
      <c r="LCK5" s="169"/>
      <c r="LCL5" s="169"/>
      <c r="LCM5" s="169"/>
      <c r="LCN5" s="169"/>
      <c r="LCO5" s="169"/>
      <c r="LCP5" s="169"/>
      <c r="LCQ5" s="169"/>
      <c r="LCR5" s="169"/>
      <c r="LCS5" s="169"/>
      <c r="LCT5" s="169"/>
      <c r="LCU5" s="169"/>
      <c r="LCV5" s="169"/>
      <c r="LCW5" s="169"/>
      <c r="LCX5" s="168"/>
      <c r="LCY5" s="168"/>
      <c r="LCZ5" s="168"/>
      <c r="LDA5" s="168"/>
      <c r="LDB5" s="168"/>
      <c r="LDC5" s="168"/>
      <c r="LDD5" s="168"/>
      <c r="LDE5" s="168"/>
      <c r="LDF5" s="168"/>
      <c r="LDG5" s="168"/>
      <c r="LDH5" s="168"/>
      <c r="LDI5" s="168"/>
      <c r="LDJ5" s="168"/>
      <c r="LDK5" s="168"/>
      <c r="LDL5" s="168"/>
      <c r="LDM5" s="168"/>
      <c r="LDN5" s="168"/>
      <c r="LDO5" s="168"/>
      <c r="LDP5" s="169"/>
      <c r="LDQ5" s="169"/>
      <c r="LDR5" s="169"/>
      <c r="LDS5" s="169"/>
      <c r="LDT5" s="169"/>
      <c r="LDU5" s="169"/>
      <c r="LDV5" s="169"/>
      <c r="LDW5" s="169"/>
      <c r="LDX5" s="169"/>
      <c r="LDY5" s="169"/>
      <c r="LDZ5" s="169"/>
      <c r="LEA5" s="169"/>
      <c r="LEB5" s="169"/>
      <c r="LEC5" s="169"/>
      <c r="LED5" s="169"/>
      <c r="LEE5" s="169"/>
      <c r="LEF5" s="169"/>
      <c r="LEG5" s="169"/>
      <c r="LEH5" s="169"/>
      <c r="LEI5" s="169"/>
      <c r="LEJ5" s="168"/>
      <c r="LEK5" s="168"/>
      <c r="LEL5" s="168"/>
      <c r="LEM5" s="168"/>
      <c r="LEN5" s="168"/>
      <c r="LEO5" s="168"/>
      <c r="LEP5" s="168"/>
      <c r="LEQ5" s="168"/>
      <c r="LER5" s="168"/>
      <c r="LES5" s="168"/>
      <c r="LET5" s="168"/>
      <c r="LEU5" s="168"/>
      <c r="LEV5" s="168"/>
      <c r="LEW5" s="168"/>
      <c r="LEX5" s="168"/>
      <c r="LEY5" s="168"/>
      <c r="LEZ5" s="168"/>
      <c r="LFA5" s="168"/>
      <c r="LFB5" s="169"/>
      <c r="LFC5" s="169"/>
      <c r="LFD5" s="169"/>
      <c r="LFE5" s="169"/>
      <c r="LFF5" s="169"/>
      <c r="LFG5" s="169"/>
      <c r="LFH5" s="169"/>
      <c r="LFI5" s="169"/>
      <c r="LFJ5" s="169"/>
      <c r="LFK5" s="169"/>
      <c r="LFL5" s="169"/>
      <c r="LFM5" s="169"/>
      <c r="LFN5" s="169"/>
      <c r="LFO5" s="169"/>
      <c r="LFP5" s="169"/>
      <c r="LFQ5" s="169"/>
      <c r="LFR5" s="169"/>
      <c r="LFS5" s="169"/>
      <c r="LFT5" s="169"/>
      <c r="LFU5" s="169"/>
      <c r="LFV5" s="168"/>
      <c r="LFW5" s="168"/>
      <c r="LFX5" s="168"/>
      <c r="LFY5" s="168"/>
      <c r="LFZ5" s="168"/>
      <c r="LGA5" s="168"/>
      <c r="LGB5" s="168"/>
      <c r="LGC5" s="168"/>
      <c r="LGD5" s="168"/>
      <c r="LGE5" s="168"/>
      <c r="LGF5" s="168"/>
      <c r="LGG5" s="168"/>
      <c r="LGH5" s="168"/>
      <c r="LGI5" s="168"/>
      <c r="LGJ5" s="168"/>
      <c r="LGK5" s="168"/>
      <c r="LGL5" s="168"/>
      <c r="LGM5" s="168"/>
      <c r="LGN5" s="169"/>
      <c r="LGO5" s="169"/>
      <c r="LGP5" s="169"/>
      <c r="LGQ5" s="169"/>
      <c r="LGR5" s="169"/>
      <c r="LGS5" s="169"/>
      <c r="LGT5" s="169"/>
      <c r="LGU5" s="169"/>
      <c r="LGV5" s="169"/>
      <c r="LGW5" s="169"/>
      <c r="LGX5" s="169"/>
      <c r="LGY5" s="169"/>
      <c r="LGZ5" s="169"/>
      <c r="LHA5" s="169"/>
      <c r="LHB5" s="169"/>
      <c r="LHC5" s="169"/>
      <c r="LHD5" s="169"/>
      <c r="LHE5" s="169"/>
      <c r="LHF5" s="169"/>
      <c r="LHG5" s="169"/>
      <c r="LHH5" s="168"/>
      <c r="LHI5" s="168"/>
      <c r="LHJ5" s="168"/>
      <c r="LHK5" s="168"/>
      <c r="LHL5" s="168"/>
      <c r="LHM5" s="168"/>
      <c r="LHN5" s="168"/>
      <c r="LHO5" s="168"/>
      <c r="LHP5" s="168"/>
      <c r="LHQ5" s="168"/>
      <c r="LHR5" s="168"/>
      <c r="LHS5" s="168"/>
      <c r="LHT5" s="168"/>
      <c r="LHU5" s="168"/>
      <c r="LHV5" s="168"/>
      <c r="LHW5" s="168"/>
      <c r="LHX5" s="168"/>
      <c r="LHY5" s="168"/>
      <c r="LHZ5" s="169"/>
      <c r="LIA5" s="169"/>
      <c r="LIB5" s="169"/>
      <c r="LIC5" s="169"/>
      <c r="LID5" s="169"/>
      <c r="LIE5" s="169"/>
      <c r="LIF5" s="169"/>
      <c r="LIG5" s="169"/>
      <c r="LIH5" s="169"/>
      <c r="LII5" s="169"/>
      <c r="LIJ5" s="169"/>
      <c r="LIK5" s="169"/>
      <c r="LIL5" s="169"/>
      <c r="LIM5" s="169"/>
      <c r="LIN5" s="169"/>
      <c r="LIO5" s="169"/>
      <c r="LIP5" s="169"/>
      <c r="LIQ5" s="169"/>
      <c r="LIR5" s="169"/>
      <c r="LIS5" s="169"/>
      <c r="LIT5" s="168"/>
      <c r="LIU5" s="168"/>
      <c r="LIV5" s="168"/>
      <c r="LIW5" s="168"/>
      <c r="LIX5" s="168"/>
      <c r="LIY5" s="168"/>
      <c r="LIZ5" s="168"/>
      <c r="LJA5" s="168"/>
      <c r="LJB5" s="168"/>
      <c r="LJC5" s="168"/>
      <c r="LJD5" s="168"/>
      <c r="LJE5" s="168"/>
      <c r="LJF5" s="168"/>
      <c r="LJG5" s="168"/>
      <c r="LJH5" s="168"/>
      <c r="LJI5" s="168"/>
      <c r="LJJ5" s="168"/>
      <c r="LJK5" s="168"/>
      <c r="LJL5" s="169"/>
      <c r="LJM5" s="169"/>
      <c r="LJN5" s="169"/>
      <c r="LJO5" s="169"/>
      <c r="LJP5" s="169"/>
      <c r="LJQ5" s="169"/>
      <c r="LJR5" s="169"/>
      <c r="LJS5" s="169"/>
      <c r="LJT5" s="169"/>
      <c r="LJU5" s="169"/>
      <c r="LJV5" s="169"/>
      <c r="LJW5" s="169"/>
      <c r="LJX5" s="169"/>
      <c r="LJY5" s="169"/>
      <c r="LJZ5" s="169"/>
      <c r="LKA5" s="169"/>
      <c r="LKB5" s="169"/>
      <c r="LKC5" s="169"/>
      <c r="LKD5" s="169"/>
      <c r="LKE5" s="169"/>
      <c r="LKF5" s="168"/>
      <c r="LKG5" s="168"/>
      <c r="LKH5" s="168"/>
      <c r="LKI5" s="168"/>
      <c r="LKJ5" s="168"/>
      <c r="LKK5" s="168"/>
      <c r="LKL5" s="168"/>
      <c r="LKM5" s="168"/>
      <c r="LKN5" s="168"/>
      <c r="LKO5" s="168"/>
      <c r="LKP5" s="168"/>
      <c r="LKQ5" s="168"/>
      <c r="LKR5" s="168"/>
      <c r="LKS5" s="168"/>
      <c r="LKT5" s="168"/>
      <c r="LKU5" s="168"/>
      <c r="LKV5" s="168"/>
      <c r="LKW5" s="168"/>
      <c r="LKX5" s="169"/>
      <c r="LKY5" s="169"/>
      <c r="LKZ5" s="169"/>
      <c r="LLA5" s="169"/>
      <c r="LLB5" s="169"/>
      <c r="LLC5" s="169"/>
      <c r="LLD5" s="169"/>
      <c r="LLE5" s="169"/>
      <c r="LLF5" s="169"/>
      <c r="LLG5" s="169"/>
      <c r="LLH5" s="169"/>
      <c r="LLI5" s="169"/>
      <c r="LLJ5" s="169"/>
      <c r="LLK5" s="169"/>
      <c r="LLL5" s="169"/>
      <c r="LLM5" s="169"/>
      <c r="LLN5" s="169"/>
      <c r="LLO5" s="169"/>
      <c r="LLP5" s="169"/>
      <c r="LLQ5" s="169"/>
      <c r="LLR5" s="168"/>
      <c r="LLS5" s="168"/>
      <c r="LLT5" s="168"/>
      <c r="LLU5" s="168"/>
      <c r="LLV5" s="168"/>
      <c r="LLW5" s="168"/>
      <c r="LLX5" s="168"/>
      <c r="LLY5" s="168"/>
      <c r="LLZ5" s="168"/>
      <c r="LMA5" s="168"/>
      <c r="LMB5" s="168"/>
      <c r="LMC5" s="168"/>
      <c r="LMD5" s="168"/>
      <c r="LME5" s="168"/>
      <c r="LMF5" s="168"/>
      <c r="LMG5" s="168"/>
      <c r="LMH5" s="168"/>
      <c r="LMI5" s="168"/>
      <c r="LMJ5" s="169"/>
      <c r="LMK5" s="169"/>
      <c r="LML5" s="169"/>
      <c r="LMM5" s="169"/>
      <c r="LMN5" s="169"/>
      <c r="LMO5" s="169"/>
      <c r="LMP5" s="169"/>
      <c r="LMQ5" s="169"/>
      <c r="LMR5" s="169"/>
      <c r="LMS5" s="169"/>
      <c r="LMT5" s="169"/>
      <c r="LMU5" s="169"/>
      <c r="LMV5" s="169"/>
      <c r="LMW5" s="169"/>
      <c r="LMX5" s="169"/>
      <c r="LMY5" s="169"/>
      <c r="LMZ5" s="169"/>
      <c r="LNA5" s="169"/>
      <c r="LNB5" s="169"/>
      <c r="LNC5" s="169"/>
      <c r="LND5" s="168"/>
      <c r="LNE5" s="168"/>
      <c r="LNF5" s="168"/>
      <c r="LNG5" s="168"/>
      <c r="LNH5" s="168"/>
      <c r="LNI5" s="168"/>
      <c r="LNJ5" s="168"/>
      <c r="LNK5" s="168"/>
      <c r="LNL5" s="168"/>
      <c r="LNM5" s="168"/>
      <c r="LNN5" s="168"/>
      <c r="LNO5" s="168"/>
      <c r="LNP5" s="168"/>
      <c r="LNQ5" s="168"/>
      <c r="LNR5" s="168"/>
      <c r="LNS5" s="168"/>
      <c r="LNT5" s="168"/>
      <c r="LNU5" s="168"/>
      <c r="LNV5" s="169"/>
      <c r="LNW5" s="169"/>
      <c r="LNX5" s="169"/>
      <c r="LNY5" s="169"/>
      <c r="LNZ5" s="169"/>
      <c r="LOA5" s="169"/>
      <c r="LOB5" s="169"/>
      <c r="LOC5" s="169"/>
      <c r="LOD5" s="169"/>
      <c r="LOE5" s="169"/>
      <c r="LOF5" s="169"/>
      <c r="LOG5" s="169"/>
      <c r="LOH5" s="169"/>
      <c r="LOI5" s="169"/>
      <c r="LOJ5" s="169"/>
      <c r="LOK5" s="169"/>
      <c r="LOL5" s="169"/>
      <c r="LOM5" s="169"/>
      <c r="LON5" s="169"/>
      <c r="LOO5" s="169"/>
      <c r="LOP5" s="168"/>
      <c r="LOQ5" s="168"/>
      <c r="LOR5" s="168"/>
      <c r="LOS5" s="168"/>
      <c r="LOT5" s="168"/>
      <c r="LOU5" s="168"/>
      <c r="LOV5" s="168"/>
      <c r="LOW5" s="168"/>
      <c r="LOX5" s="168"/>
      <c r="LOY5" s="168"/>
      <c r="LOZ5" s="168"/>
      <c r="LPA5" s="168"/>
      <c r="LPB5" s="168"/>
      <c r="LPC5" s="168"/>
      <c r="LPD5" s="168"/>
      <c r="LPE5" s="168"/>
      <c r="LPF5" s="168"/>
      <c r="LPG5" s="168"/>
      <c r="LPH5" s="169"/>
      <c r="LPI5" s="169"/>
      <c r="LPJ5" s="169"/>
      <c r="LPK5" s="169"/>
      <c r="LPL5" s="169"/>
      <c r="LPM5" s="169"/>
      <c r="LPN5" s="169"/>
      <c r="LPO5" s="169"/>
      <c r="LPP5" s="169"/>
      <c r="LPQ5" s="169"/>
      <c r="LPR5" s="169"/>
      <c r="LPS5" s="169"/>
      <c r="LPT5" s="169"/>
      <c r="LPU5" s="169"/>
      <c r="LPV5" s="169"/>
      <c r="LPW5" s="169"/>
      <c r="LPX5" s="169"/>
      <c r="LPY5" s="169"/>
      <c r="LPZ5" s="169"/>
      <c r="LQA5" s="169"/>
      <c r="LQB5" s="168"/>
      <c r="LQC5" s="168"/>
      <c r="LQD5" s="168"/>
      <c r="LQE5" s="168"/>
      <c r="LQF5" s="168"/>
      <c r="LQG5" s="168"/>
      <c r="LQH5" s="168"/>
      <c r="LQI5" s="168"/>
      <c r="LQJ5" s="168"/>
      <c r="LQK5" s="168"/>
      <c r="LQL5" s="168"/>
      <c r="LQM5" s="168"/>
      <c r="LQN5" s="168"/>
      <c r="LQO5" s="168"/>
      <c r="LQP5" s="168"/>
      <c r="LQQ5" s="168"/>
      <c r="LQR5" s="168"/>
      <c r="LQS5" s="168"/>
      <c r="LQT5" s="169"/>
      <c r="LQU5" s="169"/>
      <c r="LQV5" s="169"/>
      <c r="LQW5" s="169"/>
      <c r="LQX5" s="169"/>
      <c r="LQY5" s="169"/>
      <c r="LQZ5" s="169"/>
      <c r="LRA5" s="169"/>
      <c r="LRB5" s="169"/>
      <c r="LRC5" s="169"/>
      <c r="LRD5" s="169"/>
      <c r="LRE5" s="169"/>
      <c r="LRF5" s="169"/>
      <c r="LRG5" s="169"/>
      <c r="LRH5" s="169"/>
      <c r="LRI5" s="169"/>
      <c r="LRJ5" s="169"/>
      <c r="LRK5" s="169"/>
      <c r="LRL5" s="169"/>
      <c r="LRM5" s="169"/>
      <c r="LRN5" s="168"/>
      <c r="LRO5" s="168"/>
      <c r="LRP5" s="168"/>
      <c r="LRQ5" s="168"/>
      <c r="LRR5" s="168"/>
      <c r="LRS5" s="168"/>
      <c r="LRT5" s="168"/>
      <c r="LRU5" s="168"/>
      <c r="LRV5" s="168"/>
      <c r="LRW5" s="168"/>
      <c r="LRX5" s="168"/>
      <c r="LRY5" s="168"/>
      <c r="LRZ5" s="168"/>
      <c r="LSA5" s="168"/>
      <c r="LSB5" s="168"/>
      <c r="LSC5" s="168"/>
      <c r="LSD5" s="168"/>
      <c r="LSE5" s="168"/>
      <c r="LSF5" s="169"/>
      <c r="LSG5" s="169"/>
      <c r="LSH5" s="169"/>
      <c r="LSI5" s="169"/>
      <c r="LSJ5" s="169"/>
      <c r="LSK5" s="169"/>
      <c r="LSL5" s="169"/>
      <c r="LSM5" s="169"/>
      <c r="LSN5" s="169"/>
      <c r="LSO5" s="169"/>
      <c r="LSP5" s="169"/>
      <c r="LSQ5" s="169"/>
      <c r="LSR5" s="169"/>
      <c r="LSS5" s="169"/>
      <c r="LST5" s="169"/>
      <c r="LSU5" s="169"/>
      <c r="LSV5" s="169"/>
      <c r="LSW5" s="169"/>
      <c r="LSX5" s="169"/>
      <c r="LSY5" s="169"/>
      <c r="LSZ5" s="168"/>
      <c r="LTA5" s="168"/>
      <c r="LTB5" s="168"/>
      <c r="LTC5" s="168"/>
      <c r="LTD5" s="168"/>
      <c r="LTE5" s="168"/>
      <c r="LTF5" s="168"/>
      <c r="LTG5" s="168"/>
      <c r="LTH5" s="168"/>
      <c r="LTI5" s="168"/>
      <c r="LTJ5" s="168"/>
      <c r="LTK5" s="168"/>
      <c r="LTL5" s="168"/>
      <c r="LTM5" s="168"/>
      <c r="LTN5" s="168"/>
      <c r="LTO5" s="168"/>
      <c r="LTP5" s="168"/>
      <c r="LTQ5" s="168"/>
      <c r="LTR5" s="169"/>
      <c r="LTS5" s="169"/>
      <c r="LTT5" s="169"/>
      <c r="LTU5" s="169"/>
      <c r="LTV5" s="169"/>
      <c r="LTW5" s="169"/>
      <c r="LTX5" s="169"/>
      <c r="LTY5" s="169"/>
      <c r="LTZ5" s="169"/>
      <c r="LUA5" s="169"/>
      <c r="LUB5" s="169"/>
      <c r="LUC5" s="169"/>
      <c r="LUD5" s="169"/>
      <c r="LUE5" s="169"/>
      <c r="LUF5" s="169"/>
      <c r="LUG5" s="169"/>
      <c r="LUH5" s="169"/>
      <c r="LUI5" s="169"/>
      <c r="LUJ5" s="169"/>
      <c r="LUK5" s="169"/>
      <c r="LUL5" s="168"/>
      <c r="LUM5" s="168"/>
      <c r="LUN5" s="168"/>
      <c r="LUO5" s="168"/>
      <c r="LUP5" s="168"/>
      <c r="LUQ5" s="168"/>
      <c r="LUR5" s="168"/>
      <c r="LUS5" s="168"/>
      <c r="LUT5" s="168"/>
      <c r="LUU5" s="168"/>
      <c r="LUV5" s="168"/>
      <c r="LUW5" s="168"/>
      <c r="LUX5" s="168"/>
      <c r="LUY5" s="168"/>
      <c r="LUZ5" s="168"/>
      <c r="LVA5" s="168"/>
      <c r="LVB5" s="168"/>
      <c r="LVC5" s="168"/>
      <c r="LVD5" s="169"/>
      <c r="LVE5" s="169"/>
      <c r="LVF5" s="169"/>
      <c r="LVG5" s="169"/>
      <c r="LVH5" s="169"/>
      <c r="LVI5" s="169"/>
      <c r="LVJ5" s="169"/>
      <c r="LVK5" s="169"/>
      <c r="LVL5" s="169"/>
      <c r="LVM5" s="169"/>
      <c r="LVN5" s="169"/>
      <c r="LVO5" s="169"/>
      <c r="LVP5" s="169"/>
      <c r="LVQ5" s="169"/>
      <c r="LVR5" s="169"/>
      <c r="LVS5" s="169"/>
      <c r="LVT5" s="169"/>
      <c r="LVU5" s="169"/>
      <c r="LVV5" s="169"/>
      <c r="LVW5" s="169"/>
      <c r="LVX5" s="168"/>
      <c r="LVY5" s="168"/>
      <c r="LVZ5" s="168"/>
      <c r="LWA5" s="168"/>
      <c r="LWB5" s="168"/>
      <c r="LWC5" s="168"/>
      <c r="LWD5" s="168"/>
      <c r="LWE5" s="168"/>
      <c r="LWF5" s="168"/>
      <c r="LWG5" s="168"/>
      <c r="LWH5" s="168"/>
      <c r="LWI5" s="168"/>
      <c r="LWJ5" s="168"/>
      <c r="LWK5" s="168"/>
      <c r="LWL5" s="168"/>
      <c r="LWM5" s="168"/>
      <c r="LWN5" s="168"/>
      <c r="LWO5" s="168"/>
      <c r="LWP5" s="169"/>
      <c r="LWQ5" s="169"/>
      <c r="LWR5" s="169"/>
      <c r="LWS5" s="169"/>
      <c r="LWT5" s="169"/>
      <c r="LWU5" s="169"/>
      <c r="LWV5" s="169"/>
      <c r="LWW5" s="169"/>
      <c r="LWX5" s="169"/>
      <c r="LWY5" s="169"/>
      <c r="LWZ5" s="169"/>
      <c r="LXA5" s="169"/>
      <c r="LXB5" s="169"/>
      <c r="LXC5" s="169"/>
      <c r="LXD5" s="169"/>
      <c r="LXE5" s="169"/>
      <c r="LXF5" s="169"/>
      <c r="LXG5" s="169"/>
      <c r="LXH5" s="169"/>
      <c r="LXI5" s="169"/>
      <c r="LXJ5" s="168"/>
      <c r="LXK5" s="168"/>
      <c r="LXL5" s="168"/>
      <c r="LXM5" s="168"/>
      <c r="LXN5" s="168"/>
      <c r="LXO5" s="168"/>
      <c r="LXP5" s="168"/>
      <c r="LXQ5" s="168"/>
      <c r="LXR5" s="168"/>
      <c r="LXS5" s="168"/>
      <c r="LXT5" s="168"/>
      <c r="LXU5" s="168"/>
      <c r="LXV5" s="168"/>
      <c r="LXW5" s="168"/>
      <c r="LXX5" s="168"/>
      <c r="LXY5" s="168"/>
      <c r="LXZ5" s="168"/>
      <c r="LYA5" s="168"/>
      <c r="LYB5" s="169"/>
      <c r="LYC5" s="169"/>
      <c r="LYD5" s="169"/>
      <c r="LYE5" s="169"/>
      <c r="LYF5" s="169"/>
      <c r="LYG5" s="169"/>
      <c r="LYH5" s="169"/>
      <c r="LYI5" s="169"/>
      <c r="LYJ5" s="169"/>
      <c r="LYK5" s="169"/>
      <c r="LYL5" s="169"/>
      <c r="LYM5" s="169"/>
      <c r="LYN5" s="169"/>
      <c r="LYO5" s="169"/>
      <c r="LYP5" s="169"/>
      <c r="LYQ5" s="169"/>
      <c r="LYR5" s="169"/>
      <c r="LYS5" s="169"/>
      <c r="LYT5" s="169"/>
      <c r="LYU5" s="169"/>
      <c r="LYV5" s="168"/>
      <c r="LYW5" s="168"/>
      <c r="LYX5" s="168"/>
      <c r="LYY5" s="168"/>
      <c r="LYZ5" s="168"/>
      <c r="LZA5" s="168"/>
      <c r="LZB5" s="168"/>
      <c r="LZC5" s="168"/>
      <c r="LZD5" s="168"/>
      <c r="LZE5" s="168"/>
      <c r="LZF5" s="168"/>
      <c r="LZG5" s="168"/>
      <c r="LZH5" s="168"/>
      <c r="LZI5" s="168"/>
      <c r="LZJ5" s="168"/>
      <c r="LZK5" s="168"/>
      <c r="LZL5" s="168"/>
      <c r="LZM5" s="168"/>
      <c r="LZN5" s="169"/>
      <c r="LZO5" s="169"/>
      <c r="LZP5" s="169"/>
      <c r="LZQ5" s="169"/>
      <c r="LZR5" s="169"/>
      <c r="LZS5" s="169"/>
      <c r="LZT5" s="169"/>
      <c r="LZU5" s="169"/>
      <c r="LZV5" s="169"/>
      <c r="LZW5" s="169"/>
      <c r="LZX5" s="169"/>
      <c r="LZY5" s="169"/>
      <c r="LZZ5" s="169"/>
      <c r="MAA5" s="169"/>
      <c r="MAB5" s="169"/>
      <c r="MAC5" s="169"/>
      <c r="MAD5" s="169"/>
      <c r="MAE5" s="169"/>
      <c r="MAF5" s="169"/>
      <c r="MAG5" s="169"/>
      <c r="MAH5" s="168"/>
      <c r="MAI5" s="168"/>
      <c r="MAJ5" s="168"/>
      <c r="MAK5" s="168"/>
      <c r="MAL5" s="168"/>
      <c r="MAM5" s="168"/>
      <c r="MAN5" s="168"/>
      <c r="MAO5" s="168"/>
      <c r="MAP5" s="168"/>
      <c r="MAQ5" s="168"/>
      <c r="MAR5" s="168"/>
      <c r="MAS5" s="168"/>
      <c r="MAT5" s="168"/>
      <c r="MAU5" s="168"/>
      <c r="MAV5" s="168"/>
      <c r="MAW5" s="168"/>
      <c r="MAX5" s="168"/>
      <c r="MAY5" s="168"/>
      <c r="MAZ5" s="169"/>
      <c r="MBA5" s="169"/>
      <c r="MBB5" s="169"/>
      <c r="MBC5" s="169"/>
      <c r="MBD5" s="169"/>
      <c r="MBE5" s="169"/>
      <c r="MBF5" s="169"/>
      <c r="MBG5" s="169"/>
      <c r="MBH5" s="169"/>
      <c r="MBI5" s="169"/>
      <c r="MBJ5" s="169"/>
      <c r="MBK5" s="169"/>
      <c r="MBL5" s="169"/>
      <c r="MBM5" s="169"/>
      <c r="MBN5" s="169"/>
      <c r="MBO5" s="169"/>
      <c r="MBP5" s="169"/>
      <c r="MBQ5" s="169"/>
      <c r="MBR5" s="169"/>
      <c r="MBS5" s="169"/>
      <c r="MBT5" s="168"/>
      <c r="MBU5" s="168"/>
      <c r="MBV5" s="168"/>
      <c r="MBW5" s="168"/>
      <c r="MBX5" s="168"/>
      <c r="MBY5" s="168"/>
      <c r="MBZ5" s="168"/>
      <c r="MCA5" s="168"/>
      <c r="MCB5" s="168"/>
      <c r="MCC5" s="168"/>
      <c r="MCD5" s="168"/>
      <c r="MCE5" s="168"/>
      <c r="MCF5" s="168"/>
      <c r="MCG5" s="168"/>
      <c r="MCH5" s="168"/>
      <c r="MCI5" s="168"/>
      <c r="MCJ5" s="168"/>
      <c r="MCK5" s="168"/>
      <c r="MCL5" s="169"/>
      <c r="MCM5" s="169"/>
      <c r="MCN5" s="169"/>
      <c r="MCO5" s="169"/>
      <c r="MCP5" s="169"/>
      <c r="MCQ5" s="169"/>
      <c r="MCR5" s="169"/>
      <c r="MCS5" s="169"/>
      <c r="MCT5" s="169"/>
      <c r="MCU5" s="169"/>
      <c r="MCV5" s="169"/>
      <c r="MCW5" s="169"/>
      <c r="MCX5" s="169"/>
      <c r="MCY5" s="169"/>
      <c r="MCZ5" s="169"/>
      <c r="MDA5" s="169"/>
      <c r="MDB5" s="169"/>
      <c r="MDC5" s="169"/>
      <c r="MDD5" s="169"/>
      <c r="MDE5" s="169"/>
      <c r="MDF5" s="168"/>
      <c r="MDG5" s="168"/>
      <c r="MDH5" s="168"/>
      <c r="MDI5" s="168"/>
      <c r="MDJ5" s="168"/>
      <c r="MDK5" s="168"/>
      <c r="MDL5" s="168"/>
      <c r="MDM5" s="168"/>
      <c r="MDN5" s="168"/>
      <c r="MDO5" s="168"/>
      <c r="MDP5" s="168"/>
      <c r="MDQ5" s="168"/>
      <c r="MDR5" s="168"/>
      <c r="MDS5" s="168"/>
      <c r="MDT5" s="168"/>
      <c r="MDU5" s="168"/>
      <c r="MDV5" s="168"/>
      <c r="MDW5" s="168"/>
      <c r="MDX5" s="169"/>
      <c r="MDY5" s="169"/>
      <c r="MDZ5" s="169"/>
      <c r="MEA5" s="169"/>
      <c r="MEB5" s="169"/>
      <c r="MEC5" s="169"/>
      <c r="MED5" s="169"/>
      <c r="MEE5" s="169"/>
      <c r="MEF5" s="169"/>
      <c r="MEG5" s="169"/>
      <c r="MEH5" s="169"/>
      <c r="MEI5" s="169"/>
      <c r="MEJ5" s="169"/>
      <c r="MEK5" s="169"/>
      <c r="MEL5" s="169"/>
      <c r="MEM5" s="169"/>
      <c r="MEN5" s="169"/>
      <c r="MEO5" s="169"/>
      <c r="MEP5" s="169"/>
      <c r="MEQ5" s="169"/>
      <c r="MER5" s="168"/>
      <c r="MES5" s="168"/>
      <c r="MET5" s="168"/>
      <c r="MEU5" s="168"/>
      <c r="MEV5" s="168"/>
      <c r="MEW5" s="168"/>
      <c r="MEX5" s="168"/>
      <c r="MEY5" s="168"/>
      <c r="MEZ5" s="168"/>
      <c r="MFA5" s="168"/>
      <c r="MFB5" s="168"/>
      <c r="MFC5" s="168"/>
      <c r="MFD5" s="168"/>
      <c r="MFE5" s="168"/>
      <c r="MFF5" s="168"/>
      <c r="MFG5" s="168"/>
      <c r="MFH5" s="168"/>
      <c r="MFI5" s="168"/>
      <c r="MFJ5" s="169"/>
      <c r="MFK5" s="169"/>
      <c r="MFL5" s="169"/>
      <c r="MFM5" s="169"/>
      <c r="MFN5" s="169"/>
      <c r="MFO5" s="169"/>
      <c r="MFP5" s="169"/>
      <c r="MFQ5" s="169"/>
      <c r="MFR5" s="169"/>
      <c r="MFS5" s="169"/>
      <c r="MFT5" s="169"/>
      <c r="MFU5" s="169"/>
      <c r="MFV5" s="169"/>
      <c r="MFW5" s="169"/>
      <c r="MFX5" s="169"/>
      <c r="MFY5" s="169"/>
      <c r="MFZ5" s="169"/>
      <c r="MGA5" s="169"/>
      <c r="MGB5" s="169"/>
      <c r="MGC5" s="169"/>
      <c r="MGD5" s="168"/>
      <c r="MGE5" s="168"/>
      <c r="MGF5" s="168"/>
      <c r="MGG5" s="168"/>
      <c r="MGH5" s="168"/>
      <c r="MGI5" s="168"/>
      <c r="MGJ5" s="168"/>
      <c r="MGK5" s="168"/>
      <c r="MGL5" s="168"/>
      <c r="MGM5" s="168"/>
      <c r="MGN5" s="168"/>
      <c r="MGO5" s="168"/>
      <c r="MGP5" s="168"/>
      <c r="MGQ5" s="168"/>
      <c r="MGR5" s="168"/>
      <c r="MGS5" s="168"/>
      <c r="MGT5" s="168"/>
      <c r="MGU5" s="168"/>
      <c r="MGV5" s="169"/>
      <c r="MGW5" s="169"/>
      <c r="MGX5" s="169"/>
      <c r="MGY5" s="169"/>
      <c r="MGZ5" s="169"/>
      <c r="MHA5" s="169"/>
      <c r="MHB5" s="169"/>
      <c r="MHC5" s="169"/>
      <c r="MHD5" s="169"/>
      <c r="MHE5" s="169"/>
      <c r="MHF5" s="169"/>
      <c r="MHG5" s="169"/>
      <c r="MHH5" s="169"/>
      <c r="MHI5" s="169"/>
      <c r="MHJ5" s="169"/>
      <c r="MHK5" s="169"/>
      <c r="MHL5" s="169"/>
      <c r="MHM5" s="169"/>
      <c r="MHN5" s="169"/>
      <c r="MHO5" s="169"/>
      <c r="MHP5" s="168"/>
      <c r="MHQ5" s="168"/>
      <c r="MHR5" s="168"/>
      <c r="MHS5" s="168"/>
      <c r="MHT5" s="168"/>
      <c r="MHU5" s="168"/>
      <c r="MHV5" s="168"/>
      <c r="MHW5" s="168"/>
      <c r="MHX5" s="168"/>
      <c r="MHY5" s="168"/>
      <c r="MHZ5" s="168"/>
      <c r="MIA5" s="168"/>
      <c r="MIB5" s="168"/>
      <c r="MIC5" s="168"/>
      <c r="MID5" s="168"/>
      <c r="MIE5" s="168"/>
      <c r="MIF5" s="168"/>
      <c r="MIG5" s="168"/>
      <c r="MIH5" s="169"/>
      <c r="MII5" s="169"/>
      <c r="MIJ5" s="169"/>
      <c r="MIK5" s="169"/>
      <c r="MIL5" s="169"/>
      <c r="MIM5" s="169"/>
      <c r="MIN5" s="169"/>
      <c r="MIO5" s="169"/>
      <c r="MIP5" s="169"/>
      <c r="MIQ5" s="169"/>
      <c r="MIR5" s="169"/>
      <c r="MIS5" s="169"/>
      <c r="MIT5" s="169"/>
      <c r="MIU5" s="169"/>
      <c r="MIV5" s="169"/>
      <c r="MIW5" s="169"/>
      <c r="MIX5" s="169"/>
      <c r="MIY5" s="169"/>
      <c r="MIZ5" s="169"/>
      <c r="MJA5" s="169"/>
      <c r="MJB5" s="168"/>
      <c r="MJC5" s="168"/>
      <c r="MJD5" s="168"/>
      <c r="MJE5" s="168"/>
      <c r="MJF5" s="168"/>
      <c r="MJG5" s="168"/>
      <c r="MJH5" s="168"/>
      <c r="MJI5" s="168"/>
      <c r="MJJ5" s="168"/>
      <c r="MJK5" s="168"/>
      <c r="MJL5" s="168"/>
      <c r="MJM5" s="168"/>
      <c r="MJN5" s="168"/>
      <c r="MJO5" s="168"/>
      <c r="MJP5" s="168"/>
      <c r="MJQ5" s="168"/>
      <c r="MJR5" s="168"/>
      <c r="MJS5" s="168"/>
      <c r="MJT5" s="169"/>
      <c r="MJU5" s="169"/>
      <c r="MJV5" s="169"/>
      <c r="MJW5" s="169"/>
      <c r="MJX5" s="169"/>
      <c r="MJY5" s="169"/>
      <c r="MJZ5" s="169"/>
      <c r="MKA5" s="169"/>
      <c r="MKB5" s="169"/>
      <c r="MKC5" s="169"/>
      <c r="MKD5" s="169"/>
      <c r="MKE5" s="169"/>
      <c r="MKF5" s="169"/>
      <c r="MKG5" s="169"/>
      <c r="MKH5" s="169"/>
      <c r="MKI5" s="169"/>
      <c r="MKJ5" s="169"/>
      <c r="MKK5" s="169"/>
      <c r="MKL5" s="169"/>
      <c r="MKM5" s="169"/>
      <c r="MKN5" s="168"/>
      <c r="MKO5" s="168"/>
      <c r="MKP5" s="168"/>
      <c r="MKQ5" s="168"/>
      <c r="MKR5" s="168"/>
      <c r="MKS5" s="168"/>
      <c r="MKT5" s="168"/>
      <c r="MKU5" s="168"/>
      <c r="MKV5" s="168"/>
      <c r="MKW5" s="168"/>
      <c r="MKX5" s="168"/>
      <c r="MKY5" s="168"/>
      <c r="MKZ5" s="168"/>
      <c r="MLA5" s="168"/>
      <c r="MLB5" s="168"/>
      <c r="MLC5" s="168"/>
      <c r="MLD5" s="168"/>
      <c r="MLE5" s="168"/>
      <c r="MLF5" s="169"/>
      <c r="MLG5" s="169"/>
      <c r="MLH5" s="169"/>
      <c r="MLI5" s="169"/>
      <c r="MLJ5" s="169"/>
      <c r="MLK5" s="169"/>
      <c r="MLL5" s="169"/>
      <c r="MLM5" s="169"/>
      <c r="MLN5" s="169"/>
      <c r="MLO5" s="169"/>
      <c r="MLP5" s="169"/>
      <c r="MLQ5" s="169"/>
      <c r="MLR5" s="169"/>
      <c r="MLS5" s="169"/>
      <c r="MLT5" s="169"/>
      <c r="MLU5" s="169"/>
      <c r="MLV5" s="169"/>
      <c r="MLW5" s="169"/>
      <c r="MLX5" s="169"/>
      <c r="MLY5" s="169"/>
      <c r="MLZ5" s="168"/>
      <c r="MMA5" s="168"/>
      <c r="MMB5" s="168"/>
      <c r="MMC5" s="168"/>
      <c r="MMD5" s="168"/>
      <c r="MME5" s="168"/>
      <c r="MMF5" s="168"/>
      <c r="MMG5" s="168"/>
      <c r="MMH5" s="168"/>
      <c r="MMI5" s="168"/>
      <c r="MMJ5" s="168"/>
      <c r="MMK5" s="168"/>
      <c r="MML5" s="168"/>
      <c r="MMM5" s="168"/>
      <c r="MMN5" s="168"/>
      <c r="MMO5" s="168"/>
      <c r="MMP5" s="168"/>
      <c r="MMQ5" s="168"/>
      <c r="MMR5" s="169"/>
      <c r="MMS5" s="169"/>
      <c r="MMT5" s="169"/>
      <c r="MMU5" s="169"/>
      <c r="MMV5" s="169"/>
      <c r="MMW5" s="169"/>
      <c r="MMX5" s="169"/>
      <c r="MMY5" s="169"/>
      <c r="MMZ5" s="169"/>
      <c r="MNA5" s="169"/>
      <c r="MNB5" s="169"/>
      <c r="MNC5" s="169"/>
      <c r="MND5" s="169"/>
      <c r="MNE5" s="169"/>
      <c r="MNF5" s="169"/>
      <c r="MNG5" s="169"/>
      <c r="MNH5" s="169"/>
      <c r="MNI5" s="169"/>
      <c r="MNJ5" s="169"/>
      <c r="MNK5" s="169"/>
      <c r="MNL5" s="168"/>
      <c r="MNM5" s="168"/>
      <c r="MNN5" s="168"/>
      <c r="MNO5" s="168"/>
      <c r="MNP5" s="168"/>
      <c r="MNQ5" s="168"/>
      <c r="MNR5" s="168"/>
      <c r="MNS5" s="168"/>
      <c r="MNT5" s="168"/>
      <c r="MNU5" s="168"/>
      <c r="MNV5" s="168"/>
      <c r="MNW5" s="168"/>
      <c r="MNX5" s="168"/>
      <c r="MNY5" s="168"/>
      <c r="MNZ5" s="168"/>
      <c r="MOA5" s="168"/>
      <c r="MOB5" s="168"/>
      <c r="MOC5" s="168"/>
      <c r="MOD5" s="169"/>
      <c r="MOE5" s="169"/>
      <c r="MOF5" s="169"/>
      <c r="MOG5" s="169"/>
      <c r="MOH5" s="169"/>
      <c r="MOI5" s="169"/>
      <c r="MOJ5" s="169"/>
      <c r="MOK5" s="169"/>
      <c r="MOL5" s="169"/>
      <c r="MOM5" s="169"/>
      <c r="MON5" s="169"/>
      <c r="MOO5" s="169"/>
      <c r="MOP5" s="169"/>
      <c r="MOQ5" s="169"/>
      <c r="MOR5" s="169"/>
      <c r="MOS5" s="169"/>
      <c r="MOT5" s="169"/>
      <c r="MOU5" s="169"/>
      <c r="MOV5" s="169"/>
      <c r="MOW5" s="169"/>
      <c r="MOX5" s="168"/>
      <c r="MOY5" s="168"/>
      <c r="MOZ5" s="168"/>
      <c r="MPA5" s="168"/>
      <c r="MPB5" s="168"/>
      <c r="MPC5" s="168"/>
      <c r="MPD5" s="168"/>
      <c r="MPE5" s="168"/>
      <c r="MPF5" s="168"/>
      <c r="MPG5" s="168"/>
      <c r="MPH5" s="168"/>
      <c r="MPI5" s="168"/>
      <c r="MPJ5" s="168"/>
      <c r="MPK5" s="168"/>
      <c r="MPL5" s="168"/>
      <c r="MPM5" s="168"/>
      <c r="MPN5" s="168"/>
      <c r="MPO5" s="168"/>
      <c r="MPP5" s="169"/>
      <c r="MPQ5" s="169"/>
      <c r="MPR5" s="169"/>
      <c r="MPS5" s="169"/>
      <c r="MPT5" s="169"/>
      <c r="MPU5" s="169"/>
      <c r="MPV5" s="169"/>
      <c r="MPW5" s="169"/>
      <c r="MPX5" s="169"/>
      <c r="MPY5" s="169"/>
      <c r="MPZ5" s="169"/>
      <c r="MQA5" s="169"/>
      <c r="MQB5" s="169"/>
      <c r="MQC5" s="169"/>
      <c r="MQD5" s="169"/>
      <c r="MQE5" s="169"/>
      <c r="MQF5" s="169"/>
      <c r="MQG5" s="169"/>
      <c r="MQH5" s="169"/>
      <c r="MQI5" s="169"/>
      <c r="MQJ5" s="168"/>
      <c r="MQK5" s="168"/>
      <c r="MQL5" s="168"/>
      <c r="MQM5" s="168"/>
      <c r="MQN5" s="168"/>
      <c r="MQO5" s="168"/>
      <c r="MQP5" s="168"/>
      <c r="MQQ5" s="168"/>
      <c r="MQR5" s="168"/>
      <c r="MQS5" s="168"/>
      <c r="MQT5" s="168"/>
      <c r="MQU5" s="168"/>
      <c r="MQV5" s="168"/>
      <c r="MQW5" s="168"/>
      <c r="MQX5" s="168"/>
      <c r="MQY5" s="168"/>
      <c r="MQZ5" s="168"/>
      <c r="MRA5" s="168"/>
      <c r="MRB5" s="169"/>
      <c r="MRC5" s="169"/>
      <c r="MRD5" s="169"/>
      <c r="MRE5" s="169"/>
      <c r="MRF5" s="169"/>
      <c r="MRG5" s="169"/>
      <c r="MRH5" s="169"/>
      <c r="MRI5" s="169"/>
      <c r="MRJ5" s="169"/>
      <c r="MRK5" s="169"/>
      <c r="MRL5" s="169"/>
      <c r="MRM5" s="169"/>
      <c r="MRN5" s="169"/>
      <c r="MRO5" s="169"/>
      <c r="MRP5" s="169"/>
      <c r="MRQ5" s="169"/>
      <c r="MRR5" s="169"/>
      <c r="MRS5" s="169"/>
      <c r="MRT5" s="169"/>
      <c r="MRU5" s="169"/>
      <c r="MRV5" s="168"/>
      <c r="MRW5" s="168"/>
      <c r="MRX5" s="168"/>
      <c r="MRY5" s="168"/>
      <c r="MRZ5" s="168"/>
      <c r="MSA5" s="168"/>
      <c r="MSB5" s="168"/>
      <c r="MSC5" s="168"/>
      <c r="MSD5" s="168"/>
      <c r="MSE5" s="168"/>
      <c r="MSF5" s="168"/>
      <c r="MSG5" s="168"/>
      <c r="MSH5" s="168"/>
      <c r="MSI5" s="168"/>
      <c r="MSJ5" s="168"/>
      <c r="MSK5" s="168"/>
      <c r="MSL5" s="168"/>
      <c r="MSM5" s="168"/>
      <c r="MSN5" s="169"/>
      <c r="MSO5" s="169"/>
      <c r="MSP5" s="169"/>
      <c r="MSQ5" s="169"/>
      <c r="MSR5" s="169"/>
      <c r="MSS5" s="169"/>
      <c r="MST5" s="169"/>
      <c r="MSU5" s="169"/>
      <c r="MSV5" s="169"/>
      <c r="MSW5" s="169"/>
      <c r="MSX5" s="169"/>
      <c r="MSY5" s="169"/>
      <c r="MSZ5" s="169"/>
      <c r="MTA5" s="169"/>
      <c r="MTB5" s="169"/>
      <c r="MTC5" s="169"/>
      <c r="MTD5" s="169"/>
      <c r="MTE5" s="169"/>
      <c r="MTF5" s="169"/>
      <c r="MTG5" s="169"/>
      <c r="MTH5" s="168"/>
      <c r="MTI5" s="168"/>
      <c r="MTJ5" s="168"/>
      <c r="MTK5" s="168"/>
      <c r="MTL5" s="168"/>
      <c r="MTM5" s="168"/>
      <c r="MTN5" s="168"/>
      <c r="MTO5" s="168"/>
      <c r="MTP5" s="168"/>
      <c r="MTQ5" s="168"/>
      <c r="MTR5" s="168"/>
      <c r="MTS5" s="168"/>
      <c r="MTT5" s="168"/>
      <c r="MTU5" s="168"/>
      <c r="MTV5" s="168"/>
      <c r="MTW5" s="168"/>
      <c r="MTX5" s="168"/>
      <c r="MTY5" s="168"/>
      <c r="MTZ5" s="169"/>
      <c r="MUA5" s="169"/>
      <c r="MUB5" s="169"/>
      <c r="MUC5" s="169"/>
      <c r="MUD5" s="169"/>
      <c r="MUE5" s="169"/>
      <c r="MUF5" s="169"/>
      <c r="MUG5" s="169"/>
      <c r="MUH5" s="169"/>
      <c r="MUI5" s="169"/>
      <c r="MUJ5" s="169"/>
      <c r="MUK5" s="169"/>
      <c r="MUL5" s="169"/>
      <c r="MUM5" s="169"/>
      <c r="MUN5" s="169"/>
      <c r="MUO5" s="169"/>
      <c r="MUP5" s="169"/>
      <c r="MUQ5" s="169"/>
      <c r="MUR5" s="169"/>
      <c r="MUS5" s="169"/>
      <c r="MUT5" s="168"/>
      <c r="MUU5" s="168"/>
      <c r="MUV5" s="168"/>
      <c r="MUW5" s="168"/>
      <c r="MUX5" s="168"/>
      <c r="MUY5" s="168"/>
      <c r="MUZ5" s="168"/>
      <c r="MVA5" s="168"/>
      <c r="MVB5" s="168"/>
      <c r="MVC5" s="168"/>
      <c r="MVD5" s="168"/>
      <c r="MVE5" s="168"/>
      <c r="MVF5" s="168"/>
      <c r="MVG5" s="168"/>
      <c r="MVH5" s="168"/>
      <c r="MVI5" s="168"/>
      <c r="MVJ5" s="168"/>
      <c r="MVK5" s="168"/>
      <c r="MVL5" s="169"/>
      <c r="MVM5" s="169"/>
      <c r="MVN5" s="169"/>
      <c r="MVO5" s="169"/>
      <c r="MVP5" s="169"/>
      <c r="MVQ5" s="169"/>
      <c r="MVR5" s="169"/>
      <c r="MVS5" s="169"/>
      <c r="MVT5" s="169"/>
      <c r="MVU5" s="169"/>
      <c r="MVV5" s="169"/>
      <c r="MVW5" s="169"/>
      <c r="MVX5" s="169"/>
      <c r="MVY5" s="169"/>
      <c r="MVZ5" s="169"/>
      <c r="MWA5" s="169"/>
      <c r="MWB5" s="169"/>
      <c r="MWC5" s="169"/>
      <c r="MWD5" s="169"/>
      <c r="MWE5" s="169"/>
      <c r="MWF5" s="168"/>
      <c r="MWG5" s="168"/>
      <c r="MWH5" s="168"/>
      <c r="MWI5" s="168"/>
      <c r="MWJ5" s="168"/>
      <c r="MWK5" s="168"/>
      <c r="MWL5" s="168"/>
      <c r="MWM5" s="168"/>
      <c r="MWN5" s="168"/>
      <c r="MWO5" s="168"/>
      <c r="MWP5" s="168"/>
      <c r="MWQ5" s="168"/>
      <c r="MWR5" s="168"/>
      <c r="MWS5" s="168"/>
      <c r="MWT5" s="168"/>
      <c r="MWU5" s="168"/>
      <c r="MWV5" s="168"/>
      <c r="MWW5" s="168"/>
      <c r="MWX5" s="169"/>
      <c r="MWY5" s="169"/>
      <c r="MWZ5" s="169"/>
      <c r="MXA5" s="169"/>
      <c r="MXB5" s="169"/>
      <c r="MXC5" s="169"/>
      <c r="MXD5" s="169"/>
      <c r="MXE5" s="169"/>
      <c r="MXF5" s="169"/>
      <c r="MXG5" s="169"/>
      <c r="MXH5" s="169"/>
      <c r="MXI5" s="169"/>
      <c r="MXJ5" s="169"/>
      <c r="MXK5" s="169"/>
      <c r="MXL5" s="169"/>
      <c r="MXM5" s="169"/>
      <c r="MXN5" s="169"/>
      <c r="MXO5" s="169"/>
      <c r="MXP5" s="169"/>
      <c r="MXQ5" s="169"/>
      <c r="MXR5" s="168"/>
      <c r="MXS5" s="168"/>
      <c r="MXT5" s="168"/>
      <c r="MXU5" s="168"/>
      <c r="MXV5" s="168"/>
      <c r="MXW5" s="168"/>
      <c r="MXX5" s="168"/>
      <c r="MXY5" s="168"/>
      <c r="MXZ5" s="168"/>
      <c r="MYA5" s="168"/>
      <c r="MYB5" s="168"/>
      <c r="MYC5" s="168"/>
      <c r="MYD5" s="168"/>
      <c r="MYE5" s="168"/>
      <c r="MYF5" s="168"/>
      <c r="MYG5" s="168"/>
      <c r="MYH5" s="168"/>
      <c r="MYI5" s="168"/>
      <c r="MYJ5" s="169"/>
      <c r="MYK5" s="169"/>
      <c r="MYL5" s="169"/>
      <c r="MYM5" s="169"/>
      <c r="MYN5" s="169"/>
      <c r="MYO5" s="169"/>
      <c r="MYP5" s="169"/>
      <c r="MYQ5" s="169"/>
      <c r="MYR5" s="169"/>
      <c r="MYS5" s="169"/>
      <c r="MYT5" s="169"/>
      <c r="MYU5" s="169"/>
      <c r="MYV5" s="169"/>
      <c r="MYW5" s="169"/>
      <c r="MYX5" s="169"/>
      <c r="MYY5" s="169"/>
      <c r="MYZ5" s="169"/>
      <c r="MZA5" s="169"/>
      <c r="MZB5" s="169"/>
      <c r="MZC5" s="169"/>
      <c r="MZD5" s="168"/>
      <c r="MZE5" s="168"/>
      <c r="MZF5" s="168"/>
      <c r="MZG5" s="168"/>
      <c r="MZH5" s="168"/>
      <c r="MZI5" s="168"/>
      <c r="MZJ5" s="168"/>
      <c r="MZK5" s="168"/>
      <c r="MZL5" s="168"/>
      <c r="MZM5" s="168"/>
      <c r="MZN5" s="168"/>
      <c r="MZO5" s="168"/>
      <c r="MZP5" s="168"/>
      <c r="MZQ5" s="168"/>
      <c r="MZR5" s="168"/>
      <c r="MZS5" s="168"/>
      <c r="MZT5" s="168"/>
      <c r="MZU5" s="168"/>
      <c r="MZV5" s="169"/>
      <c r="MZW5" s="169"/>
      <c r="MZX5" s="169"/>
      <c r="MZY5" s="169"/>
      <c r="MZZ5" s="169"/>
      <c r="NAA5" s="169"/>
      <c r="NAB5" s="169"/>
      <c r="NAC5" s="169"/>
      <c r="NAD5" s="169"/>
      <c r="NAE5" s="169"/>
      <c r="NAF5" s="169"/>
      <c r="NAG5" s="169"/>
      <c r="NAH5" s="169"/>
      <c r="NAI5" s="169"/>
      <c r="NAJ5" s="169"/>
      <c r="NAK5" s="169"/>
      <c r="NAL5" s="169"/>
      <c r="NAM5" s="169"/>
      <c r="NAN5" s="169"/>
      <c r="NAO5" s="169"/>
      <c r="NAP5" s="168"/>
      <c r="NAQ5" s="168"/>
      <c r="NAR5" s="168"/>
      <c r="NAS5" s="168"/>
      <c r="NAT5" s="168"/>
      <c r="NAU5" s="168"/>
      <c r="NAV5" s="168"/>
      <c r="NAW5" s="168"/>
      <c r="NAX5" s="168"/>
      <c r="NAY5" s="168"/>
      <c r="NAZ5" s="168"/>
      <c r="NBA5" s="168"/>
      <c r="NBB5" s="168"/>
      <c r="NBC5" s="168"/>
      <c r="NBD5" s="168"/>
      <c r="NBE5" s="168"/>
      <c r="NBF5" s="168"/>
      <c r="NBG5" s="168"/>
      <c r="NBH5" s="169"/>
      <c r="NBI5" s="169"/>
      <c r="NBJ5" s="169"/>
      <c r="NBK5" s="169"/>
      <c r="NBL5" s="169"/>
      <c r="NBM5" s="169"/>
      <c r="NBN5" s="169"/>
      <c r="NBO5" s="169"/>
      <c r="NBP5" s="169"/>
      <c r="NBQ5" s="169"/>
      <c r="NBR5" s="169"/>
      <c r="NBS5" s="169"/>
      <c r="NBT5" s="169"/>
      <c r="NBU5" s="169"/>
      <c r="NBV5" s="169"/>
      <c r="NBW5" s="169"/>
      <c r="NBX5" s="169"/>
      <c r="NBY5" s="169"/>
      <c r="NBZ5" s="169"/>
      <c r="NCA5" s="169"/>
      <c r="NCB5" s="168"/>
      <c r="NCC5" s="168"/>
      <c r="NCD5" s="168"/>
      <c r="NCE5" s="168"/>
      <c r="NCF5" s="168"/>
      <c r="NCG5" s="168"/>
      <c r="NCH5" s="168"/>
      <c r="NCI5" s="168"/>
      <c r="NCJ5" s="168"/>
      <c r="NCK5" s="168"/>
      <c r="NCL5" s="168"/>
      <c r="NCM5" s="168"/>
      <c r="NCN5" s="168"/>
      <c r="NCO5" s="168"/>
      <c r="NCP5" s="168"/>
      <c r="NCQ5" s="168"/>
      <c r="NCR5" s="168"/>
      <c r="NCS5" s="168"/>
      <c r="NCT5" s="169"/>
      <c r="NCU5" s="169"/>
      <c r="NCV5" s="169"/>
      <c r="NCW5" s="169"/>
      <c r="NCX5" s="169"/>
      <c r="NCY5" s="169"/>
      <c r="NCZ5" s="169"/>
      <c r="NDA5" s="169"/>
      <c r="NDB5" s="169"/>
      <c r="NDC5" s="169"/>
      <c r="NDD5" s="169"/>
      <c r="NDE5" s="169"/>
      <c r="NDF5" s="169"/>
      <c r="NDG5" s="169"/>
      <c r="NDH5" s="169"/>
      <c r="NDI5" s="169"/>
      <c r="NDJ5" s="169"/>
      <c r="NDK5" s="169"/>
      <c r="NDL5" s="169"/>
      <c r="NDM5" s="169"/>
      <c r="NDN5" s="168"/>
      <c r="NDO5" s="168"/>
      <c r="NDP5" s="168"/>
      <c r="NDQ5" s="168"/>
      <c r="NDR5" s="168"/>
      <c r="NDS5" s="168"/>
      <c r="NDT5" s="168"/>
      <c r="NDU5" s="168"/>
      <c r="NDV5" s="168"/>
      <c r="NDW5" s="168"/>
      <c r="NDX5" s="168"/>
      <c r="NDY5" s="168"/>
      <c r="NDZ5" s="168"/>
      <c r="NEA5" s="168"/>
      <c r="NEB5" s="168"/>
      <c r="NEC5" s="168"/>
      <c r="NED5" s="168"/>
      <c r="NEE5" s="168"/>
      <c r="NEF5" s="169"/>
      <c r="NEG5" s="169"/>
      <c r="NEH5" s="169"/>
      <c r="NEI5" s="169"/>
      <c r="NEJ5" s="169"/>
      <c r="NEK5" s="169"/>
      <c r="NEL5" s="169"/>
      <c r="NEM5" s="169"/>
      <c r="NEN5" s="169"/>
      <c r="NEO5" s="169"/>
      <c r="NEP5" s="169"/>
      <c r="NEQ5" s="169"/>
      <c r="NER5" s="169"/>
      <c r="NES5" s="169"/>
      <c r="NET5" s="169"/>
      <c r="NEU5" s="169"/>
      <c r="NEV5" s="169"/>
      <c r="NEW5" s="169"/>
      <c r="NEX5" s="169"/>
      <c r="NEY5" s="169"/>
      <c r="NEZ5" s="168"/>
      <c r="NFA5" s="168"/>
      <c r="NFB5" s="168"/>
      <c r="NFC5" s="168"/>
      <c r="NFD5" s="168"/>
      <c r="NFE5" s="168"/>
      <c r="NFF5" s="168"/>
      <c r="NFG5" s="168"/>
      <c r="NFH5" s="168"/>
      <c r="NFI5" s="168"/>
      <c r="NFJ5" s="168"/>
      <c r="NFK5" s="168"/>
      <c r="NFL5" s="168"/>
      <c r="NFM5" s="168"/>
      <c r="NFN5" s="168"/>
      <c r="NFO5" s="168"/>
      <c r="NFP5" s="168"/>
      <c r="NFQ5" s="168"/>
      <c r="NFR5" s="169"/>
      <c r="NFS5" s="169"/>
      <c r="NFT5" s="169"/>
      <c r="NFU5" s="169"/>
      <c r="NFV5" s="169"/>
      <c r="NFW5" s="169"/>
      <c r="NFX5" s="169"/>
      <c r="NFY5" s="169"/>
      <c r="NFZ5" s="169"/>
      <c r="NGA5" s="169"/>
      <c r="NGB5" s="169"/>
      <c r="NGC5" s="169"/>
      <c r="NGD5" s="169"/>
      <c r="NGE5" s="169"/>
      <c r="NGF5" s="169"/>
      <c r="NGG5" s="169"/>
      <c r="NGH5" s="169"/>
      <c r="NGI5" s="169"/>
      <c r="NGJ5" s="169"/>
      <c r="NGK5" s="169"/>
      <c r="NGL5" s="168"/>
      <c r="NGM5" s="168"/>
      <c r="NGN5" s="168"/>
      <c r="NGO5" s="168"/>
      <c r="NGP5" s="168"/>
      <c r="NGQ5" s="168"/>
      <c r="NGR5" s="168"/>
      <c r="NGS5" s="168"/>
      <c r="NGT5" s="168"/>
      <c r="NGU5" s="168"/>
      <c r="NGV5" s="168"/>
      <c r="NGW5" s="168"/>
      <c r="NGX5" s="168"/>
      <c r="NGY5" s="168"/>
      <c r="NGZ5" s="168"/>
      <c r="NHA5" s="168"/>
      <c r="NHB5" s="168"/>
      <c r="NHC5" s="168"/>
      <c r="NHD5" s="169"/>
      <c r="NHE5" s="169"/>
      <c r="NHF5" s="169"/>
      <c r="NHG5" s="169"/>
      <c r="NHH5" s="169"/>
      <c r="NHI5" s="169"/>
      <c r="NHJ5" s="169"/>
      <c r="NHK5" s="169"/>
      <c r="NHL5" s="169"/>
      <c r="NHM5" s="169"/>
      <c r="NHN5" s="169"/>
      <c r="NHO5" s="169"/>
      <c r="NHP5" s="169"/>
      <c r="NHQ5" s="169"/>
      <c r="NHR5" s="169"/>
      <c r="NHS5" s="169"/>
      <c r="NHT5" s="169"/>
      <c r="NHU5" s="169"/>
      <c r="NHV5" s="169"/>
      <c r="NHW5" s="169"/>
      <c r="NHX5" s="168"/>
      <c r="NHY5" s="168"/>
      <c r="NHZ5" s="168"/>
      <c r="NIA5" s="168"/>
      <c r="NIB5" s="168"/>
      <c r="NIC5" s="168"/>
      <c r="NID5" s="168"/>
      <c r="NIE5" s="168"/>
      <c r="NIF5" s="168"/>
      <c r="NIG5" s="168"/>
      <c r="NIH5" s="168"/>
      <c r="NII5" s="168"/>
      <c r="NIJ5" s="168"/>
      <c r="NIK5" s="168"/>
      <c r="NIL5" s="168"/>
      <c r="NIM5" s="168"/>
      <c r="NIN5" s="168"/>
      <c r="NIO5" s="168"/>
      <c r="NIP5" s="169"/>
      <c r="NIQ5" s="169"/>
      <c r="NIR5" s="169"/>
      <c r="NIS5" s="169"/>
      <c r="NIT5" s="169"/>
      <c r="NIU5" s="169"/>
      <c r="NIV5" s="169"/>
      <c r="NIW5" s="169"/>
      <c r="NIX5" s="169"/>
      <c r="NIY5" s="169"/>
      <c r="NIZ5" s="169"/>
      <c r="NJA5" s="169"/>
      <c r="NJB5" s="169"/>
      <c r="NJC5" s="169"/>
      <c r="NJD5" s="169"/>
      <c r="NJE5" s="169"/>
      <c r="NJF5" s="169"/>
      <c r="NJG5" s="169"/>
      <c r="NJH5" s="169"/>
      <c r="NJI5" s="169"/>
      <c r="NJJ5" s="168"/>
      <c r="NJK5" s="168"/>
      <c r="NJL5" s="168"/>
      <c r="NJM5" s="168"/>
      <c r="NJN5" s="168"/>
      <c r="NJO5" s="168"/>
      <c r="NJP5" s="168"/>
      <c r="NJQ5" s="168"/>
      <c r="NJR5" s="168"/>
      <c r="NJS5" s="168"/>
      <c r="NJT5" s="168"/>
      <c r="NJU5" s="168"/>
      <c r="NJV5" s="168"/>
      <c r="NJW5" s="168"/>
      <c r="NJX5" s="168"/>
      <c r="NJY5" s="168"/>
      <c r="NJZ5" s="168"/>
      <c r="NKA5" s="168"/>
      <c r="NKB5" s="169"/>
      <c r="NKC5" s="169"/>
      <c r="NKD5" s="169"/>
      <c r="NKE5" s="169"/>
      <c r="NKF5" s="169"/>
      <c r="NKG5" s="169"/>
      <c r="NKH5" s="169"/>
      <c r="NKI5" s="169"/>
      <c r="NKJ5" s="169"/>
      <c r="NKK5" s="169"/>
      <c r="NKL5" s="169"/>
      <c r="NKM5" s="169"/>
      <c r="NKN5" s="169"/>
      <c r="NKO5" s="169"/>
      <c r="NKP5" s="169"/>
      <c r="NKQ5" s="169"/>
      <c r="NKR5" s="169"/>
      <c r="NKS5" s="169"/>
      <c r="NKT5" s="169"/>
      <c r="NKU5" s="169"/>
      <c r="NKV5" s="168"/>
      <c r="NKW5" s="168"/>
      <c r="NKX5" s="168"/>
      <c r="NKY5" s="168"/>
      <c r="NKZ5" s="168"/>
      <c r="NLA5" s="168"/>
      <c r="NLB5" s="168"/>
      <c r="NLC5" s="168"/>
      <c r="NLD5" s="168"/>
      <c r="NLE5" s="168"/>
      <c r="NLF5" s="168"/>
      <c r="NLG5" s="168"/>
      <c r="NLH5" s="168"/>
      <c r="NLI5" s="168"/>
      <c r="NLJ5" s="168"/>
      <c r="NLK5" s="168"/>
      <c r="NLL5" s="168"/>
      <c r="NLM5" s="168"/>
      <c r="NLN5" s="169"/>
      <c r="NLO5" s="169"/>
      <c r="NLP5" s="169"/>
      <c r="NLQ5" s="169"/>
      <c r="NLR5" s="169"/>
      <c r="NLS5" s="169"/>
      <c r="NLT5" s="169"/>
      <c r="NLU5" s="169"/>
      <c r="NLV5" s="169"/>
      <c r="NLW5" s="169"/>
      <c r="NLX5" s="169"/>
      <c r="NLY5" s="169"/>
      <c r="NLZ5" s="169"/>
      <c r="NMA5" s="169"/>
      <c r="NMB5" s="169"/>
      <c r="NMC5" s="169"/>
      <c r="NMD5" s="169"/>
      <c r="NME5" s="169"/>
      <c r="NMF5" s="169"/>
      <c r="NMG5" s="169"/>
      <c r="NMH5" s="168"/>
      <c r="NMI5" s="168"/>
      <c r="NMJ5" s="168"/>
      <c r="NMK5" s="168"/>
      <c r="NML5" s="168"/>
      <c r="NMM5" s="168"/>
      <c r="NMN5" s="168"/>
      <c r="NMO5" s="168"/>
      <c r="NMP5" s="168"/>
      <c r="NMQ5" s="168"/>
      <c r="NMR5" s="168"/>
      <c r="NMS5" s="168"/>
      <c r="NMT5" s="168"/>
      <c r="NMU5" s="168"/>
      <c r="NMV5" s="168"/>
      <c r="NMW5" s="168"/>
      <c r="NMX5" s="168"/>
      <c r="NMY5" s="168"/>
      <c r="NMZ5" s="169"/>
      <c r="NNA5" s="169"/>
      <c r="NNB5" s="169"/>
      <c r="NNC5" s="169"/>
      <c r="NND5" s="169"/>
      <c r="NNE5" s="169"/>
      <c r="NNF5" s="169"/>
      <c r="NNG5" s="169"/>
      <c r="NNH5" s="169"/>
      <c r="NNI5" s="169"/>
      <c r="NNJ5" s="169"/>
      <c r="NNK5" s="169"/>
      <c r="NNL5" s="169"/>
      <c r="NNM5" s="169"/>
      <c r="NNN5" s="169"/>
      <c r="NNO5" s="169"/>
      <c r="NNP5" s="169"/>
      <c r="NNQ5" s="169"/>
      <c r="NNR5" s="169"/>
      <c r="NNS5" s="169"/>
      <c r="NNT5" s="168"/>
      <c r="NNU5" s="168"/>
      <c r="NNV5" s="168"/>
      <c r="NNW5" s="168"/>
      <c r="NNX5" s="168"/>
      <c r="NNY5" s="168"/>
      <c r="NNZ5" s="168"/>
      <c r="NOA5" s="168"/>
      <c r="NOB5" s="168"/>
      <c r="NOC5" s="168"/>
      <c r="NOD5" s="168"/>
      <c r="NOE5" s="168"/>
      <c r="NOF5" s="168"/>
      <c r="NOG5" s="168"/>
      <c r="NOH5" s="168"/>
      <c r="NOI5" s="168"/>
      <c r="NOJ5" s="168"/>
      <c r="NOK5" s="168"/>
      <c r="NOL5" s="169"/>
      <c r="NOM5" s="169"/>
      <c r="NON5" s="169"/>
      <c r="NOO5" s="169"/>
      <c r="NOP5" s="169"/>
      <c r="NOQ5" s="169"/>
      <c r="NOR5" s="169"/>
      <c r="NOS5" s="169"/>
      <c r="NOT5" s="169"/>
      <c r="NOU5" s="169"/>
      <c r="NOV5" s="169"/>
      <c r="NOW5" s="169"/>
      <c r="NOX5" s="169"/>
      <c r="NOY5" s="169"/>
      <c r="NOZ5" s="169"/>
      <c r="NPA5" s="169"/>
      <c r="NPB5" s="169"/>
      <c r="NPC5" s="169"/>
      <c r="NPD5" s="169"/>
      <c r="NPE5" s="169"/>
      <c r="NPF5" s="168"/>
      <c r="NPG5" s="168"/>
      <c r="NPH5" s="168"/>
      <c r="NPI5" s="168"/>
      <c r="NPJ5" s="168"/>
      <c r="NPK5" s="168"/>
      <c r="NPL5" s="168"/>
      <c r="NPM5" s="168"/>
      <c r="NPN5" s="168"/>
      <c r="NPO5" s="168"/>
      <c r="NPP5" s="168"/>
      <c r="NPQ5" s="168"/>
      <c r="NPR5" s="168"/>
      <c r="NPS5" s="168"/>
      <c r="NPT5" s="168"/>
      <c r="NPU5" s="168"/>
      <c r="NPV5" s="168"/>
      <c r="NPW5" s="168"/>
      <c r="NPX5" s="169"/>
      <c r="NPY5" s="169"/>
      <c r="NPZ5" s="169"/>
      <c r="NQA5" s="169"/>
      <c r="NQB5" s="169"/>
      <c r="NQC5" s="169"/>
      <c r="NQD5" s="169"/>
      <c r="NQE5" s="169"/>
      <c r="NQF5" s="169"/>
      <c r="NQG5" s="169"/>
      <c r="NQH5" s="169"/>
      <c r="NQI5" s="169"/>
      <c r="NQJ5" s="169"/>
      <c r="NQK5" s="169"/>
      <c r="NQL5" s="169"/>
      <c r="NQM5" s="169"/>
      <c r="NQN5" s="169"/>
      <c r="NQO5" s="169"/>
      <c r="NQP5" s="169"/>
      <c r="NQQ5" s="169"/>
      <c r="NQR5" s="168"/>
      <c r="NQS5" s="168"/>
      <c r="NQT5" s="168"/>
      <c r="NQU5" s="168"/>
      <c r="NQV5" s="168"/>
      <c r="NQW5" s="168"/>
      <c r="NQX5" s="168"/>
      <c r="NQY5" s="168"/>
      <c r="NQZ5" s="168"/>
      <c r="NRA5" s="168"/>
      <c r="NRB5" s="168"/>
      <c r="NRC5" s="168"/>
      <c r="NRD5" s="168"/>
      <c r="NRE5" s="168"/>
      <c r="NRF5" s="168"/>
      <c r="NRG5" s="168"/>
      <c r="NRH5" s="168"/>
      <c r="NRI5" s="168"/>
      <c r="NRJ5" s="169"/>
      <c r="NRK5" s="169"/>
      <c r="NRL5" s="169"/>
      <c r="NRM5" s="169"/>
      <c r="NRN5" s="169"/>
      <c r="NRO5" s="169"/>
      <c r="NRP5" s="169"/>
      <c r="NRQ5" s="169"/>
      <c r="NRR5" s="169"/>
      <c r="NRS5" s="169"/>
      <c r="NRT5" s="169"/>
      <c r="NRU5" s="169"/>
      <c r="NRV5" s="169"/>
      <c r="NRW5" s="169"/>
      <c r="NRX5" s="169"/>
      <c r="NRY5" s="169"/>
      <c r="NRZ5" s="169"/>
      <c r="NSA5" s="169"/>
      <c r="NSB5" s="169"/>
      <c r="NSC5" s="169"/>
      <c r="NSD5" s="168"/>
      <c r="NSE5" s="168"/>
      <c r="NSF5" s="168"/>
      <c r="NSG5" s="168"/>
      <c r="NSH5" s="168"/>
      <c r="NSI5" s="168"/>
      <c r="NSJ5" s="168"/>
      <c r="NSK5" s="168"/>
      <c r="NSL5" s="168"/>
      <c r="NSM5" s="168"/>
      <c r="NSN5" s="168"/>
      <c r="NSO5" s="168"/>
      <c r="NSP5" s="168"/>
      <c r="NSQ5" s="168"/>
      <c r="NSR5" s="168"/>
      <c r="NSS5" s="168"/>
      <c r="NST5" s="168"/>
      <c r="NSU5" s="168"/>
      <c r="NSV5" s="169"/>
      <c r="NSW5" s="169"/>
      <c r="NSX5" s="169"/>
      <c r="NSY5" s="169"/>
      <c r="NSZ5" s="169"/>
      <c r="NTA5" s="169"/>
      <c r="NTB5" s="169"/>
      <c r="NTC5" s="169"/>
      <c r="NTD5" s="169"/>
      <c r="NTE5" s="169"/>
      <c r="NTF5" s="169"/>
      <c r="NTG5" s="169"/>
      <c r="NTH5" s="169"/>
      <c r="NTI5" s="169"/>
      <c r="NTJ5" s="169"/>
      <c r="NTK5" s="169"/>
      <c r="NTL5" s="169"/>
      <c r="NTM5" s="169"/>
      <c r="NTN5" s="169"/>
      <c r="NTO5" s="169"/>
      <c r="NTP5" s="168"/>
      <c r="NTQ5" s="168"/>
      <c r="NTR5" s="168"/>
      <c r="NTS5" s="168"/>
      <c r="NTT5" s="168"/>
      <c r="NTU5" s="168"/>
      <c r="NTV5" s="168"/>
      <c r="NTW5" s="168"/>
      <c r="NTX5" s="168"/>
      <c r="NTY5" s="168"/>
      <c r="NTZ5" s="168"/>
      <c r="NUA5" s="168"/>
      <c r="NUB5" s="168"/>
      <c r="NUC5" s="168"/>
      <c r="NUD5" s="168"/>
      <c r="NUE5" s="168"/>
      <c r="NUF5" s="168"/>
      <c r="NUG5" s="168"/>
      <c r="NUH5" s="169"/>
      <c r="NUI5" s="169"/>
      <c r="NUJ5" s="169"/>
      <c r="NUK5" s="169"/>
      <c r="NUL5" s="169"/>
      <c r="NUM5" s="169"/>
      <c r="NUN5" s="169"/>
      <c r="NUO5" s="169"/>
      <c r="NUP5" s="169"/>
      <c r="NUQ5" s="169"/>
      <c r="NUR5" s="169"/>
      <c r="NUS5" s="169"/>
      <c r="NUT5" s="169"/>
      <c r="NUU5" s="169"/>
      <c r="NUV5" s="169"/>
      <c r="NUW5" s="169"/>
      <c r="NUX5" s="169"/>
      <c r="NUY5" s="169"/>
      <c r="NUZ5" s="169"/>
      <c r="NVA5" s="169"/>
      <c r="NVB5" s="168"/>
      <c r="NVC5" s="168"/>
      <c r="NVD5" s="168"/>
      <c r="NVE5" s="168"/>
      <c r="NVF5" s="168"/>
      <c r="NVG5" s="168"/>
      <c r="NVH5" s="168"/>
      <c r="NVI5" s="168"/>
      <c r="NVJ5" s="168"/>
      <c r="NVK5" s="168"/>
      <c r="NVL5" s="168"/>
      <c r="NVM5" s="168"/>
      <c r="NVN5" s="168"/>
      <c r="NVO5" s="168"/>
      <c r="NVP5" s="168"/>
      <c r="NVQ5" s="168"/>
      <c r="NVR5" s="168"/>
      <c r="NVS5" s="168"/>
      <c r="NVT5" s="169"/>
      <c r="NVU5" s="169"/>
      <c r="NVV5" s="169"/>
      <c r="NVW5" s="169"/>
      <c r="NVX5" s="169"/>
      <c r="NVY5" s="169"/>
      <c r="NVZ5" s="169"/>
      <c r="NWA5" s="169"/>
      <c r="NWB5" s="169"/>
      <c r="NWC5" s="169"/>
      <c r="NWD5" s="169"/>
      <c r="NWE5" s="169"/>
      <c r="NWF5" s="169"/>
      <c r="NWG5" s="169"/>
      <c r="NWH5" s="169"/>
      <c r="NWI5" s="169"/>
      <c r="NWJ5" s="169"/>
      <c r="NWK5" s="169"/>
      <c r="NWL5" s="169"/>
      <c r="NWM5" s="169"/>
      <c r="NWN5" s="168"/>
      <c r="NWO5" s="168"/>
      <c r="NWP5" s="168"/>
      <c r="NWQ5" s="168"/>
      <c r="NWR5" s="168"/>
      <c r="NWS5" s="168"/>
      <c r="NWT5" s="168"/>
      <c r="NWU5" s="168"/>
      <c r="NWV5" s="168"/>
      <c r="NWW5" s="168"/>
      <c r="NWX5" s="168"/>
      <c r="NWY5" s="168"/>
      <c r="NWZ5" s="168"/>
      <c r="NXA5" s="168"/>
      <c r="NXB5" s="168"/>
      <c r="NXC5" s="168"/>
      <c r="NXD5" s="168"/>
      <c r="NXE5" s="168"/>
      <c r="NXF5" s="169"/>
      <c r="NXG5" s="169"/>
      <c r="NXH5" s="169"/>
      <c r="NXI5" s="169"/>
      <c r="NXJ5" s="169"/>
      <c r="NXK5" s="169"/>
      <c r="NXL5" s="169"/>
      <c r="NXM5" s="169"/>
      <c r="NXN5" s="169"/>
      <c r="NXO5" s="169"/>
      <c r="NXP5" s="169"/>
      <c r="NXQ5" s="169"/>
      <c r="NXR5" s="169"/>
      <c r="NXS5" s="169"/>
      <c r="NXT5" s="169"/>
      <c r="NXU5" s="169"/>
      <c r="NXV5" s="169"/>
      <c r="NXW5" s="169"/>
      <c r="NXX5" s="169"/>
      <c r="NXY5" s="169"/>
      <c r="NXZ5" s="168"/>
      <c r="NYA5" s="168"/>
      <c r="NYB5" s="168"/>
      <c r="NYC5" s="168"/>
      <c r="NYD5" s="168"/>
      <c r="NYE5" s="168"/>
      <c r="NYF5" s="168"/>
      <c r="NYG5" s="168"/>
      <c r="NYH5" s="168"/>
      <c r="NYI5" s="168"/>
      <c r="NYJ5" s="168"/>
      <c r="NYK5" s="168"/>
      <c r="NYL5" s="168"/>
      <c r="NYM5" s="168"/>
      <c r="NYN5" s="168"/>
      <c r="NYO5" s="168"/>
      <c r="NYP5" s="168"/>
      <c r="NYQ5" s="168"/>
      <c r="NYR5" s="169"/>
      <c r="NYS5" s="169"/>
      <c r="NYT5" s="169"/>
      <c r="NYU5" s="169"/>
      <c r="NYV5" s="169"/>
      <c r="NYW5" s="169"/>
      <c r="NYX5" s="169"/>
      <c r="NYY5" s="169"/>
      <c r="NYZ5" s="169"/>
      <c r="NZA5" s="169"/>
      <c r="NZB5" s="169"/>
      <c r="NZC5" s="169"/>
      <c r="NZD5" s="169"/>
      <c r="NZE5" s="169"/>
      <c r="NZF5" s="169"/>
      <c r="NZG5" s="169"/>
      <c r="NZH5" s="169"/>
      <c r="NZI5" s="169"/>
      <c r="NZJ5" s="169"/>
      <c r="NZK5" s="169"/>
      <c r="NZL5" s="168"/>
      <c r="NZM5" s="168"/>
      <c r="NZN5" s="168"/>
      <c r="NZO5" s="168"/>
      <c r="NZP5" s="168"/>
      <c r="NZQ5" s="168"/>
      <c r="NZR5" s="168"/>
      <c r="NZS5" s="168"/>
      <c r="NZT5" s="168"/>
      <c r="NZU5" s="168"/>
      <c r="NZV5" s="168"/>
      <c r="NZW5" s="168"/>
      <c r="NZX5" s="168"/>
      <c r="NZY5" s="168"/>
      <c r="NZZ5" s="168"/>
      <c r="OAA5" s="168"/>
      <c r="OAB5" s="168"/>
      <c r="OAC5" s="168"/>
      <c r="OAD5" s="169"/>
      <c r="OAE5" s="169"/>
      <c r="OAF5" s="169"/>
      <c r="OAG5" s="169"/>
      <c r="OAH5" s="169"/>
      <c r="OAI5" s="169"/>
      <c r="OAJ5" s="169"/>
      <c r="OAK5" s="169"/>
      <c r="OAL5" s="169"/>
      <c r="OAM5" s="169"/>
      <c r="OAN5" s="169"/>
      <c r="OAO5" s="169"/>
      <c r="OAP5" s="169"/>
      <c r="OAQ5" s="169"/>
      <c r="OAR5" s="169"/>
      <c r="OAS5" s="169"/>
      <c r="OAT5" s="169"/>
      <c r="OAU5" s="169"/>
      <c r="OAV5" s="169"/>
      <c r="OAW5" s="169"/>
      <c r="OAX5" s="168"/>
      <c r="OAY5" s="168"/>
      <c r="OAZ5" s="168"/>
      <c r="OBA5" s="168"/>
      <c r="OBB5" s="168"/>
      <c r="OBC5" s="168"/>
      <c r="OBD5" s="168"/>
      <c r="OBE5" s="168"/>
      <c r="OBF5" s="168"/>
      <c r="OBG5" s="168"/>
      <c r="OBH5" s="168"/>
      <c r="OBI5" s="168"/>
      <c r="OBJ5" s="168"/>
      <c r="OBK5" s="168"/>
      <c r="OBL5" s="168"/>
      <c r="OBM5" s="168"/>
      <c r="OBN5" s="168"/>
      <c r="OBO5" s="168"/>
      <c r="OBP5" s="169"/>
      <c r="OBQ5" s="169"/>
      <c r="OBR5" s="169"/>
      <c r="OBS5" s="169"/>
      <c r="OBT5" s="169"/>
      <c r="OBU5" s="169"/>
      <c r="OBV5" s="169"/>
      <c r="OBW5" s="169"/>
      <c r="OBX5" s="169"/>
      <c r="OBY5" s="169"/>
      <c r="OBZ5" s="169"/>
      <c r="OCA5" s="169"/>
      <c r="OCB5" s="169"/>
      <c r="OCC5" s="169"/>
      <c r="OCD5" s="169"/>
      <c r="OCE5" s="169"/>
      <c r="OCF5" s="169"/>
      <c r="OCG5" s="169"/>
      <c r="OCH5" s="169"/>
      <c r="OCI5" s="169"/>
      <c r="OCJ5" s="168"/>
      <c r="OCK5" s="168"/>
      <c r="OCL5" s="168"/>
      <c r="OCM5" s="168"/>
      <c r="OCN5" s="168"/>
      <c r="OCO5" s="168"/>
      <c r="OCP5" s="168"/>
      <c r="OCQ5" s="168"/>
      <c r="OCR5" s="168"/>
      <c r="OCS5" s="168"/>
      <c r="OCT5" s="168"/>
      <c r="OCU5" s="168"/>
      <c r="OCV5" s="168"/>
      <c r="OCW5" s="168"/>
      <c r="OCX5" s="168"/>
      <c r="OCY5" s="168"/>
      <c r="OCZ5" s="168"/>
      <c r="ODA5" s="168"/>
      <c r="ODB5" s="169"/>
      <c r="ODC5" s="169"/>
      <c r="ODD5" s="169"/>
      <c r="ODE5" s="169"/>
      <c r="ODF5" s="169"/>
      <c r="ODG5" s="169"/>
      <c r="ODH5" s="169"/>
      <c r="ODI5" s="169"/>
      <c r="ODJ5" s="169"/>
      <c r="ODK5" s="169"/>
      <c r="ODL5" s="169"/>
      <c r="ODM5" s="169"/>
      <c r="ODN5" s="169"/>
      <c r="ODO5" s="169"/>
      <c r="ODP5" s="169"/>
      <c r="ODQ5" s="169"/>
      <c r="ODR5" s="169"/>
      <c r="ODS5" s="169"/>
      <c r="ODT5" s="169"/>
      <c r="ODU5" s="169"/>
      <c r="ODV5" s="168"/>
      <c r="ODW5" s="168"/>
      <c r="ODX5" s="168"/>
      <c r="ODY5" s="168"/>
      <c r="ODZ5" s="168"/>
      <c r="OEA5" s="168"/>
      <c r="OEB5" s="168"/>
      <c r="OEC5" s="168"/>
      <c r="OED5" s="168"/>
      <c r="OEE5" s="168"/>
      <c r="OEF5" s="168"/>
      <c r="OEG5" s="168"/>
      <c r="OEH5" s="168"/>
      <c r="OEI5" s="168"/>
      <c r="OEJ5" s="168"/>
      <c r="OEK5" s="168"/>
      <c r="OEL5" s="168"/>
      <c r="OEM5" s="168"/>
      <c r="OEN5" s="169"/>
      <c r="OEO5" s="169"/>
      <c r="OEP5" s="169"/>
      <c r="OEQ5" s="169"/>
      <c r="OER5" s="169"/>
      <c r="OES5" s="169"/>
      <c r="OET5" s="169"/>
      <c r="OEU5" s="169"/>
      <c r="OEV5" s="169"/>
      <c r="OEW5" s="169"/>
      <c r="OEX5" s="169"/>
      <c r="OEY5" s="169"/>
      <c r="OEZ5" s="169"/>
      <c r="OFA5" s="169"/>
      <c r="OFB5" s="169"/>
      <c r="OFC5" s="169"/>
      <c r="OFD5" s="169"/>
      <c r="OFE5" s="169"/>
      <c r="OFF5" s="169"/>
      <c r="OFG5" s="169"/>
      <c r="OFH5" s="168"/>
      <c r="OFI5" s="168"/>
      <c r="OFJ5" s="168"/>
      <c r="OFK5" s="168"/>
      <c r="OFL5" s="168"/>
      <c r="OFM5" s="168"/>
      <c r="OFN5" s="168"/>
      <c r="OFO5" s="168"/>
      <c r="OFP5" s="168"/>
      <c r="OFQ5" s="168"/>
      <c r="OFR5" s="168"/>
      <c r="OFS5" s="168"/>
      <c r="OFT5" s="168"/>
      <c r="OFU5" s="168"/>
      <c r="OFV5" s="168"/>
      <c r="OFW5" s="168"/>
      <c r="OFX5" s="168"/>
      <c r="OFY5" s="168"/>
      <c r="OFZ5" s="169"/>
      <c r="OGA5" s="169"/>
      <c r="OGB5" s="169"/>
      <c r="OGC5" s="169"/>
      <c r="OGD5" s="169"/>
      <c r="OGE5" s="169"/>
      <c r="OGF5" s="169"/>
      <c r="OGG5" s="169"/>
      <c r="OGH5" s="169"/>
      <c r="OGI5" s="169"/>
      <c r="OGJ5" s="169"/>
      <c r="OGK5" s="169"/>
      <c r="OGL5" s="169"/>
      <c r="OGM5" s="169"/>
      <c r="OGN5" s="169"/>
      <c r="OGO5" s="169"/>
      <c r="OGP5" s="169"/>
      <c r="OGQ5" s="169"/>
      <c r="OGR5" s="169"/>
      <c r="OGS5" s="169"/>
      <c r="OGT5" s="168"/>
      <c r="OGU5" s="168"/>
      <c r="OGV5" s="168"/>
      <c r="OGW5" s="168"/>
      <c r="OGX5" s="168"/>
      <c r="OGY5" s="168"/>
      <c r="OGZ5" s="168"/>
      <c r="OHA5" s="168"/>
      <c r="OHB5" s="168"/>
      <c r="OHC5" s="168"/>
      <c r="OHD5" s="168"/>
      <c r="OHE5" s="168"/>
      <c r="OHF5" s="168"/>
      <c r="OHG5" s="168"/>
      <c r="OHH5" s="168"/>
      <c r="OHI5" s="168"/>
      <c r="OHJ5" s="168"/>
      <c r="OHK5" s="168"/>
      <c r="OHL5" s="169"/>
      <c r="OHM5" s="169"/>
      <c r="OHN5" s="169"/>
      <c r="OHO5" s="169"/>
      <c r="OHP5" s="169"/>
      <c r="OHQ5" s="169"/>
      <c r="OHR5" s="169"/>
      <c r="OHS5" s="169"/>
      <c r="OHT5" s="169"/>
      <c r="OHU5" s="169"/>
      <c r="OHV5" s="169"/>
      <c r="OHW5" s="169"/>
      <c r="OHX5" s="169"/>
      <c r="OHY5" s="169"/>
      <c r="OHZ5" s="169"/>
      <c r="OIA5" s="169"/>
      <c r="OIB5" s="169"/>
      <c r="OIC5" s="169"/>
      <c r="OID5" s="169"/>
      <c r="OIE5" s="169"/>
      <c r="OIF5" s="168"/>
      <c r="OIG5" s="168"/>
      <c r="OIH5" s="168"/>
      <c r="OII5" s="168"/>
      <c r="OIJ5" s="168"/>
      <c r="OIK5" s="168"/>
      <c r="OIL5" s="168"/>
      <c r="OIM5" s="168"/>
      <c r="OIN5" s="168"/>
      <c r="OIO5" s="168"/>
      <c r="OIP5" s="168"/>
      <c r="OIQ5" s="168"/>
      <c r="OIR5" s="168"/>
      <c r="OIS5" s="168"/>
      <c r="OIT5" s="168"/>
      <c r="OIU5" s="168"/>
      <c r="OIV5" s="168"/>
      <c r="OIW5" s="168"/>
      <c r="OIX5" s="169"/>
      <c r="OIY5" s="169"/>
      <c r="OIZ5" s="169"/>
      <c r="OJA5" s="169"/>
      <c r="OJB5" s="169"/>
      <c r="OJC5" s="169"/>
      <c r="OJD5" s="169"/>
      <c r="OJE5" s="169"/>
      <c r="OJF5" s="169"/>
      <c r="OJG5" s="169"/>
      <c r="OJH5" s="169"/>
      <c r="OJI5" s="169"/>
      <c r="OJJ5" s="169"/>
      <c r="OJK5" s="169"/>
      <c r="OJL5" s="169"/>
      <c r="OJM5" s="169"/>
      <c r="OJN5" s="169"/>
      <c r="OJO5" s="169"/>
      <c r="OJP5" s="169"/>
      <c r="OJQ5" s="169"/>
      <c r="OJR5" s="168"/>
      <c r="OJS5" s="168"/>
      <c r="OJT5" s="168"/>
      <c r="OJU5" s="168"/>
      <c r="OJV5" s="168"/>
      <c r="OJW5" s="168"/>
      <c r="OJX5" s="168"/>
      <c r="OJY5" s="168"/>
      <c r="OJZ5" s="168"/>
      <c r="OKA5" s="168"/>
      <c r="OKB5" s="168"/>
      <c r="OKC5" s="168"/>
      <c r="OKD5" s="168"/>
      <c r="OKE5" s="168"/>
      <c r="OKF5" s="168"/>
      <c r="OKG5" s="168"/>
      <c r="OKH5" s="168"/>
      <c r="OKI5" s="168"/>
      <c r="OKJ5" s="169"/>
      <c r="OKK5" s="169"/>
      <c r="OKL5" s="169"/>
      <c r="OKM5" s="169"/>
      <c r="OKN5" s="169"/>
      <c r="OKO5" s="169"/>
      <c r="OKP5" s="169"/>
      <c r="OKQ5" s="169"/>
      <c r="OKR5" s="169"/>
      <c r="OKS5" s="169"/>
      <c r="OKT5" s="169"/>
      <c r="OKU5" s="169"/>
      <c r="OKV5" s="169"/>
      <c r="OKW5" s="169"/>
      <c r="OKX5" s="169"/>
      <c r="OKY5" s="169"/>
      <c r="OKZ5" s="169"/>
      <c r="OLA5" s="169"/>
      <c r="OLB5" s="169"/>
      <c r="OLC5" s="169"/>
      <c r="OLD5" s="168"/>
      <c r="OLE5" s="168"/>
      <c r="OLF5" s="168"/>
      <c r="OLG5" s="168"/>
      <c r="OLH5" s="168"/>
      <c r="OLI5" s="168"/>
      <c r="OLJ5" s="168"/>
      <c r="OLK5" s="168"/>
      <c r="OLL5" s="168"/>
      <c r="OLM5" s="168"/>
      <c r="OLN5" s="168"/>
      <c r="OLO5" s="168"/>
      <c r="OLP5" s="168"/>
      <c r="OLQ5" s="168"/>
      <c r="OLR5" s="168"/>
      <c r="OLS5" s="168"/>
      <c r="OLT5" s="168"/>
      <c r="OLU5" s="168"/>
      <c r="OLV5" s="169"/>
      <c r="OLW5" s="169"/>
      <c r="OLX5" s="169"/>
      <c r="OLY5" s="169"/>
      <c r="OLZ5" s="169"/>
      <c r="OMA5" s="169"/>
      <c r="OMB5" s="169"/>
      <c r="OMC5" s="169"/>
      <c r="OMD5" s="169"/>
      <c r="OME5" s="169"/>
      <c r="OMF5" s="169"/>
      <c r="OMG5" s="169"/>
      <c r="OMH5" s="169"/>
      <c r="OMI5" s="169"/>
      <c r="OMJ5" s="169"/>
      <c r="OMK5" s="169"/>
      <c r="OML5" s="169"/>
      <c r="OMM5" s="169"/>
      <c r="OMN5" s="169"/>
      <c r="OMO5" s="169"/>
      <c r="OMP5" s="168"/>
      <c r="OMQ5" s="168"/>
      <c r="OMR5" s="168"/>
      <c r="OMS5" s="168"/>
      <c r="OMT5" s="168"/>
      <c r="OMU5" s="168"/>
      <c r="OMV5" s="168"/>
      <c r="OMW5" s="168"/>
      <c r="OMX5" s="168"/>
      <c r="OMY5" s="168"/>
      <c r="OMZ5" s="168"/>
      <c r="ONA5" s="168"/>
      <c r="ONB5" s="168"/>
      <c r="ONC5" s="168"/>
      <c r="OND5" s="168"/>
      <c r="ONE5" s="168"/>
      <c r="ONF5" s="168"/>
      <c r="ONG5" s="168"/>
      <c r="ONH5" s="169"/>
      <c r="ONI5" s="169"/>
      <c r="ONJ5" s="169"/>
      <c r="ONK5" s="169"/>
      <c r="ONL5" s="169"/>
      <c r="ONM5" s="169"/>
      <c r="ONN5" s="169"/>
      <c r="ONO5" s="169"/>
      <c r="ONP5" s="169"/>
      <c r="ONQ5" s="169"/>
      <c r="ONR5" s="169"/>
      <c r="ONS5" s="169"/>
      <c r="ONT5" s="169"/>
      <c r="ONU5" s="169"/>
      <c r="ONV5" s="169"/>
      <c r="ONW5" s="169"/>
      <c r="ONX5" s="169"/>
      <c r="ONY5" s="169"/>
      <c r="ONZ5" s="169"/>
      <c r="OOA5" s="169"/>
      <c r="OOB5" s="168"/>
      <c r="OOC5" s="168"/>
      <c r="OOD5" s="168"/>
      <c r="OOE5" s="168"/>
      <c r="OOF5" s="168"/>
      <c r="OOG5" s="168"/>
      <c r="OOH5" s="168"/>
      <c r="OOI5" s="168"/>
      <c r="OOJ5" s="168"/>
      <c r="OOK5" s="168"/>
      <c r="OOL5" s="168"/>
      <c r="OOM5" s="168"/>
      <c r="OON5" s="168"/>
      <c r="OOO5" s="168"/>
      <c r="OOP5" s="168"/>
      <c r="OOQ5" s="168"/>
      <c r="OOR5" s="168"/>
      <c r="OOS5" s="168"/>
      <c r="OOT5" s="169"/>
      <c r="OOU5" s="169"/>
      <c r="OOV5" s="169"/>
      <c r="OOW5" s="169"/>
      <c r="OOX5" s="169"/>
      <c r="OOY5" s="169"/>
      <c r="OOZ5" s="169"/>
      <c r="OPA5" s="169"/>
      <c r="OPB5" s="169"/>
      <c r="OPC5" s="169"/>
      <c r="OPD5" s="169"/>
      <c r="OPE5" s="169"/>
      <c r="OPF5" s="169"/>
      <c r="OPG5" s="169"/>
      <c r="OPH5" s="169"/>
      <c r="OPI5" s="169"/>
      <c r="OPJ5" s="169"/>
      <c r="OPK5" s="169"/>
      <c r="OPL5" s="169"/>
      <c r="OPM5" s="169"/>
      <c r="OPN5" s="168"/>
      <c r="OPO5" s="168"/>
      <c r="OPP5" s="168"/>
      <c r="OPQ5" s="168"/>
      <c r="OPR5" s="168"/>
      <c r="OPS5" s="168"/>
      <c r="OPT5" s="168"/>
      <c r="OPU5" s="168"/>
      <c r="OPV5" s="168"/>
      <c r="OPW5" s="168"/>
      <c r="OPX5" s="168"/>
      <c r="OPY5" s="168"/>
      <c r="OPZ5" s="168"/>
      <c r="OQA5" s="168"/>
      <c r="OQB5" s="168"/>
      <c r="OQC5" s="168"/>
      <c r="OQD5" s="168"/>
      <c r="OQE5" s="168"/>
      <c r="OQF5" s="169"/>
      <c r="OQG5" s="169"/>
      <c r="OQH5" s="169"/>
      <c r="OQI5" s="169"/>
      <c r="OQJ5" s="169"/>
      <c r="OQK5" s="169"/>
      <c r="OQL5" s="169"/>
      <c r="OQM5" s="169"/>
      <c r="OQN5" s="169"/>
      <c r="OQO5" s="169"/>
      <c r="OQP5" s="169"/>
      <c r="OQQ5" s="169"/>
      <c r="OQR5" s="169"/>
      <c r="OQS5" s="169"/>
      <c r="OQT5" s="169"/>
      <c r="OQU5" s="169"/>
      <c r="OQV5" s="169"/>
      <c r="OQW5" s="169"/>
      <c r="OQX5" s="169"/>
      <c r="OQY5" s="169"/>
      <c r="OQZ5" s="168"/>
      <c r="ORA5" s="168"/>
      <c r="ORB5" s="168"/>
      <c r="ORC5" s="168"/>
      <c r="ORD5" s="168"/>
      <c r="ORE5" s="168"/>
      <c r="ORF5" s="168"/>
      <c r="ORG5" s="168"/>
      <c r="ORH5" s="168"/>
      <c r="ORI5" s="168"/>
      <c r="ORJ5" s="168"/>
      <c r="ORK5" s="168"/>
      <c r="ORL5" s="168"/>
      <c r="ORM5" s="168"/>
      <c r="ORN5" s="168"/>
      <c r="ORO5" s="168"/>
      <c r="ORP5" s="168"/>
      <c r="ORQ5" s="168"/>
      <c r="ORR5" s="169"/>
      <c r="ORS5" s="169"/>
      <c r="ORT5" s="169"/>
      <c r="ORU5" s="169"/>
      <c r="ORV5" s="169"/>
      <c r="ORW5" s="169"/>
      <c r="ORX5" s="169"/>
      <c r="ORY5" s="169"/>
      <c r="ORZ5" s="169"/>
      <c r="OSA5" s="169"/>
      <c r="OSB5" s="169"/>
      <c r="OSC5" s="169"/>
      <c r="OSD5" s="169"/>
      <c r="OSE5" s="169"/>
      <c r="OSF5" s="169"/>
      <c r="OSG5" s="169"/>
      <c r="OSH5" s="169"/>
      <c r="OSI5" s="169"/>
      <c r="OSJ5" s="169"/>
      <c r="OSK5" s="169"/>
      <c r="OSL5" s="168"/>
      <c r="OSM5" s="168"/>
      <c r="OSN5" s="168"/>
      <c r="OSO5" s="168"/>
      <c r="OSP5" s="168"/>
      <c r="OSQ5" s="168"/>
      <c r="OSR5" s="168"/>
      <c r="OSS5" s="168"/>
      <c r="OST5" s="168"/>
      <c r="OSU5" s="168"/>
      <c r="OSV5" s="168"/>
      <c r="OSW5" s="168"/>
      <c r="OSX5" s="168"/>
      <c r="OSY5" s="168"/>
      <c r="OSZ5" s="168"/>
      <c r="OTA5" s="168"/>
      <c r="OTB5" s="168"/>
      <c r="OTC5" s="168"/>
      <c r="OTD5" s="169"/>
      <c r="OTE5" s="169"/>
      <c r="OTF5" s="169"/>
      <c r="OTG5" s="169"/>
      <c r="OTH5" s="169"/>
      <c r="OTI5" s="169"/>
      <c r="OTJ5" s="169"/>
      <c r="OTK5" s="169"/>
      <c r="OTL5" s="169"/>
      <c r="OTM5" s="169"/>
      <c r="OTN5" s="169"/>
      <c r="OTO5" s="169"/>
      <c r="OTP5" s="169"/>
      <c r="OTQ5" s="169"/>
      <c r="OTR5" s="169"/>
      <c r="OTS5" s="169"/>
      <c r="OTT5" s="169"/>
      <c r="OTU5" s="169"/>
      <c r="OTV5" s="169"/>
      <c r="OTW5" s="169"/>
      <c r="OTX5" s="168"/>
      <c r="OTY5" s="168"/>
      <c r="OTZ5" s="168"/>
      <c r="OUA5" s="168"/>
      <c r="OUB5" s="168"/>
      <c r="OUC5" s="168"/>
      <c r="OUD5" s="168"/>
      <c r="OUE5" s="168"/>
      <c r="OUF5" s="168"/>
      <c r="OUG5" s="168"/>
      <c r="OUH5" s="168"/>
      <c r="OUI5" s="168"/>
      <c r="OUJ5" s="168"/>
      <c r="OUK5" s="168"/>
      <c r="OUL5" s="168"/>
      <c r="OUM5" s="168"/>
      <c r="OUN5" s="168"/>
      <c r="OUO5" s="168"/>
      <c r="OUP5" s="169"/>
      <c r="OUQ5" s="169"/>
      <c r="OUR5" s="169"/>
      <c r="OUS5" s="169"/>
      <c r="OUT5" s="169"/>
      <c r="OUU5" s="169"/>
      <c r="OUV5" s="169"/>
      <c r="OUW5" s="169"/>
      <c r="OUX5" s="169"/>
      <c r="OUY5" s="169"/>
      <c r="OUZ5" s="169"/>
      <c r="OVA5" s="169"/>
      <c r="OVB5" s="169"/>
      <c r="OVC5" s="169"/>
      <c r="OVD5" s="169"/>
      <c r="OVE5" s="169"/>
      <c r="OVF5" s="169"/>
      <c r="OVG5" s="169"/>
      <c r="OVH5" s="169"/>
      <c r="OVI5" s="169"/>
      <c r="OVJ5" s="168"/>
      <c r="OVK5" s="168"/>
      <c r="OVL5" s="168"/>
      <c r="OVM5" s="168"/>
      <c r="OVN5" s="168"/>
      <c r="OVO5" s="168"/>
      <c r="OVP5" s="168"/>
      <c r="OVQ5" s="168"/>
      <c r="OVR5" s="168"/>
      <c r="OVS5" s="168"/>
      <c r="OVT5" s="168"/>
      <c r="OVU5" s="168"/>
      <c r="OVV5" s="168"/>
      <c r="OVW5" s="168"/>
      <c r="OVX5" s="168"/>
      <c r="OVY5" s="168"/>
      <c r="OVZ5" s="168"/>
      <c r="OWA5" s="168"/>
      <c r="OWB5" s="169"/>
      <c r="OWC5" s="169"/>
      <c r="OWD5" s="169"/>
      <c r="OWE5" s="169"/>
      <c r="OWF5" s="169"/>
      <c r="OWG5" s="169"/>
      <c r="OWH5" s="169"/>
      <c r="OWI5" s="169"/>
      <c r="OWJ5" s="169"/>
      <c r="OWK5" s="169"/>
      <c r="OWL5" s="169"/>
      <c r="OWM5" s="169"/>
      <c r="OWN5" s="169"/>
      <c r="OWO5" s="169"/>
      <c r="OWP5" s="169"/>
      <c r="OWQ5" s="169"/>
      <c r="OWR5" s="169"/>
      <c r="OWS5" s="169"/>
      <c r="OWT5" s="169"/>
      <c r="OWU5" s="169"/>
      <c r="OWV5" s="168"/>
      <c r="OWW5" s="168"/>
      <c r="OWX5" s="168"/>
      <c r="OWY5" s="168"/>
      <c r="OWZ5" s="168"/>
      <c r="OXA5" s="168"/>
      <c r="OXB5" s="168"/>
      <c r="OXC5" s="168"/>
      <c r="OXD5" s="168"/>
      <c r="OXE5" s="168"/>
      <c r="OXF5" s="168"/>
      <c r="OXG5" s="168"/>
      <c r="OXH5" s="168"/>
      <c r="OXI5" s="168"/>
      <c r="OXJ5" s="168"/>
      <c r="OXK5" s="168"/>
      <c r="OXL5" s="168"/>
      <c r="OXM5" s="168"/>
      <c r="OXN5" s="169"/>
      <c r="OXO5" s="169"/>
      <c r="OXP5" s="169"/>
      <c r="OXQ5" s="169"/>
      <c r="OXR5" s="169"/>
      <c r="OXS5" s="169"/>
      <c r="OXT5" s="169"/>
      <c r="OXU5" s="169"/>
      <c r="OXV5" s="169"/>
      <c r="OXW5" s="169"/>
      <c r="OXX5" s="169"/>
      <c r="OXY5" s="169"/>
      <c r="OXZ5" s="169"/>
      <c r="OYA5" s="169"/>
      <c r="OYB5" s="169"/>
      <c r="OYC5" s="169"/>
      <c r="OYD5" s="169"/>
      <c r="OYE5" s="169"/>
      <c r="OYF5" s="169"/>
      <c r="OYG5" s="169"/>
      <c r="OYH5" s="168"/>
      <c r="OYI5" s="168"/>
      <c r="OYJ5" s="168"/>
      <c r="OYK5" s="168"/>
      <c r="OYL5" s="168"/>
      <c r="OYM5" s="168"/>
      <c r="OYN5" s="168"/>
      <c r="OYO5" s="168"/>
      <c r="OYP5" s="168"/>
      <c r="OYQ5" s="168"/>
      <c r="OYR5" s="168"/>
      <c r="OYS5" s="168"/>
      <c r="OYT5" s="168"/>
      <c r="OYU5" s="168"/>
      <c r="OYV5" s="168"/>
      <c r="OYW5" s="168"/>
      <c r="OYX5" s="168"/>
      <c r="OYY5" s="168"/>
      <c r="OYZ5" s="169"/>
      <c r="OZA5" s="169"/>
      <c r="OZB5" s="169"/>
      <c r="OZC5" s="169"/>
      <c r="OZD5" s="169"/>
      <c r="OZE5" s="169"/>
      <c r="OZF5" s="169"/>
      <c r="OZG5" s="169"/>
      <c r="OZH5" s="169"/>
      <c r="OZI5" s="169"/>
      <c r="OZJ5" s="169"/>
      <c r="OZK5" s="169"/>
      <c r="OZL5" s="169"/>
      <c r="OZM5" s="169"/>
      <c r="OZN5" s="169"/>
      <c r="OZO5" s="169"/>
      <c r="OZP5" s="169"/>
      <c r="OZQ5" s="169"/>
      <c r="OZR5" s="169"/>
      <c r="OZS5" s="169"/>
      <c r="OZT5" s="168"/>
      <c r="OZU5" s="168"/>
      <c r="OZV5" s="168"/>
      <c r="OZW5" s="168"/>
      <c r="OZX5" s="168"/>
      <c r="OZY5" s="168"/>
      <c r="OZZ5" s="168"/>
      <c r="PAA5" s="168"/>
      <c r="PAB5" s="168"/>
      <c r="PAC5" s="168"/>
      <c r="PAD5" s="168"/>
      <c r="PAE5" s="168"/>
      <c r="PAF5" s="168"/>
      <c r="PAG5" s="168"/>
      <c r="PAH5" s="168"/>
      <c r="PAI5" s="168"/>
      <c r="PAJ5" s="168"/>
      <c r="PAK5" s="168"/>
      <c r="PAL5" s="169"/>
      <c r="PAM5" s="169"/>
      <c r="PAN5" s="169"/>
      <c r="PAO5" s="169"/>
      <c r="PAP5" s="169"/>
      <c r="PAQ5" s="169"/>
      <c r="PAR5" s="169"/>
      <c r="PAS5" s="169"/>
      <c r="PAT5" s="169"/>
      <c r="PAU5" s="169"/>
      <c r="PAV5" s="169"/>
      <c r="PAW5" s="169"/>
      <c r="PAX5" s="169"/>
      <c r="PAY5" s="169"/>
      <c r="PAZ5" s="169"/>
      <c r="PBA5" s="169"/>
      <c r="PBB5" s="169"/>
      <c r="PBC5" s="169"/>
      <c r="PBD5" s="169"/>
      <c r="PBE5" s="169"/>
      <c r="PBF5" s="168"/>
      <c r="PBG5" s="168"/>
      <c r="PBH5" s="168"/>
      <c r="PBI5" s="168"/>
      <c r="PBJ5" s="168"/>
      <c r="PBK5" s="168"/>
      <c r="PBL5" s="168"/>
      <c r="PBM5" s="168"/>
      <c r="PBN5" s="168"/>
      <c r="PBO5" s="168"/>
      <c r="PBP5" s="168"/>
      <c r="PBQ5" s="168"/>
      <c r="PBR5" s="168"/>
      <c r="PBS5" s="168"/>
      <c r="PBT5" s="168"/>
      <c r="PBU5" s="168"/>
      <c r="PBV5" s="168"/>
      <c r="PBW5" s="168"/>
      <c r="PBX5" s="169"/>
      <c r="PBY5" s="169"/>
      <c r="PBZ5" s="169"/>
      <c r="PCA5" s="169"/>
      <c r="PCB5" s="169"/>
      <c r="PCC5" s="169"/>
      <c r="PCD5" s="169"/>
      <c r="PCE5" s="169"/>
      <c r="PCF5" s="169"/>
      <c r="PCG5" s="169"/>
      <c r="PCH5" s="169"/>
      <c r="PCI5" s="169"/>
      <c r="PCJ5" s="169"/>
      <c r="PCK5" s="169"/>
      <c r="PCL5" s="169"/>
      <c r="PCM5" s="169"/>
      <c r="PCN5" s="169"/>
      <c r="PCO5" s="169"/>
      <c r="PCP5" s="169"/>
      <c r="PCQ5" s="169"/>
      <c r="PCR5" s="168"/>
      <c r="PCS5" s="168"/>
      <c r="PCT5" s="168"/>
      <c r="PCU5" s="168"/>
      <c r="PCV5" s="168"/>
      <c r="PCW5" s="168"/>
      <c r="PCX5" s="168"/>
      <c r="PCY5" s="168"/>
      <c r="PCZ5" s="168"/>
      <c r="PDA5" s="168"/>
      <c r="PDB5" s="168"/>
      <c r="PDC5" s="168"/>
      <c r="PDD5" s="168"/>
      <c r="PDE5" s="168"/>
      <c r="PDF5" s="168"/>
      <c r="PDG5" s="168"/>
      <c r="PDH5" s="168"/>
      <c r="PDI5" s="168"/>
      <c r="PDJ5" s="169"/>
      <c r="PDK5" s="169"/>
      <c r="PDL5" s="169"/>
      <c r="PDM5" s="169"/>
      <c r="PDN5" s="169"/>
      <c r="PDO5" s="169"/>
      <c r="PDP5" s="169"/>
      <c r="PDQ5" s="169"/>
      <c r="PDR5" s="169"/>
      <c r="PDS5" s="169"/>
      <c r="PDT5" s="169"/>
      <c r="PDU5" s="169"/>
      <c r="PDV5" s="169"/>
      <c r="PDW5" s="169"/>
      <c r="PDX5" s="169"/>
      <c r="PDY5" s="169"/>
      <c r="PDZ5" s="169"/>
      <c r="PEA5" s="169"/>
      <c r="PEB5" s="169"/>
      <c r="PEC5" s="169"/>
      <c r="PED5" s="168"/>
      <c r="PEE5" s="168"/>
      <c r="PEF5" s="168"/>
      <c r="PEG5" s="168"/>
      <c r="PEH5" s="168"/>
      <c r="PEI5" s="168"/>
      <c r="PEJ5" s="168"/>
      <c r="PEK5" s="168"/>
      <c r="PEL5" s="168"/>
      <c r="PEM5" s="168"/>
      <c r="PEN5" s="168"/>
      <c r="PEO5" s="168"/>
      <c r="PEP5" s="168"/>
      <c r="PEQ5" s="168"/>
      <c r="PER5" s="168"/>
      <c r="PES5" s="168"/>
      <c r="PET5" s="168"/>
      <c r="PEU5" s="168"/>
      <c r="PEV5" s="169"/>
      <c r="PEW5" s="169"/>
      <c r="PEX5" s="169"/>
      <c r="PEY5" s="169"/>
      <c r="PEZ5" s="169"/>
      <c r="PFA5" s="169"/>
      <c r="PFB5" s="169"/>
      <c r="PFC5" s="169"/>
      <c r="PFD5" s="169"/>
      <c r="PFE5" s="169"/>
      <c r="PFF5" s="169"/>
      <c r="PFG5" s="169"/>
      <c r="PFH5" s="169"/>
      <c r="PFI5" s="169"/>
      <c r="PFJ5" s="169"/>
      <c r="PFK5" s="169"/>
      <c r="PFL5" s="169"/>
      <c r="PFM5" s="169"/>
      <c r="PFN5" s="169"/>
      <c r="PFO5" s="169"/>
      <c r="PFP5" s="168"/>
      <c r="PFQ5" s="168"/>
      <c r="PFR5" s="168"/>
      <c r="PFS5" s="168"/>
      <c r="PFT5" s="168"/>
      <c r="PFU5" s="168"/>
      <c r="PFV5" s="168"/>
      <c r="PFW5" s="168"/>
      <c r="PFX5" s="168"/>
      <c r="PFY5" s="168"/>
      <c r="PFZ5" s="168"/>
      <c r="PGA5" s="168"/>
      <c r="PGB5" s="168"/>
      <c r="PGC5" s="168"/>
      <c r="PGD5" s="168"/>
      <c r="PGE5" s="168"/>
      <c r="PGF5" s="168"/>
      <c r="PGG5" s="168"/>
      <c r="PGH5" s="169"/>
      <c r="PGI5" s="169"/>
      <c r="PGJ5" s="169"/>
      <c r="PGK5" s="169"/>
      <c r="PGL5" s="169"/>
      <c r="PGM5" s="169"/>
      <c r="PGN5" s="169"/>
      <c r="PGO5" s="169"/>
      <c r="PGP5" s="169"/>
      <c r="PGQ5" s="169"/>
      <c r="PGR5" s="169"/>
      <c r="PGS5" s="169"/>
      <c r="PGT5" s="169"/>
      <c r="PGU5" s="169"/>
      <c r="PGV5" s="169"/>
      <c r="PGW5" s="169"/>
      <c r="PGX5" s="169"/>
      <c r="PGY5" s="169"/>
      <c r="PGZ5" s="169"/>
      <c r="PHA5" s="169"/>
      <c r="PHB5" s="168"/>
      <c r="PHC5" s="168"/>
      <c r="PHD5" s="168"/>
      <c r="PHE5" s="168"/>
      <c r="PHF5" s="168"/>
      <c r="PHG5" s="168"/>
      <c r="PHH5" s="168"/>
      <c r="PHI5" s="168"/>
      <c r="PHJ5" s="168"/>
      <c r="PHK5" s="168"/>
      <c r="PHL5" s="168"/>
      <c r="PHM5" s="168"/>
      <c r="PHN5" s="168"/>
      <c r="PHO5" s="168"/>
      <c r="PHP5" s="168"/>
      <c r="PHQ5" s="168"/>
      <c r="PHR5" s="168"/>
      <c r="PHS5" s="168"/>
      <c r="PHT5" s="169"/>
      <c r="PHU5" s="169"/>
      <c r="PHV5" s="169"/>
      <c r="PHW5" s="169"/>
      <c r="PHX5" s="169"/>
      <c r="PHY5" s="169"/>
      <c r="PHZ5" s="169"/>
      <c r="PIA5" s="169"/>
      <c r="PIB5" s="169"/>
      <c r="PIC5" s="169"/>
      <c r="PID5" s="169"/>
      <c r="PIE5" s="169"/>
      <c r="PIF5" s="169"/>
      <c r="PIG5" s="169"/>
      <c r="PIH5" s="169"/>
      <c r="PII5" s="169"/>
      <c r="PIJ5" s="169"/>
      <c r="PIK5" s="169"/>
      <c r="PIL5" s="169"/>
      <c r="PIM5" s="169"/>
      <c r="PIN5" s="168"/>
      <c r="PIO5" s="168"/>
      <c r="PIP5" s="168"/>
      <c r="PIQ5" s="168"/>
      <c r="PIR5" s="168"/>
      <c r="PIS5" s="168"/>
      <c r="PIT5" s="168"/>
      <c r="PIU5" s="168"/>
      <c r="PIV5" s="168"/>
      <c r="PIW5" s="168"/>
      <c r="PIX5" s="168"/>
      <c r="PIY5" s="168"/>
      <c r="PIZ5" s="168"/>
      <c r="PJA5" s="168"/>
      <c r="PJB5" s="168"/>
      <c r="PJC5" s="168"/>
      <c r="PJD5" s="168"/>
      <c r="PJE5" s="168"/>
      <c r="PJF5" s="169"/>
      <c r="PJG5" s="169"/>
      <c r="PJH5" s="169"/>
      <c r="PJI5" s="169"/>
      <c r="PJJ5" s="169"/>
      <c r="PJK5" s="169"/>
      <c r="PJL5" s="169"/>
      <c r="PJM5" s="169"/>
      <c r="PJN5" s="169"/>
      <c r="PJO5" s="169"/>
      <c r="PJP5" s="169"/>
      <c r="PJQ5" s="169"/>
      <c r="PJR5" s="169"/>
      <c r="PJS5" s="169"/>
      <c r="PJT5" s="169"/>
      <c r="PJU5" s="169"/>
      <c r="PJV5" s="169"/>
      <c r="PJW5" s="169"/>
      <c r="PJX5" s="169"/>
      <c r="PJY5" s="169"/>
      <c r="PJZ5" s="168"/>
      <c r="PKA5" s="168"/>
      <c r="PKB5" s="168"/>
      <c r="PKC5" s="168"/>
      <c r="PKD5" s="168"/>
      <c r="PKE5" s="168"/>
      <c r="PKF5" s="168"/>
      <c r="PKG5" s="168"/>
      <c r="PKH5" s="168"/>
      <c r="PKI5" s="168"/>
      <c r="PKJ5" s="168"/>
      <c r="PKK5" s="168"/>
      <c r="PKL5" s="168"/>
      <c r="PKM5" s="168"/>
      <c r="PKN5" s="168"/>
      <c r="PKO5" s="168"/>
      <c r="PKP5" s="168"/>
      <c r="PKQ5" s="168"/>
      <c r="PKR5" s="169"/>
      <c r="PKS5" s="169"/>
      <c r="PKT5" s="169"/>
      <c r="PKU5" s="169"/>
      <c r="PKV5" s="169"/>
      <c r="PKW5" s="169"/>
      <c r="PKX5" s="169"/>
      <c r="PKY5" s="169"/>
      <c r="PKZ5" s="169"/>
      <c r="PLA5" s="169"/>
      <c r="PLB5" s="169"/>
      <c r="PLC5" s="169"/>
      <c r="PLD5" s="169"/>
      <c r="PLE5" s="169"/>
      <c r="PLF5" s="169"/>
      <c r="PLG5" s="169"/>
      <c r="PLH5" s="169"/>
      <c r="PLI5" s="169"/>
      <c r="PLJ5" s="169"/>
      <c r="PLK5" s="169"/>
      <c r="PLL5" s="168"/>
      <c r="PLM5" s="168"/>
      <c r="PLN5" s="168"/>
      <c r="PLO5" s="168"/>
      <c r="PLP5" s="168"/>
      <c r="PLQ5" s="168"/>
      <c r="PLR5" s="168"/>
      <c r="PLS5" s="168"/>
      <c r="PLT5" s="168"/>
      <c r="PLU5" s="168"/>
      <c r="PLV5" s="168"/>
      <c r="PLW5" s="168"/>
      <c r="PLX5" s="168"/>
      <c r="PLY5" s="168"/>
      <c r="PLZ5" s="168"/>
      <c r="PMA5" s="168"/>
      <c r="PMB5" s="168"/>
      <c r="PMC5" s="168"/>
      <c r="PMD5" s="169"/>
      <c r="PME5" s="169"/>
      <c r="PMF5" s="169"/>
      <c r="PMG5" s="169"/>
      <c r="PMH5" s="169"/>
      <c r="PMI5" s="169"/>
      <c r="PMJ5" s="169"/>
      <c r="PMK5" s="169"/>
      <c r="PML5" s="169"/>
      <c r="PMM5" s="169"/>
      <c r="PMN5" s="169"/>
      <c r="PMO5" s="169"/>
      <c r="PMP5" s="169"/>
      <c r="PMQ5" s="169"/>
      <c r="PMR5" s="169"/>
      <c r="PMS5" s="169"/>
      <c r="PMT5" s="169"/>
      <c r="PMU5" s="169"/>
      <c r="PMV5" s="169"/>
      <c r="PMW5" s="169"/>
      <c r="PMX5" s="168"/>
      <c r="PMY5" s="168"/>
      <c r="PMZ5" s="168"/>
      <c r="PNA5" s="168"/>
      <c r="PNB5" s="168"/>
      <c r="PNC5" s="168"/>
      <c r="PND5" s="168"/>
      <c r="PNE5" s="168"/>
      <c r="PNF5" s="168"/>
      <c r="PNG5" s="168"/>
      <c r="PNH5" s="168"/>
      <c r="PNI5" s="168"/>
      <c r="PNJ5" s="168"/>
      <c r="PNK5" s="168"/>
      <c r="PNL5" s="168"/>
      <c r="PNM5" s="168"/>
      <c r="PNN5" s="168"/>
      <c r="PNO5" s="168"/>
      <c r="PNP5" s="169"/>
      <c r="PNQ5" s="169"/>
      <c r="PNR5" s="169"/>
      <c r="PNS5" s="169"/>
      <c r="PNT5" s="169"/>
      <c r="PNU5" s="169"/>
      <c r="PNV5" s="169"/>
      <c r="PNW5" s="169"/>
      <c r="PNX5" s="169"/>
      <c r="PNY5" s="169"/>
      <c r="PNZ5" s="169"/>
      <c r="POA5" s="169"/>
      <c r="POB5" s="169"/>
      <c r="POC5" s="169"/>
      <c r="POD5" s="169"/>
      <c r="POE5" s="169"/>
      <c r="POF5" s="169"/>
      <c r="POG5" s="169"/>
      <c r="POH5" s="169"/>
      <c r="POI5" s="169"/>
      <c r="POJ5" s="168"/>
      <c r="POK5" s="168"/>
      <c r="POL5" s="168"/>
      <c r="POM5" s="168"/>
      <c r="PON5" s="168"/>
      <c r="POO5" s="168"/>
      <c r="POP5" s="168"/>
      <c r="POQ5" s="168"/>
      <c r="POR5" s="168"/>
      <c r="POS5" s="168"/>
      <c r="POT5" s="168"/>
      <c r="POU5" s="168"/>
      <c r="POV5" s="168"/>
      <c r="POW5" s="168"/>
      <c r="POX5" s="168"/>
      <c r="POY5" s="168"/>
      <c r="POZ5" s="168"/>
      <c r="PPA5" s="168"/>
      <c r="PPB5" s="169"/>
      <c r="PPC5" s="169"/>
      <c r="PPD5" s="169"/>
      <c r="PPE5" s="169"/>
      <c r="PPF5" s="169"/>
      <c r="PPG5" s="169"/>
      <c r="PPH5" s="169"/>
      <c r="PPI5" s="169"/>
      <c r="PPJ5" s="169"/>
      <c r="PPK5" s="169"/>
      <c r="PPL5" s="169"/>
      <c r="PPM5" s="169"/>
      <c r="PPN5" s="169"/>
      <c r="PPO5" s="169"/>
      <c r="PPP5" s="169"/>
      <c r="PPQ5" s="169"/>
      <c r="PPR5" s="169"/>
      <c r="PPS5" s="169"/>
      <c r="PPT5" s="169"/>
      <c r="PPU5" s="169"/>
      <c r="PPV5" s="168"/>
      <c r="PPW5" s="168"/>
      <c r="PPX5" s="168"/>
      <c r="PPY5" s="168"/>
      <c r="PPZ5" s="168"/>
      <c r="PQA5" s="168"/>
      <c r="PQB5" s="168"/>
      <c r="PQC5" s="168"/>
      <c r="PQD5" s="168"/>
      <c r="PQE5" s="168"/>
      <c r="PQF5" s="168"/>
      <c r="PQG5" s="168"/>
      <c r="PQH5" s="168"/>
      <c r="PQI5" s="168"/>
      <c r="PQJ5" s="168"/>
      <c r="PQK5" s="168"/>
      <c r="PQL5" s="168"/>
      <c r="PQM5" s="168"/>
      <c r="PQN5" s="169"/>
      <c r="PQO5" s="169"/>
      <c r="PQP5" s="169"/>
      <c r="PQQ5" s="169"/>
      <c r="PQR5" s="169"/>
      <c r="PQS5" s="169"/>
      <c r="PQT5" s="169"/>
      <c r="PQU5" s="169"/>
      <c r="PQV5" s="169"/>
      <c r="PQW5" s="169"/>
      <c r="PQX5" s="169"/>
      <c r="PQY5" s="169"/>
      <c r="PQZ5" s="169"/>
      <c r="PRA5" s="169"/>
      <c r="PRB5" s="169"/>
      <c r="PRC5" s="169"/>
      <c r="PRD5" s="169"/>
      <c r="PRE5" s="169"/>
      <c r="PRF5" s="169"/>
      <c r="PRG5" s="169"/>
      <c r="PRH5" s="168"/>
      <c r="PRI5" s="168"/>
      <c r="PRJ5" s="168"/>
      <c r="PRK5" s="168"/>
      <c r="PRL5" s="168"/>
      <c r="PRM5" s="168"/>
      <c r="PRN5" s="168"/>
      <c r="PRO5" s="168"/>
      <c r="PRP5" s="168"/>
      <c r="PRQ5" s="168"/>
      <c r="PRR5" s="168"/>
      <c r="PRS5" s="168"/>
      <c r="PRT5" s="168"/>
      <c r="PRU5" s="168"/>
      <c r="PRV5" s="168"/>
      <c r="PRW5" s="168"/>
      <c r="PRX5" s="168"/>
      <c r="PRY5" s="168"/>
      <c r="PRZ5" s="169"/>
      <c r="PSA5" s="169"/>
      <c r="PSB5" s="169"/>
      <c r="PSC5" s="169"/>
      <c r="PSD5" s="169"/>
      <c r="PSE5" s="169"/>
      <c r="PSF5" s="169"/>
      <c r="PSG5" s="169"/>
      <c r="PSH5" s="169"/>
      <c r="PSI5" s="169"/>
      <c r="PSJ5" s="169"/>
      <c r="PSK5" s="169"/>
      <c r="PSL5" s="169"/>
      <c r="PSM5" s="169"/>
      <c r="PSN5" s="169"/>
      <c r="PSO5" s="169"/>
      <c r="PSP5" s="169"/>
      <c r="PSQ5" s="169"/>
      <c r="PSR5" s="169"/>
      <c r="PSS5" s="169"/>
      <c r="PST5" s="168"/>
      <c r="PSU5" s="168"/>
      <c r="PSV5" s="168"/>
      <c r="PSW5" s="168"/>
      <c r="PSX5" s="168"/>
      <c r="PSY5" s="168"/>
      <c r="PSZ5" s="168"/>
      <c r="PTA5" s="168"/>
      <c r="PTB5" s="168"/>
      <c r="PTC5" s="168"/>
      <c r="PTD5" s="168"/>
      <c r="PTE5" s="168"/>
      <c r="PTF5" s="168"/>
      <c r="PTG5" s="168"/>
      <c r="PTH5" s="168"/>
      <c r="PTI5" s="168"/>
      <c r="PTJ5" s="168"/>
      <c r="PTK5" s="168"/>
      <c r="PTL5" s="169"/>
      <c r="PTM5" s="169"/>
      <c r="PTN5" s="169"/>
      <c r="PTO5" s="169"/>
      <c r="PTP5" s="169"/>
      <c r="PTQ5" s="169"/>
      <c r="PTR5" s="169"/>
      <c r="PTS5" s="169"/>
      <c r="PTT5" s="169"/>
      <c r="PTU5" s="169"/>
      <c r="PTV5" s="169"/>
      <c r="PTW5" s="169"/>
      <c r="PTX5" s="169"/>
      <c r="PTY5" s="169"/>
      <c r="PTZ5" s="169"/>
      <c r="PUA5" s="169"/>
      <c r="PUB5" s="169"/>
      <c r="PUC5" s="169"/>
      <c r="PUD5" s="169"/>
      <c r="PUE5" s="169"/>
      <c r="PUF5" s="168"/>
      <c r="PUG5" s="168"/>
      <c r="PUH5" s="168"/>
      <c r="PUI5" s="168"/>
      <c r="PUJ5" s="168"/>
      <c r="PUK5" s="168"/>
      <c r="PUL5" s="168"/>
      <c r="PUM5" s="168"/>
      <c r="PUN5" s="168"/>
      <c r="PUO5" s="168"/>
      <c r="PUP5" s="168"/>
      <c r="PUQ5" s="168"/>
      <c r="PUR5" s="168"/>
      <c r="PUS5" s="168"/>
      <c r="PUT5" s="168"/>
      <c r="PUU5" s="168"/>
      <c r="PUV5" s="168"/>
      <c r="PUW5" s="168"/>
      <c r="PUX5" s="169"/>
      <c r="PUY5" s="169"/>
      <c r="PUZ5" s="169"/>
      <c r="PVA5" s="169"/>
      <c r="PVB5" s="169"/>
      <c r="PVC5" s="169"/>
      <c r="PVD5" s="169"/>
      <c r="PVE5" s="169"/>
      <c r="PVF5" s="169"/>
      <c r="PVG5" s="169"/>
      <c r="PVH5" s="169"/>
      <c r="PVI5" s="169"/>
      <c r="PVJ5" s="169"/>
      <c r="PVK5" s="169"/>
      <c r="PVL5" s="169"/>
      <c r="PVM5" s="169"/>
      <c r="PVN5" s="169"/>
      <c r="PVO5" s="169"/>
      <c r="PVP5" s="169"/>
      <c r="PVQ5" s="169"/>
      <c r="PVR5" s="168"/>
      <c r="PVS5" s="168"/>
      <c r="PVT5" s="168"/>
      <c r="PVU5" s="168"/>
      <c r="PVV5" s="168"/>
      <c r="PVW5" s="168"/>
      <c r="PVX5" s="168"/>
      <c r="PVY5" s="168"/>
      <c r="PVZ5" s="168"/>
      <c r="PWA5" s="168"/>
      <c r="PWB5" s="168"/>
      <c r="PWC5" s="168"/>
      <c r="PWD5" s="168"/>
      <c r="PWE5" s="168"/>
      <c r="PWF5" s="168"/>
      <c r="PWG5" s="168"/>
      <c r="PWH5" s="168"/>
      <c r="PWI5" s="168"/>
      <c r="PWJ5" s="169"/>
      <c r="PWK5" s="169"/>
      <c r="PWL5" s="169"/>
      <c r="PWM5" s="169"/>
      <c r="PWN5" s="169"/>
      <c r="PWO5" s="169"/>
      <c r="PWP5" s="169"/>
      <c r="PWQ5" s="169"/>
      <c r="PWR5" s="169"/>
      <c r="PWS5" s="169"/>
      <c r="PWT5" s="169"/>
      <c r="PWU5" s="169"/>
      <c r="PWV5" s="169"/>
      <c r="PWW5" s="169"/>
      <c r="PWX5" s="169"/>
      <c r="PWY5" s="169"/>
      <c r="PWZ5" s="169"/>
      <c r="PXA5" s="169"/>
      <c r="PXB5" s="169"/>
      <c r="PXC5" s="169"/>
      <c r="PXD5" s="168"/>
      <c r="PXE5" s="168"/>
      <c r="PXF5" s="168"/>
      <c r="PXG5" s="168"/>
      <c r="PXH5" s="168"/>
      <c r="PXI5" s="168"/>
      <c r="PXJ5" s="168"/>
      <c r="PXK5" s="168"/>
      <c r="PXL5" s="168"/>
      <c r="PXM5" s="168"/>
      <c r="PXN5" s="168"/>
      <c r="PXO5" s="168"/>
      <c r="PXP5" s="168"/>
      <c r="PXQ5" s="168"/>
      <c r="PXR5" s="168"/>
      <c r="PXS5" s="168"/>
      <c r="PXT5" s="168"/>
      <c r="PXU5" s="168"/>
      <c r="PXV5" s="169"/>
      <c r="PXW5" s="169"/>
      <c r="PXX5" s="169"/>
      <c r="PXY5" s="169"/>
      <c r="PXZ5" s="169"/>
      <c r="PYA5" s="169"/>
      <c r="PYB5" s="169"/>
      <c r="PYC5" s="169"/>
      <c r="PYD5" s="169"/>
      <c r="PYE5" s="169"/>
      <c r="PYF5" s="169"/>
      <c r="PYG5" s="169"/>
      <c r="PYH5" s="169"/>
      <c r="PYI5" s="169"/>
      <c r="PYJ5" s="169"/>
      <c r="PYK5" s="169"/>
      <c r="PYL5" s="169"/>
      <c r="PYM5" s="169"/>
      <c r="PYN5" s="169"/>
      <c r="PYO5" s="169"/>
      <c r="PYP5" s="168"/>
      <c r="PYQ5" s="168"/>
      <c r="PYR5" s="168"/>
      <c r="PYS5" s="168"/>
      <c r="PYT5" s="168"/>
      <c r="PYU5" s="168"/>
      <c r="PYV5" s="168"/>
      <c r="PYW5" s="168"/>
      <c r="PYX5" s="168"/>
      <c r="PYY5" s="168"/>
      <c r="PYZ5" s="168"/>
      <c r="PZA5" s="168"/>
      <c r="PZB5" s="168"/>
      <c r="PZC5" s="168"/>
      <c r="PZD5" s="168"/>
      <c r="PZE5" s="168"/>
      <c r="PZF5" s="168"/>
      <c r="PZG5" s="168"/>
      <c r="PZH5" s="169"/>
      <c r="PZI5" s="169"/>
      <c r="PZJ5" s="169"/>
      <c r="PZK5" s="169"/>
      <c r="PZL5" s="169"/>
      <c r="PZM5" s="169"/>
      <c r="PZN5" s="169"/>
      <c r="PZO5" s="169"/>
      <c r="PZP5" s="169"/>
      <c r="PZQ5" s="169"/>
      <c r="PZR5" s="169"/>
      <c r="PZS5" s="169"/>
      <c r="PZT5" s="169"/>
      <c r="PZU5" s="169"/>
      <c r="PZV5" s="169"/>
      <c r="PZW5" s="169"/>
      <c r="PZX5" s="169"/>
      <c r="PZY5" s="169"/>
      <c r="PZZ5" s="169"/>
      <c r="QAA5" s="169"/>
      <c r="QAB5" s="168"/>
      <c r="QAC5" s="168"/>
      <c r="QAD5" s="168"/>
      <c r="QAE5" s="168"/>
      <c r="QAF5" s="168"/>
      <c r="QAG5" s="168"/>
      <c r="QAH5" s="168"/>
      <c r="QAI5" s="168"/>
      <c r="QAJ5" s="168"/>
      <c r="QAK5" s="168"/>
      <c r="QAL5" s="168"/>
      <c r="QAM5" s="168"/>
      <c r="QAN5" s="168"/>
      <c r="QAO5" s="168"/>
      <c r="QAP5" s="168"/>
      <c r="QAQ5" s="168"/>
      <c r="QAR5" s="168"/>
      <c r="QAS5" s="168"/>
      <c r="QAT5" s="169"/>
      <c r="QAU5" s="169"/>
      <c r="QAV5" s="169"/>
      <c r="QAW5" s="169"/>
      <c r="QAX5" s="169"/>
      <c r="QAY5" s="169"/>
      <c r="QAZ5" s="169"/>
      <c r="QBA5" s="169"/>
      <c r="QBB5" s="169"/>
      <c r="QBC5" s="169"/>
      <c r="QBD5" s="169"/>
      <c r="QBE5" s="169"/>
      <c r="QBF5" s="169"/>
      <c r="QBG5" s="169"/>
      <c r="QBH5" s="169"/>
      <c r="QBI5" s="169"/>
      <c r="QBJ5" s="169"/>
      <c r="QBK5" s="169"/>
      <c r="QBL5" s="169"/>
      <c r="QBM5" s="169"/>
      <c r="QBN5" s="168"/>
      <c r="QBO5" s="168"/>
      <c r="QBP5" s="168"/>
      <c r="QBQ5" s="168"/>
      <c r="QBR5" s="168"/>
      <c r="QBS5" s="168"/>
      <c r="QBT5" s="168"/>
      <c r="QBU5" s="168"/>
      <c r="QBV5" s="168"/>
      <c r="QBW5" s="168"/>
      <c r="QBX5" s="168"/>
      <c r="QBY5" s="168"/>
      <c r="QBZ5" s="168"/>
      <c r="QCA5" s="168"/>
      <c r="QCB5" s="168"/>
      <c r="QCC5" s="168"/>
      <c r="QCD5" s="168"/>
      <c r="QCE5" s="168"/>
      <c r="QCF5" s="169"/>
      <c r="QCG5" s="169"/>
      <c r="QCH5" s="169"/>
      <c r="QCI5" s="169"/>
      <c r="QCJ5" s="169"/>
      <c r="QCK5" s="169"/>
      <c r="QCL5" s="169"/>
      <c r="QCM5" s="169"/>
      <c r="QCN5" s="169"/>
      <c r="QCO5" s="169"/>
      <c r="QCP5" s="169"/>
      <c r="QCQ5" s="169"/>
      <c r="QCR5" s="169"/>
      <c r="QCS5" s="169"/>
      <c r="QCT5" s="169"/>
      <c r="QCU5" s="169"/>
      <c r="QCV5" s="169"/>
      <c r="QCW5" s="169"/>
      <c r="QCX5" s="169"/>
      <c r="QCY5" s="169"/>
      <c r="QCZ5" s="168"/>
      <c r="QDA5" s="168"/>
      <c r="QDB5" s="168"/>
      <c r="QDC5" s="168"/>
      <c r="QDD5" s="168"/>
      <c r="QDE5" s="168"/>
      <c r="QDF5" s="168"/>
      <c r="QDG5" s="168"/>
      <c r="QDH5" s="168"/>
      <c r="QDI5" s="168"/>
      <c r="QDJ5" s="168"/>
      <c r="QDK5" s="168"/>
      <c r="QDL5" s="168"/>
      <c r="QDM5" s="168"/>
      <c r="QDN5" s="168"/>
      <c r="QDO5" s="168"/>
      <c r="QDP5" s="168"/>
      <c r="QDQ5" s="168"/>
      <c r="QDR5" s="169"/>
      <c r="QDS5" s="169"/>
      <c r="QDT5" s="169"/>
      <c r="QDU5" s="169"/>
      <c r="QDV5" s="169"/>
      <c r="QDW5" s="169"/>
      <c r="QDX5" s="169"/>
      <c r="QDY5" s="169"/>
      <c r="QDZ5" s="169"/>
      <c r="QEA5" s="169"/>
      <c r="QEB5" s="169"/>
      <c r="QEC5" s="169"/>
      <c r="QED5" s="169"/>
      <c r="QEE5" s="169"/>
      <c r="QEF5" s="169"/>
      <c r="QEG5" s="169"/>
      <c r="QEH5" s="169"/>
      <c r="QEI5" s="169"/>
      <c r="QEJ5" s="169"/>
      <c r="QEK5" s="169"/>
      <c r="QEL5" s="168"/>
      <c r="QEM5" s="168"/>
      <c r="QEN5" s="168"/>
      <c r="QEO5" s="168"/>
      <c r="QEP5" s="168"/>
      <c r="QEQ5" s="168"/>
      <c r="QER5" s="168"/>
      <c r="QES5" s="168"/>
      <c r="QET5" s="168"/>
      <c r="QEU5" s="168"/>
      <c r="QEV5" s="168"/>
      <c r="QEW5" s="168"/>
      <c r="QEX5" s="168"/>
      <c r="QEY5" s="168"/>
      <c r="QEZ5" s="168"/>
      <c r="QFA5" s="168"/>
      <c r="QFB5" s="168"/>
      <c r="QFC5" s="168"/>
      <c r="QFD5" s="169"/>
      <c r="QFE5" s="169"/>
      <c r="QFF5" s="169"/>
      <c r="QFG5" s="169"/>
      <c r="QFH5" s="169"/>
      <c r="QFI5" s="169"/>
      <c r="QFJ5" s="169"/>
      <c r="QFK5" s="169"/>
      <c r="QFL5" s="169"/>
      <c r="QFM5" s="169"/>
      <c r="QFN5" s="169"/>
      <c r="QFO5" s="169"/>
      <c r="QFP5" s="169"/>
      <c r="QFQ5" s="169"/>
      <c r="QFR5" s="169"/>
      <c r="QFS5" s="169"/>
      <c r="QFT5" s="169"/>
      <c r="QFU5" s="169"/>
      <c r="QFV5" s="169"/>
      <c r="QFW5" s="169"/>
      <c r="QFX5" s="168"/>
      <c r="QFY5" s="168"/>
      <c r="QFZ5" s="168"/>
      <c r="QGA5" s="168"/>
      <c r="QGB5" s="168"/>
      <c r="QGC5" s="168"/>
      <c r="QGD5" s="168"/>
      <c r="QGE5" s="168"/>
      <c r="QGF5" s="168"/>
      <c r="QGG5" s="168"/>
      <c r="QGH5" s="168"/>
      <c r="QGI5" s="168"/>
      <c r="QGJ5" s="168"/>
      <c r="QGK5" s="168"/>
      <c r="QGL5" s="168"/>
      <c r="QGM5" s="168"/>
      <c r="QGN5" s="168"/>
      <c r="QGO5" s="168"/>
      <c r="QGP5" s="169"/>
      <c r="QGQ5" s="169"/>
      <c r="QGR5" s="169"/>
      <c r="QGS5" s="169"/>
      <c r="QGT5" s="169"/>
      <c r="QGU5" s="169"/>
      <c r="QGV5" s="169"/>
      <c r="QGW5" s="169"/>
      <c r="QGX5" s="169"/>
      <c r="QGY5" s="169"/>
      <c r="QGZ5" s="169"/>
      <c r="QHA5" s="169"/>
      <c r="QHB5" s="169"/>
      <c r="QHC5" s="169"/>
      <c r="QHD5" s="169"/>
      <c r="QHE5" s="169"/>
      <c r="QHF5" s="169"/>
      <c r="QHG5" s="169"/>
      <c r="QHH5" s="169"/>
      <c r="QHI5" s="169"/>
      <c r="QHJ5" s="168"/>
      <c r="QHK5" s="168"/>
      <c r="QHL5" s="168"/>
      <c r="QHM5" s="168"/>
      <c r="QHN5" s="168"/>
      <c r="QHO5" s="168"/>
      <c r="QHP5" s="168"/>
      <c r="QHQ5" s="168"/>
      <c r="QHR5" s="168"/>
      <c r="QHS5" s="168"/>
      <c r="QHT5" s="168"/>
      <c r="QHU5" s="168"/>
      <c r="QHV5" s="168"/>
      <c r="QHW5" s="168"/>
      <c r="QHX5" s="168"/>
      <c r="QHY5" s="168"/>
      <c r="QHZ5" s="168"/>
      <c r="QIA5" s="168"/>
      <c r="QIB5" s="169"/>
      <c r="QIC5" s="169"/>
      <c r="QID5" s="169"/>
      <c r="QIE5" s="169"/>
      <c r="QIF5" s="169"/>
      <c r="QIG5" s="169"/>
      <c r="QIH5" s="169"/>
      <c r="QII5" s="169"/>
      <c r="QIJ5" s="169"/>
      <c r="QIK5" s="169"/>
      <c r="QIL5" s="169"/>
      <c r="QIM5" s="169"/>
      <c r="QIN5" s="169"/>
      <c r="QIO5" s="169"/>
      <c r="QIP5" s="169"/>
      <c r="QIQ5" s="169"/>
      <c r="QIR5" s="169"/>
      <c r="QIS5" s="169"/>
      <c r="QIT5" s="169"/>
      <c r="QIU5" s="169"/>
      <c r="QIV5" s="168"/>
      <c r="QIW5" s="168"/>
      <c r="QIX5" s="168"/>
      <c r="QIY5" s="168"/>
      <c r="QIZ5" s="168"/>
      <c r="QJA5" s="168"/>
      <c r="QJB5" s="168"/>
      <c r="QJC5" s="168"/>
      <c r="QJD5" s="168"/>
      <c r="QJE5" s="168"/>
      <c r="QJF5" s="168"/>
      <c r="QJG5" s="168"/>
      <c r="QJH5" s="168"/>
      <c r="QJI5" s="168"/>
      <c r="QJJ5" s="168"/>
      <c r="QJK5" s="168"/>
      <c r="QJL5" s="168"/>
      <c r="QJM5" s="168"/>
      <c r="QJN5" s="169"/>
      <c r="QJO5" s="169"/>
      <c r="QJP5" s="169"/>
      <c r="QJQ5" s="169"/>
      <c r="QJR5" s="169"/>
      <c r="QJS5" s="169"/>
      <c r="QJT5" s="169"/>
      <c r="QJU5" s="169"/>
      <c r="QJV5" s="169"/>
      <c r="QJW5" s="169"/>
      <c r="QJX5" s="169"/>
      <c r="QJY5" s="169"/>
      <c r="QJZ5" s="169"/>
      <c r="QKA5" s="169"/>
      <c r="QKB5" s="169"/>
      <c r="QKC5" s="169"/>
      <c r="QKD5" s="169"/>
      <c r="QKE5" s="169"/>
      <c r="QKF5" s="169"/>
      <c r="QKG5" s="169"/>
      <c r="QKH5" s="168"/>
      <c r="QKI5" s="168"/>
      <c r="QKJ5" s="168"/>
      <c r="QKK5" s="168"/>
      <c r="QKL5" s="168"/>
      <c r="QKM5" s="168"/>
      <c r="QKN5" s="168"/>
      <c r="QKO5" s="168"/>
      <c r="QKP5" s="168"/>
      <c r="QKQ5" s="168"/>
      <c r="QKR5" s="168"/>
      <c r="QKS5" s="168"/>
      <c r="QKT5" s="168"/>
      <c r="QKU5" s="168"/>
      <c r="QKV5" s="168"/>
      <c r="QKW5" s="168"/>
      <c r="QKX5" s="168"/>
      <c r="QKY5" s="168"/>
      <c r="QKZ5" s="169"/>
      <c r="QLA5" s="169"/>
      <c r="QLB5" s="169"/>
      <c r="QLC5" s="169"/>
      <c r="QLD5" s="169"/>
      <c r="QLE5" s="169"/>
      <c r="QLF5" s="169"/>
      <c r="QLG5" s="169"/>
      <c r="QLH5" s="169"/>
      <c r="QLI5" s="169"/>
      <c r="QLJ5" s="169"/>
      <c r="QLK5" s="169"/>
      <c r="QLL5" s="169"/>
      <c r="QLM5" s="169"/>
      <c r="QLN5" s="169"/>
      <c r="QLO5" s="169"/>
      <c r="QLP5" s="169"/>
      <c r="QLQ5" s="169"/>
      <c r="QLR5" s="169"/>
      <c r="QLS5" s="169"/>
      <c r="QLT5" s="168"/>
      <c r="QLU5" s="168"/>
      <c r="QLV5" s="168"/>
      <c r="QLW5" s="168"/>
      <c r="QLX5" s="168"/>
      <c r="QLY5" s="168"/>
      <c r="QLZ5" s="168"/>
      <c r="QMA5" s="168"/>
      <c r="QMB5" s="168"/>
      <c r="QMC5" s="168"/>
      <c r="QMD5" s="168"/>
      <c r="QME5" s="168"/>
      <c r="QMF5" s="168"/>
      <c r="QMG5" s="168"/>
      <c r="QMH5" s="168"/>
      <c r="QMI5" s="168"/>
      <c r="QMJ5" s="168"/>
      <c r="QMK5" s="168"/>
      <c r="QML5" s="169"/>
      <c r="QMM5" s="169"/>
      <c r="QMN5" s="169"/>
      <c r="QMO5" s="169"/>
      <c r="QMP5" s="169"/>
      <c r="QMQ5" s="169"/>
      <c r="QMR5" s="169"/>
      <c r="QMS5" s="169"/>
      <c r="QMT5" s="169"/>
      <c r="QMU5" s="169"/>
      <c r="QMV5" s="169"/>
      <c r="QMW5" s="169"/>
      <c r="QMX5" s="169"/>
      <c r="QMY5" s="169"/>
      <c r="QMZ5" s="169"/>
      <c r="QNA5" s="169"/>
      <c r="QNB5" s="169"/>
      <c r="QNC5" s="169"/>
      <c r="QND5" s="169"/>
      <c r="QNE5" s="169"/>
      <c r="QNF5" s="168"/>
      <c r="QNG5" s="168"/>
      <c r="QNH5" s="168"/>
      <c r="QNI5" s="168"/>
      <c r="QNJ5" s="168"/>
      <c r="QNK5" s="168"/>
      <c r="QNL5" s="168"/>
      <c r="QNM5" s="168"/>
      <c r="QNN5" s="168"/>
      <c r="QNO5" s="168"/>
      <c r="QNP5" s="168"/>
      <c r="QNQ5" s="168"/>
      <c r="QNR5" s="168"/>
      <c r="QNS5" s="168"/>
      <c r="QNT5" s="168"/>
      <c r="QNU5" s="168"/>
      <c r="QNV5" s="168"/>
      <c r="QNW5" s="168"/>
      <c r="QNX5" s="169"/>
      <c r="QNY5" s="169"/>
      <c r="QNZ5" s="169"/>
      <c r="QOA5" s="169"/>
      <c r="QOB5" s="169"/>
      <c r="QOC5" s="169"/>
      <c r="QOD5" s="169"/>
      <c r="QOE5" s="169"/>
      <c r="QOF5" s="169"/>
      <c r="QOG5" s="169"/>
      <c r="QOH5" s="169"/>
      <c r="QOI5" s="169"/>
      <c r="QOJ5" s="169"/>
      <c r="QOK5" s="169"/>
      <c r="QOL5" s="169"/>
      <c r="QOM5" s="169"/>
      <c r="QON5" s="169"/>
      <c r="QOO5" s="169"/>
      <c r="QOP5" s="169"/>
      <c r="QOQ5" s="169"/>
      <c r="QOR5" s="168"/>
      <c r="QOS5" s="168"/>
      <c r="QOT5" s="168"/>
      <c r="QOU5" s="168"/>
      <c r="QOV5" s="168"/>
      <c r="QOW5" s="168"/>
      <c r="QOX5" s="168"/>
      <c r="QOY5" s="168"/>
      <c r="QOZ5" s="168"/>
      <c r="QPA5" s="168"/>
      <c r="QPB5" s="168"/>
      <c r="QPC5" s="168"/>
      <c r="QPD5" s="168"/>
      <c r="QPE5" s="168"/>
      <c r="QPF5" s="168"/>
      <c r="QPG5" s="168"/>
      <c r="QPH5" s="168"/>
      <c r="QPI5" s="168"/>
      <c r="QPJ5" s="169"/>
      <c r="QPK5" s="169"/>
      <c r="QPL5" s="169"/>
      <c r="QPM5" s="169"/>
      <c r="QPN5" s="169"/>
      <c r="QPO5" s="169"/>
      <c r="QPP5" s="169"/>
      <c r="QPQ5" s="169"/>
      <c r="QPR5" s="169"/>
      <c r="QPS5" s="169"/>
      <c r="QPT5" s="169"/>
      <c r="QPU5" s="169"/>
      <c r="QPV5" s="169"/>
      <c r="QPW5" s="169"/>
      <c r="QPX5" s="169"/>
      <c r="QPY5" s="169"/>
      <c r="QPZ5" s="169"/>
      <c r="QQA5" s="169"/>
      <c r="QQB5" s="169"/>
      <c r="QQC5" s="169"/>
      <c r="QQD5" s="168"/>
      <c r="QQE5" s="168"/>
      <c r="QQF5" s="168"/>
      <c r="QQG5" s="168"/>
      <c r="QQH5" s="168"/>
      <c r="QQI5" s="168"/>
      <c r="QQJ5" s="168"/>
      <c r="QQK5" s="168"/>
      <c r="QQL5" s="168"/>
      <c r="QQM5" s="168"/>
      <c r="QQN5" s="168"/>
      <c r="QQO5" s="168"/>
      <c r="QQP5" s="168"/>
      <c r="QQQ5" s="168"/>
      <c r="QQR5" s="168"/>
      <c r="QQS5" s="168"/>
      <c r="QQT5" s="168"/>
      <c r="QQU5" s="168"/>
      <c r="QQV5" s="169"/>
      <c r="QQW5" s="169"/>
      <c r="QQX5" s="169"/>
      <c r="QQY5" s="169"/>
      <c r="QQZ5" s="169"/>
      <c r="QRA5" s="169"/>
      <c r="QRB5" s="169"/>
      <c r="QRC5" s="169"/>
      <c r="QRD5" s="169"/>
      <c r="QRE5" s="169"/>
      <c r="QRF5" s="169"/>
      <c r="QRG5" s="169"/>
      <c r="QRH5" s="169"/>
      <c r="QRI5" s="169"/>
      <c r="QRJ5" s="169"/>
      <c r="QRK5" s="169"/>
      <c r="QRL5" s="169"/>
      <c r="QRM5" s="169"/>
      <c r="QRN5" s="169"/>
      <c r="QRO5" s="169"/>
      <c r="QRP5" s="168"/>
      <c r="QRQ5" s="168"/>
      <c r="QRR5" s="168"/>
      <c r="QRS5" s="168"/>
      <c r="QRT5" s="168"/>
      <c r="QRU5" s="168"/>
      <c r="QRV5" s="168"/>
      <c r="QRW5" s="168"/>
      <c r="QRX5" s="168"/>
      <c r="QRY5" s="168"/>
      <c r="QRZ5" s="168"/>
      <c r="QSA5" s="168"/>
      <c r="QSB5" s="168"/>
      <c r="QSC5" s="168"/>
      <c r="QSD5" s="168"/>
      <c r="QSE5" s="168"/>
      <c r="QSF5" s="168"/>
      <c r="QSG5" s="168"/>
      <c r="QSH5" s="169"/>
      <c r="QSI5" s="169"/>
      <c r="QSJ5" s="169"/>
      <c r="QSK5" s="169"/>
      <c r="QSL5" s="169"/>
      <c r="QSM5" s="169"/>
      <c r="QSN5" s="169"/>
      <c r="QSO5" s="169"/>
      <c r="QSP5" s="169"/>
      <c r="QSQ5" s="169"/>
      <c r="QSR5" s="169"/>
      <c r="QSS5" s="169"/>
      <c r="QST5" s="169"/>
      <c r="QSU5" s="169"/>
      <c r="QSV5" s="169"/>
      <c r="QSW5" s="169"/>
      <c r="QSX5" s="169"/>
      <c r="QSY5" s="169"/>
      <c r="QSZ5" s="169"/>
      <c r="QTA5" s="169"/>
      <c r="QTB5" s="168"/>
      <c r="QTC5" s="168"/>
      <c r="QTD5" s="168"/>
      <c r="QTE5" s="168"/>
      <c r="QTF5" s="168"/>
      <c r="QTG5" s="168"/>
      <c r="QTH5" s="168"/>
      <c r="QTI5" s="168"/>
      <c r="QTJ5" s="168"/>
      <c r="QTK5" s="168"/>
      <c r="QTL5" s="168"/>
      <c r="QTM5" s="168"/>
      <c r="QTN5" s="168"/>
      <c r="QTO5" s="168"/>
      <c r="QTP5" s="168"/>
      <c r="QTQ5" s="168"/>
      <c r="QTR5" s="168"/>
      <c r="QTS5" s="168"/>
      <c r="QTT5" s="169"/>
      <c r="QTU5" s="169"/>
      <c r="QTV5" s="169"/>
      <c r="QTW5" s="169"/>
      <c r="QTX5" s="169"/>
      <c r="QTY5" s="169"/>
      <c r="QTZ5" s="169"/>
      <c r="QUA5" s="169"/>
      <c r="QUB5" s="169"/>
      <c r="QUC5" s="169"/>
      <c r="QUD5" s="169"/>
      <c r="QUE5" s="169"/>
      <c r="QUF5" s="169"/>
      <c r="QUG5" s="169"/>
      <c r="QUH5" s="169"/>
      <c r="QUI5" s="169"/>
      <c r="QUJ5" s="169"/>
      <c r="QUK5" s="169"/>
      <c r="QUL5" s="169"/>
      <c r="QUM5" s="169"/>
      <c r="QUN5" s="168"/>
      <c r="QUO5" s="168"/>
      <c r="QUP5" s="168"/>
      <c r="QUQ5" s="168"/>
      <c r="QUR5" s="168"/>
      <c r="QUS5" s="168"/>
      <c r="QUT5" s="168"/>
      <c r="QUU5" s="168"/>
      <c r="QUV5" s="168"/>
      <c r="QUW5" s="168"/>
      <c r="QUX5" s="168"/>
      <c r="QUY5" s="168"/>
      <c r="QUZ5" s="168"/>
      <c r="QVA5" s="168"/>
      <c r="QVB5" s="168"/>
      <c r="QVC5" s="168"/>
      <c r="QVD5" s="168"/>
      <c r="QVE5" s="168"/>
      <c r="QVF5" s="169"/>
      <c r="QVG5" s="169"/>
      <c r="QVH5" s="169"/>
      <c r="QVI5" s="169"/>
      <c r="QVJ5" s="169"/>
      <c r="QVK5" s="169"/>
      <c r="QVL5" s="169"/>
      <c r="QVM5" s="169"/>
      <c r="QVN5" s="169"/>
      <c r="QVO5" s="169"/>
      <c r="QVP5" s="169"/>
      <c r="QVQ5" s="169"/>
      <c r="QVR5" s="169"/>
      <c r="QVS5" s="169"/>
      <c r="QVT5" s="169"/>
      <c r="QVU5" s="169"/>
      <c r="QVV5" s="169"/>
      <c r="QVW5" s="169"/>
      <c r="QVX5" s="169"/>
      <c r="QVY5" s="169"/>
      <c r="QVZ5" s="168"/>
      <c r="QWA5" s="168"/>
      <c r="QWB5" s="168"/>
      <c r="QWC5" s="168"/>
      <c r="QWD5" s="168"/>
      <c r="QWE5" s="168"/>
      <c r="QWF5" s="168"/>
      <c r="QWG5" s="168"/>
      <c r="QWH5" s="168"/>
      <c r="QWI5" s="168"/>
      <c r="QWJ5" s="168"/>
      <c r="QWK5" s="168"/>
      <c r="QWL5" s="168"/>
      <c r="QWM5" s="168"/>
      <c r="QWN5" s="168"/>
      <c r="QWO5" s="168"/>
      <c r="QWP5" s="168"/>
      <c r="QWQ5" s="168"/>
      <c r="QWR5" s="169"/>
      <c r="QWS5" s="169"/>
      <c r="QWT5" s="169"/>
      <c r="QWU5" s="169"/>
      <c r="QWV5" s="169"/>
      <c r="QWW5" s="169"/>
      <c r="QWX5" s="169"/>
      <c r="QWY5" s="169"/>
      <c r="QWZ5" s="169"/>
      <c r="QXA5" s="169"/>
      <c r="QXB5" s="169"/>
      <c r="QXC5" s="169"/>
      <c r="QXD5" s="169"/>
      <c r="QXE5" s="169"/>
      <c r="QXF5" s="169"/>
      <c r="QXG5" s="169"/>
      <c r="QXH5" s="169"/>
      <c r="QXI5" s="169"/>
      <c r="QXJ5" s="169"/>
      <c r="QXK5" s="169"/>
      <c r="QXL5" s="168"/>
      <c r="QXM5" s="168"/>
      <c r="QXN5" s="168"/>
      <c r="QXO5" s="168"/>
      <c r="QXP5" s="168"/>
      <c r="QXQ5" s="168"/>
      <c r="QXR5" s="168"/>
      <c r="QXS5" s="168"/>
      <c r="QXT5" s="168"/>
      <c r="QXU5" s="168"/>
      <c r="QXV5" s="168"/>
      <c r="QXW5" s="168"/>
      <c r="QXX5" s="168"/>
      <c r="QXY5" s="168"/>
      <c r="QXZ5" s="168"/>
      <c r="QYA5" s="168"/>
      <c r="QYB5" s="168"/>
      <c r="QYC5" s="168"/>
      <c r="QYD5" s="169"/>
      <c r="QYE5" s="169"/>
      <c r="QYF5" s="169"/>
      <c r="QYG5" s="169"/>
      <c r="QYH5" s="169"/>
      <c r="QYI5" s="169"/>
      <c r="QYJ5" s="169"/>
      <c r="QYK5" s="169"/>
      <c r="QYL5" s="169"/>
      <c r="QYM5" s="169"/>
      <c r="QYN5" s="169"/>
      <c r="QYO5" s="169"/>
      <c r="QYP5" s="169"/>
      <c r="QYQ5" s="169"/>
      <c r="QYR5" s="169"/>
      <c r="QYS5" s="169"/>
      <c r="QYT5" s="169"/>
      <c r="QYU5" s="169"/>
      <c r="QYV5" s="169"/>
      <c r="QYW5" s="169"/>
      <c r="QYX5" s="168"/>
      <c r="QYY5" s="168"/>
      <c r="QYZ5" s="168"/>
      <c r="QZA5" s="168"/>
      <c r="QZB5" s="168"/>
      <c r="QZC5" s="168"/>
      <c r="QZD5" s="168"/>
      <c r="QZE5" s="168"/>
      <c r="QZF5" s="168"/>
      <c r="QZG5" s="168"/>
      <c r="QZH5" s="168"/>
      <c r="QZI5" s="168"/>
      <c r="QZJ5" s="168"/>
      <c r="QZK5" s="168"/>
      <c r="QZL5" s="168"/>
      <c r="QZM5" s="168"/>
      <c r="QZN5" s="168"/>
      <c r="QZO5" s="168"/>
      <c r="QZP5" s="169"/>
      <c r="QZQ5" s="169"/>
      <c r="QZR5" s="169"/>
      <c r="QZS5" s="169"/>
      <c r="QZT5" s="169"/>
      <c r="QZU5" s="169"/>
      <c r="QZV5" s="169"/>
      <c r="QZW5" s="169"/>
      <c r="QZX5" s="169"/>
      <c r="QZY5" s="169"/>
      <c r="QZZ5" s="169"/>
      <c r="RAA5" s="169"/>
      <c r="RAB5" s="169"/>
      <c r="RAC5" s="169"/>
      <c r="RAD5" s="169"/>
      <c r="RAE5" s="169"/>
      <c r="RAF5" s="169"/>
      <c r="RAG5" s="169"/>
      <c r="RAH5" s="169"/>
      <c r="RAI5" s="169"/>
      <c r="RAJ5" s="168"/>
      <c r="RAK5" s="168"/>
      <c r="RAL5" s="168"/>
      <c r="RAM5" s="168"/>
      <c r="RAN5" s="168"/>
      <c r="RAO5" s="168"/>
      <c r="RAP5" s="168"/>
      <c r="RAQ5" s="168"/>
      <c r="RAR5" s="168"/>
      <c r="RAS5" s="168"/>
      <c r="RAT5" s="168"/>
      <c r="RAU5" s="168"/>
      <c r="RAV5" s="168"/>
      <c r="RAW5" s="168"/>
      <c r="RAX5" s="168"/>
      <c r="RAY5" s="168"/>
      <c r="RAZ5" s="168"/>
      <c r="RBA5" s="168"/>
      <c r="RBB5" s="169"/>
      <c r="RBC5" s="169"/>
      <c r="RBD5" s="169"/>
      <c r="RBE5" s="169"/>
      <c r="RBF5" s="169"/>
      <c r="RBG5" s="169"/>
      <c r="RBH5" s="169"/>
      <c r="RBI5" s="169"/>
      <c r="RBJ5" s="169"/>
      <c r="RBK5" s="169"/>
      <c r="RBL5" s="169"/>
      <c r="RBM5" s="169"/>
      <c r="RBN5" s="169"/>
      <c r="RBO5" s="169"/>
      <c r="RBP5" s="169"/>
      <c r="RBQ5" s="169"/>
      <c r="RBR5" s="169"/>
      <c r="RBS5" s="169"/>
      <c r="RBT5" s="169"/>
      <c r="RBU5" s="169"/>
      <c r="RBV5" s="168"/>
      <c r="RBW5" s="168"/>
      <c r="RBX5" s="168"/>
      <c r="RBY5" s="168"/>
      <c r="RBZ5" s="168"/>
      <c r="RCA5" s="168"/>
      <c r="RCB5" s="168"/>
      <c r="RCC5" s="168"/>
      <c r="RCD5" s="168"/>
      <c r="RCE5" s="168"/>
      <c r="RCF5" s="168"/>
      <c r="RCG5" s="168"/>
      <c r="RCH5" s="168"/>
      <c r="RCI5" s="168"/>
      <c r="RCJ5" s="168"/>
      <c r="RCK5" s="168"/>
      <c r="RCL5" s="168"/>
      <c r="RCM5" s="168"/>
      <c r="RCN5" s="169"/>
      <c r="RCO5" s="169"/>
      <c r="RCP5" s="169"/>
      <c r="RCQ5" s="169"/>
      <c r="RCR5" s="169"/>
      <c r="RCS5" s="169"/>
      <c r="RCT5" s="169"/>
      <c r="RCU5" s="169"/>
      <c r="RCV5" s="169"/>
      <c r="RCW5" s="169"/>
      <c r="RCX5" s="169"/>
      <c r="RCY5" s="169"/>
      <c r="RCZ5" s="169"/>
      <c r="RDA5" s="169"/>
      <c r="RDB5" s="169"/>
      <c r="RDC5" s="169"/>
      <c r="RDD5" s="169"/>
      <c r="RDE5" s="169"/>
      <c r="RDF5" s="169"/>
      <c r="RDG5" s="169"/>
      <c r="RDH5" s="168"/>
      <c r="RDI5" s="168"/>
      <c r="RDJ5" s="168"/>
      <c r="RDK5" s="168"/>
      <c r="RDL5" s="168"/>
      <c r="RDM5" s="168"/>
      <c r="RDN5" s="168"/>
      <c r="RDO5" s="168"/>
      <c r="RDP5" s="168"/>
      <c r="RDQ5" s="168"/>
      <c r="RDR5" s="168"/>
      <c r="RDS5" s="168"/>
      <c r="RDT5" s="168"/>
      <c r="RDU5" s="168"/>
      <c r="RDV5" s="168"/>
      <c r="RDW5" s="168"/>
      <c r="RDX5" s="168"/>
      <c r="RDY5" s="168"/>
      <c r="RDZ5" s="169"/>
      <c r="REA5" s="169"/>
      <c r="REB5" s="169"/>
      <c r="REC5" s="169"/>
      <c r="RED5" s="169"/>
      <c r="REE5" s="169"/>
      <c r="REF5" s="169"/>
      <c r="REG5" s="169"/>
      <c r="REH5" s="169"/>
      <c r="REI5" s="169"/>
      <c r="REJ5" s="169"/>
      <c r="REK5" s="169"/>
      <c r="REL5" s="169"/>
      <c r="REM5" s="169"/>
      <c r="REN5" s="169"/>
      <c r="REO5" s="169"/>
      <c r="REP5" s="169"/>
      <c r="REQ5" s="169"/>
      <c r="RER5" s="169"/>
      <c r="RES5" s="169"/>
      <c r="RET5" s="168"/>
      <c r="REU5" s="168"/>
      <c r="REV5" s="168"/>
      <c r="REW5" s="168"/>
      <c r="REX5" s="168"/>
      <c r="REY5" s="168"/>
      <c r="REZ5" s="168"/>
      <c r="RFA5" s="168"/>
      <c r="RFB5" s="168"/>
      <c r="RFC5" s="168"/>
      <c r="RFD5" s="168"/>
      <c r="RFE5" s="168"/>
      <c r="RFF5" s="168"/>
      <c r="RFG5" s="168"/>
      <c r="RFH5" s="168"/>
      <c r="RFI5" s="168"/>
      <c r="RFJ5" s="168"/>
      <c r="RFK5" s="168"/>
      <c r="RFL5" s="169"/>
      <c r="RFM5" s="169"/>
      <c r="RFN5" s="169"/>
      <c r="RFO5" s="169"/>
      <c r="RFP5" s="169"/>
      <c r="RFQ5" s="169"/>
      <c r="RFR5" s="169"/>
      <c r="RFS5" s="169"/>
      <c r="RFT5" s="169"/>
      <c r="RFU5" s="169"/>
      <c r="RFV5" s="169"/>
      <c r="RFW5" s="169"/>
      <c r="RFX5" s="169"/>
      <c r="RFY5" s="169"/>
      <c r="RFZ5" s="169"/>
      <c r="RGA5" s="169"/>
      <c r="RGB5" s="169"/>
      <c r="RGC5" s="169"/>
      <c r="RGD5" s="169"/>
      <c r="RGE5" s="169"/>
      <c r="RGF5" s="168"/>
      <c r="RGG5" s="168"/>
      <c r="RGH5" s="168"/>
      <c r="RGI5" s="168"/>
      <c r="RGJ5" s="168"/>
      <c r="RGK5" s="168"/>
      <c r="RGL5" s="168"/>
      <c r="RGM5" s="168"/>
      <c r="RGN5" s="168"/>
      <c r="RGO5" s="168"/>
      <c r="RGP5" s="168"/>
      <c r="RGQ5" s="168"/>
      <c r="RGR5" s="168"/>
      <c r="RGS5" s="168"/>
      <c r="RGT5" s="168"/>
      <c r="RGU5" s="168"/>
      <c r="RGV5" s="168"/>
      <c r="RGW5" s="168"/>
      <c r="RGX5" s="169"/>
      <c r="RGY5" s="169"/>
      <c r="RGZ5" s="169"/>
      <c r="RHA5" s="169"/>
      <c r="RHB5" s="169"/>
      <c r="RHC5" s="169"/>
      <c r="RHD5" s="169"/>
      <c r="RHE5" s="169"/>
      <c r="RHF5" s="169"/>
      <c r="RHG5" s="169"/>
      <c r="RHH5" s="169"/>
      <c r="RHI5" s="169"/>
      <c r="RHJ5" s="169"/>
      <c r="RHK5" s="169"/>
      <c r="RHL5" s="169"/>
      <c r="RHM5" s="169"/>
      <c r="RHN5" s="169"/>
      <c r="RHO5" s="169"/>
      <c r="RHP5" s="169"/>
      <c r="RHQ5" s="169"/>
      <c r="RHR5" s="168"/>
      <c r="RHS5" s="168"/>
      <c r="RHT5" s="168"/>
      <c r="RHU5" s="168"/>
      <c r="RHV5" s="168"/>
      <c r="RHW5" s="168"/>
      <c r="RHX5" s="168"/>
      <c r="RHY5" s="168"/>
      <c r="RHZ5" s="168"/>
      <c r="RIA5" s="168"/>
      <c r="RIB5" s="168"/>
      <c r="RIC5" s="168"/>
      <c r="RID5" s="168"/>
      <c r="RIE5" s="168"/>
      <c r="RIF5" s="168"/>
      <c r="RIG5" s="168"/>
      <c r="RIH5" s="168"/>
      <c r="RII5" s="168"/>
      <c r="RIJ5" s="169"/>
      <c r="RIK5" s="169"/>
      <c r="RIL5" s="169"/>
      <c r="RIM5" s="169"/>
      <c r="RIN5" s="169"/>
      <c r="RIO5" s="169"/>
      <c r="RIP5" s="169"/>
      <c r="RIQ5" s="169"/>
      <c r="RIR5" s="169"/>
      <c r="RIS5" s="169"/>
      <c r="RIT5" s="169"/>
      <c r="RIU5" s="169"/>
      <c r="RIV5" s="169"/>
      <c r="RIW5" s="169"/>
      <c r="RIX5" s="169"/>
      <c r="RIY5" s="169"/>
      <c r="RIZ5" s="169"/>
      <c r="RJA5" s="169"/>
      <c r="RJB5" s="169"/>
      <c r="RJC5" s="169"/>
      <c r="RJD5" s="168"/>
      <c r="RJE5" s="168"/>
      <c r="RJF5" s="168"/>
      <c r="RJG5" s="168"/>
      <c r="RJH5" s="168"/>
      <c r="RJI5" s="168"/>
      <c r="RJJ5" s="168"/>
      <c r="RJK5" s="168"/>
      <c r="RJL5" s="168"/>
      <c r="RJM5" s="168"/>
      <c r="RJN5" s="168"/>
      <c r="RJO5" s="168"/>
      <c r="RJP5" s="168"/>
      <c r="RJQ5" s="168"/>
      <c r="RJR5" s="168"/>
      <c r="RJS5" s="168"/>
      <c r="RJT5" s="168"/>
      <c r="RJU5" s="168"/>
      <c r="RJV5" s="169"/>
      <c r="RJW5" s="169"/>
      <c r="RJX5" s="169"/>
      <c r="RJY5" s="169"/>
      <c r="RJZ5" s="169"/>
      <c r="RKA5" s="169"/>
      <c r="RKB5" s="169"/>
      <c r="RKC5" s="169"/>
      <c r="RKD5" s="169"/>
      <c r="RKE5" s="169"/>
      <c r="RKF5" s="169"/>
      <c r="RKG5" s="169"/>
      <c r="RKH5" s="169"/>
      <c r="RKI5" s="169"/>
      <c r="RKJ5" s="169"/>
      <c r="RKK5" s="169"/>
      <c r="RKL5" s="169"/>
      <c r="RKM5" s="169"/>
      <c r="RKN5" s="169"/>
      <c r="RKO5" s="169"/>
      <c r="RKP5" s="168"/>
      <c r="RKQ5" s="168"/>
      <c r="RKR5" s="168"/>
      <c r="RKS5" s="168"/>
      <c r="RKT5" s="168"/>
      <c r="RKU5" s="168"/>
      <c r="RKV5" s="168"/>
      <c r="RKW5" s="168"/>
      <c r="RKX5" s="168"/>
      <c r="RKY5" s="168"/>
      <c r="RKZ5" s="168"/>
      <c r="RLA5" s="168"/>
      <c r="RLB5" s="168"/>
      <c r="RLC5" s="168"/>
      <c r="RLD5" s="168"/>
      <c r="RLE5" s="168"/>
      <c r="RLF5" s="168"/>
      <c r="RLG5" s="168"/>
      <c r="RLH5" s="169"/>
      <c r="RLI5" s="169"/>
      <c r="RLJ5" s="169"/>
      <c r="RLK5" s="169"/>
      <c r="RLL5" s="169"/>
      <c r="RLM5" s="169"/>
      <c r="RLN5" s="169"/>
      <c r="RLO5" s="169"/>
      <c r="RLP5" s="169"/>
      <c r="RLQ5" s="169"/>
      <c r="RLR5" s="169"/>
      <c r="RLS5" s="169"/>
      <c r="RLT5" s="169"/>
      <c r="RLU5" s="169"/>
      <c r="RLV5" s="169"/>
      <c r="RLW5" s="169"/>
      <c r="RLX5" s="169"/>
      <c r="RLY5" s="169"/>
      <c r="RLZ5" s="169"/>
      <c r="RMA5" s="169"/>
      <c r="RMB5" s="168"/>
      <c r="RMC5" s="168"/>
      <c r="RMD5" s="168"/>
      <c r="RME5" s="168"/>
      <c r="RMF5" s="168"/>
      <c r="RMG5" s="168"/>
      <c r="RMH5" s="168"/>
      <c r="RMI5" s="168"/>
      <c r="RMJ5" s="168"/>
      <c r="RMK5" s="168"/>
      <c r="RML5" s="168"/>
      <c r="RMM5" s="168"/>
      <c r="RMN5" s="168"/>
      <c r="RMO5" s="168"/>
      <c r="RMP5" s="168"/>
      <c r="RMQ5" s="168"/>
      <c r="RMR5" s="168"/>
      <c r="RMS5" s="168"/>
      <c r="RMT5" s="169"/>
      <c r="RMU5" s="169"/>
      <c r="RMV5" s="169"/>
      <c r="RMW5" s="169"/>
      <c r="RMX5" s="169"/>
      <c r="RMY5" s="169"/>
      <c r="RMZ5" s="169"/>
      <c r="RNA5" s="169"/>
      <c r="RNB5" s="169"/>
      <c r="RNC5" s="169"/>
      <c r="RND5" s="169"/>
      <c r="RNE5" s="169"/>
      <c r="RNF5" s="169"/>
      <c r="RNG5" s="169"/>
      <c r="RNH5" s="169"/>
      <c r="RNI5" s="169"/>
      <c r="RNJ5" s="169"/>
      <c r="RNK5" s="169"/>
      <c r="RNL5" s="169"/>
      <c r="RNM5" s="169"/>
      <c r="RNN5" s="168"/>
      <c r="RNO5" s="168"/>
      <c r="RNP5" s="168"/>
      <c r="RNQ5" s="168"/>
      <c r="RNR5" s="168"/>
      <c r="RNS5" s="168"/>
      <c r="RNT5" s="168"/>
      <c r="RNU5" s="168"/>
      <c r="RNV5" s="168"/>
      <c r="RNW5" s="168"/>
      <c r="RNX5" s="168"/>
      <c r="RNY5" s="168"/>
      <c r="RNZ5" s="168"/>
      <c r="ROA5" s="168"/>
      <c r="ROB5" s="168"/>
      <c r="ROC5" s="168"/>
      <c r="ROD5" s="168"/>
      <c r="ROE5" s="168"/>
      <c r="ROF5" s="169"/>
      <c r="ROG5" s="169"/>
      <c r="ROH5" s="169"/>
      <c r="ROI5" s="169"/>
      <c r="ROJ5" s="169"/>
      <c r="ROK5" s="169"/>
      <c r="ROL5" s="169"/>
      <c r="ROM5" s="169"/>
      <c r="RON5" s="169"/>
      <c r="ROO5" s="169"/>
      <c r="ROP5" s="169"/>
      <c r="ROQ5" s="169"/>
      <c r="ROR5" s="169"/>
      <c r="ROS5" s="169"/>
      <c r="ROT5" s="169"/>
      <c r="ROU5" s="169"/>
      <c r="ROV5" s="169"/>
      <c r="ROW5" s="169"/>
      <c r="ROX5" s="169"/>
      <c r="ROY5" s="169"/>
      <c r="ROZ5" s="168"/>
      <c r="RPA5" s="168"/>
      <c r="RPB5" s="168"/>
      <c r="RPC5" s="168"/>
      <c r="RPD5" s="168"/>
      <c r="RPE5" s="168"/>
      <c r="RPF5" s="168"/>
      <c r="RPG5" s="168"/>
      <c r="RPH5" s="168"/>
      <c r="RPI5" s="168"/>
      <c r="RPJ5" s="168"/>
      <c r="RPK5" s="168"/>
      <c r="RPL5" s="168"/>
      <c r="RPM5" s="168"/>
      <c r="RPN5" s="168"/>
      <c r="RPO5" s="168"/>
      <c r="RPP5" s="168"/>
      <c r="RPQ5" s="168"/>
      <c r="RPR5" s="169"/>
      <c r="RPS5" s="169"/>
      <c r="RPT5" s="169"/>
      <c r="RPU5" s="169"/>
      <c r="RPV5" s="169"/>
      <c r="RPW5" s="169"/>
      <c r="RPX5" s="169"/>
      <c r="RPY5" s="169"/>
      <c r="RPZ5" s="169"/>
      <c r="RQA5" s="169"/>
      <c r="RQB5" s="169"/>
      <c r="RQC5" s="169"/>
      <c r="RQD5" s="169"/>
      <c r="RQE5" s="169"/>
      <c r="RQF5" s="169"/>
      <c r="RQG5" s="169"/>
      <c r="RQH5" s="169"/>
      <c r="RQI5" s="169"/>
      <c r="RQJ5" s="169"/>
      <c r="RQK5" s="169"/>
      <c r="RQL5" s="168"/>
      <c r="RQM5" s="168"/>
      <c r="RQN5" s="168"/>
      <c r="RQO5" s="168"/>
      <c r="RQP5" s="168"/>
      <c r="RQQ5" s="168"/>
      <c r="RQR5" s="168"/>
      <c r="RQS5" s="168"/>
      <c r="RQT5" s="168"/>
      <c r="RQU5" s="168"/>
      <c r="RQV5" s="168"/>
      <c r="RQW5" s="168"/>
      <c r="RQX5" s="168"/>
      <c r="RQY5" s="168"/>
      <c r="RQZ5" s="168"/>
      <c r="RRA5" s="168"/>
      <c r="RRB5" s="168"/>
      <c r="RRC5" s="168"/>
      <c r="RRD5" s="169"/>
      <c r="RRE5" s="169"/>
      <c r="RRF5" s="169"/>
      <c r="RRG5" s="169"/>
      <c r="RRH5" s="169"/>
      <c r="RRI5" s="169"/>
      <c r="RRJ5" s="169"/>
      <c r="RRK5" s="169"/>
      <c r="RRL5" s="169"/>
      <c r="RRM5" s="169"/>
      <c r="RRN5" s="169"/>
      <c r="RRO5" s="169"/>
      <c r="RRP5" s="169"/>
      <c r="RRQ5" s="169"/>
      <c r="RRR5" s="169"/>
      <c r="RRS5" s="169"/>
      <c r="RRT5" s="169"/>
      <c r="RRU5" s="169"/>
      <c r="RRV5" s="169"/>
      <c r="RRW5" s="169"/>
      <c r="RRX5" s="168"/>
      <c r="RRY5" s="168"/>
      <c r="RRZ5" s="168"/>
      <c r="RSA5" s="168"/>
      <c r="RSB5" s="168"/>
      <c r="RSC5" s="168"/>
      <c r="RSD5" s="168"/>
      <c r="RSE5" s="168"/>
      <c r="RSF5" s="168"/>
      <c r="RSG5" s="168"/>
      <c r="RSH5" s="168"/>
      <c r="RSI5" s="168"/>
      <c r="RSJ5" s="168"/>
      <c r="RSK5" s="168"/>
      <c r="RSL5" s="168"/>
      <c r="RSM5" s="168"/>
      <c r="RSN5" s="168"/>
      <c r="RSO5" s="168"/>
      <c r="RSP5" s="169"/>
      <c r="RSQ5" s="169"/>
      <c r="RSR5" s="169"/>
      <c r="RSS5" s="169"/>
      <c r="RST5" s="169"/>
      <c r="RSU5" s="169"/>
      <c r="RSV5" s="169"/>
      <c r="RSW5" s="169"/>
      <c r="RSX5" s="169"/>
      <c r="RSY5" s="169"/>
      <c r="RSZ5" s="169"/>
      <c r="RTA5" s="169"/>
      <c r="RTB5" s="169"/>
      <c r="RTC5" s="169"/>
      <c r="RTD5" s="169"/>
      <c r="RTE5" s="169"/>
      <c r="RTF5" s="169"/>
      <c r="RTG5" s="169"/>
      <c r="RTH5" s="169"/>
      <c r="RTI5" s="169"/>
      <c r="RTJ5" s="168"/>
      <c r="RTK5" s="168"/>
      <c r="RTL5" s="168"/>
      <c r="RTM5" s="168"/>
      <c r="RTN5" s="168"/>
      <c r="RTO5" s="168"/>
      <c r="RTP5" s="168"/>
      <c r="RTQ5" s="168"/>
      <c r="RTR5" s="168"/>
      <c r="RTS5" s="168"/>
      <c r="RTT5" s="168"/>
      <c r="RTU5" s="168"/>
      <c r="RTV5" s="168"/>
      <c r="RTW5" s="168"/>
      <c r="RTX5" s="168"/>
      <c r="RTY5" s="168"/>
      <c r="RTZ5" s="168"/>
      <c r="RUA5" s="168"/>
      <c r="RUB5" s="169"/>
      <c r="RUC5" s="169"/>
      <c r="RUD5" s="169"/>
      <c r="RUE5" s="169"/>
      <c r="RUF5" s="169"/>
      <c r="RUG5" s="169"/>
      <c r="RUH5" s="169"/>
      <c r="RUI5" s="169"/>
      <c r="RUJ5" s="169"/>
      <c r="RUK5" s="169"/>
      <c r="RUL5" s="169"/>
      <c r="RUM5" s="169"/>
      <c r="RUN5" s="169"/>
      <c r="RUO5" s="169"/>
      <c r="RUP5" s="169"/>
      <c r="RUQ5" s="169"/>
      <c r="RUR5" s="169"/>
      <c r="RUS5" s="169"/>
      <c r="RUT5" s="169"/>
      <c r="RUU5" s="169"/>
      <c r="RUV5" s="168"/>
      <c r="RUW5" s="168"/>
      <c r="RUX5" s="168"/>
      <c r="RUY5" s="168"/>
      <c r="RUZ5" s="168"/>
      <c r="RVA5" s="168"/>
      <c r="RVB5" s="168"/>
      <c r="RVC5" s="168"/>
      <c r="RVD5" s="168"/>
      <c r="RVE5" s="168"/>
      <c r="RVF5" s="168"/>
      <c r="RVG5" s="168"/>
      <c r="RVH5" s="168"/>
      <c r="RVI5" s="168"/>
      <c r="RVJ5" s="168"/>
      <c r="RVK5" s="168"/>
      <c r="RVL5" s="168"/>
      <c r="RVM5" s="168"/>
      <c r="RVN5" s="169"/>
      <c r="RVO5" s="169"/>
      <c r="RVP5" s="169"/>
      <c r="RVQ5" s="169"/>
      <c r="RVR5" s="169"/>
      <c r="RVS5" s="169"/>
      <c r="RVT5" s="169"/>
      <c r="RVU5" s="169"/>
      <c r="RVV5" s="169"/>
      <c r="RVW5" s="169"/>
      <c r="RVX5" s="169"/>
      <c r="RVY5" s="169"/>
      <c r="RVZ5" s="169"/>
      <c r="RWA5" s="169"/>
      <c r="RWB5" s="169"/>
      <c r="RWC5" s="169"/>
      <c r="RWD5" s="169"/>
      <c r="RWE5" s="169"/>
      <c r="RWF5" s="169"/>
      <c r="RWG5" s="169"/>
      <c r="RWH5" s="168"/>
      <c r="RWI5" s="168"/>
      <c r="RWJ5" s="168"/>
      <c r="RWK5" s="168"/>
      <c r="RWL5" s="168"/>
      <c r="RWM5" s="168"/>
      <c r="RWN5" s="168"/>
      <c r="RWO5" s="168"/>
      <c r="RWP5" s="168"/>
      <c r="RWQ5" s="168"/>
      <c r="RWR5" s="168"/>
      <c r="RWS5" s="168"/>
      <c r="RWT5" s="168"/>
      <c r="RWU5" s="168"/>
      <c r="RWV5" s="168"/>
      <c r="RWW5" s="168"/>
      <c r="RWX5" s="168"/>
      <c r="RWY5" s="168"/>
      <c r="RWZ5" s="169"/>
      <c r="RXA5" s="169"/>
      <c r="RXB5" s="169"/>
      <c r="RXC5" s="169"/>
      <c r="RXD5" s="169"/>
      <c r="RXE5" s="169"/>
      <c r="RXF5" s="169"/>
      <c r="RXG5" s="169"/>
      <c r="RXH5" s="169"/>
      <c r="RXI5" s="169"/>
      <c r="RXJ5" s="169"/>
      <c r="RXK5" s="169"/>
      <c r="RXL5" s="169"/>
      <c r="RXM5" s="169"/>
      <c r="RXN5" s="169"/>
      <c r="RXO5" s="169"/>
      <c r="RXP5" s="169"/>
      <c r="RXQ5" s="169"/>
      <c r="RXR5" s="169"/>
      <c r="RXS5" s="169"/>
      <c r="RXT5" s="168"/>
      <c r="RXU5" s="168"/>
      <c r="RXV5" s="168"/>
      <c r="RXW5" s="168"/>
      <c r="RXX5" s="168"/>
      <c r="RXY5" s="168"/>
      <c r="RXZ5" s="168"/>
      <c r="RYA5" s="168"/>
      <c r="RYB5" s="168"/>
      <c r="RYC5" s="168"/>
      <c r="RYD5" s="168"/>
      <c r="RYE5" s="168"/>
      <c r="RYF5" s="168"/>
      <c r="RYG5" s="168"/>
      <c r="RYH5" s="168"/>
      <c r="RYI5" s="168"/>
      <c r="RYJ5" s="168"/>
      <c r="RYK5" s="168"/>
      <c r="RYL5" s="169"/>
      <c r="RYM5" s="169"/>
      <c r="RYN5" s="169"/>
      <c r="RYO5" s="169"/>
      <c r="RYP5" s="169"/>
      <c r="RYQ5" s="169"/>
      <c r="RYR5" s="169"/>
      <c r="RYS5" s="169"/>
      <c r="RYT5" s="169"/>
      <c r="RYU5" s="169"/>
      <c r="RYV5" s="169"/>
      <c r="RYW5" s="169"/>
      <c r="RYX5" s="169"/>
      <c r="RYY5" s="169"/>
      <c r="RYZ5" s="169"/>
      <c r="RZA5" s="169"/>
      <c r="RZB5" s="169"/>
      <c r="RZC5" s="169"/>
      <c r="RZD5" s="169"/>
      <c r="RZE5" s="169"/>
      <c r="RZF5" s="168"/>
      <c r="RZG5" s="168"/>
      <c r="RZH5" s="168"/>
      <c r="RZI5" s="168"/>
      <c r="RZJ5" s="168"/>
      <c r="RZK5" s="168"/>
      <c r="RZL5" s="168"/>
      <c r="RZM5" s="168"/>
      <c r="RZN5" s="168"/>
      <c r="RZO5" s="168"/>
      <c r="RZP5" s="168"/>
      <c r="RZQ5" s="168"/>
      <c r="RZR5" s="168"/>
      <c r="RZS5" s="168"/>
      <c r="RZT5" s="168"/>
      <c r="RZU5" s="168"/>
      <c r="RZV5" s="168"/>
      <c r="RZW5" s="168"/>
      <c r="RZX5" s="169"/>
      <c r="RZY5" s="169"/>
      <c r="RZZ5" s="169"/>
      <c r="SAA5" s="169"/>
      <c r="SAB5" s="169"/>
      <c r="SAC5" s="169"/>
      <c r="SAD5" s="169"/>
      <c r="SAE5" s="169"/>
      <c r="SAF5" s="169"/>
      <c r="SAG5" s="169"/>
      <c r="SAH5" s="169"/>
      <c r="SAI5" s="169"/>
      <c r="SAJ5" s="169"/>
      <c r="SAK5" s="169"/>
      <c r="SAL5" s="169"/>
      <c r="SAM5" s="169"/>
      <c r="SAN5" s="169"/>
      <c r="SAO5" s="169"/>
      <c r="SAP5" s="169"/>
      <c r="SAQ5" s="169"/>
      <c r="SAR5" s="168"/>
      <c r="SAS5" s="168"/>
      <c r="SAT5" s="168"/>
      <c r="SAU5" s="168"/>
      <c r="SAV5" s="168"/>
      <c r="SAW5" s="168"/>
      <c r="SAX5" s="168"/>
      <c r="SAY5" s="168"/>
      <c r="SAZ5" s="168"/>
      <c r="SBA5" s="168"/>
      <c r="SBB5" s="168"/>
      <c r="SBC5" s="168"/>
      <c r="SBD5" s="168"/>
      <c r="SBE5" s="168"/>
      <c r="SBF5" s="168"/>
      <c r="SBG5" s="168"/>
      <c r="SBH5" s="168"/>
      <c r="SBI5" s="168"/>
      <c r="SBJ5" s="169"/>
      <c r="SBK5" s="169"/>
      <c r="SBL5" s="169"/>
      <c r="SBM5" s="169"/>
      <c r="SBN5" s="169"/>
      <c r="SBO5" s="169"/>
      <c r="SBP5" s="169"/>
      <c r="SBQ5" s="169"/>
      <c r="SBR5" s="169"/>
      <c r="SBS5" s="169"/>
      <c r="SBT5" s="169"/>
      <c r="SBU5" s="169"/>
      <c r="SBV5" s="169"/>
      <c r="SBW5" s="169"/>
      <c r="SBX5" s="169"/>
      <c r="SBY5" s="169"/>
      <c r="SBZ5" s="169"/>
      <c r="SCA5" s="169"/>
      <c r="SCB5" s="169"/>
      <c r="SCC5" s="169"/>
      <c r="SCD5" s="168"/>
      <c r="SCE5" s="168"/>
      <c r="SCF5" s="168"/>
      <c r="SCG5" s="168"/>
      <c r="SCH5" s="168"/>
      <c r="SCI5" s="168"/>
      <c r="SCJ5" s="168"/>
      <c r="SCK5" s="168"/>
      <c r="SCL5" s="168"/>
      <c r="SCM5" s="168"/>
      <c r="SCN5" s="168"/>
      <c r="SCO5" s="168"/>
      <c r="SCP5" s="168"/>
      <c r="SCQ5" s="168"/>
      <c r="SCR5" s="168"/>
      <c r="SCS5" s="168"/>
      <c r="SCT5" s="168"/>
      <c r="SCU5" s="168"/>
      <c r="SCV5" s="169"/>
      <c r="SCW5" s="169"/>
      <c r="SCX5" s="169"/>
      <c r="SCY5" s="169"/>
      <c r="SCZ5" s="169"/>
      <c r="SDA5" s="169"/>
      <c r="SDB5" s="169"/>
      <c r="SDC5" s="169"/>
      <c r="SDD5" s="169"/>
      <c r="SDE5" s="169"/>
      <c r="SDF5" s="169"/>
      <c r="SDG5" s="169"/>
      <c r="SDH5" s="169"/>
      <c r="SDI5" s="169"/>
      <c r="SDJ5" s="169"/>
      <c r="SDK5" s="169"/>
      <c r="SDL5" s="169"/>
      <c r="SDM5" s="169"/>
      <c r="SDN5" s="169"/>
      <c r="SDO5" s="169"/>
      <c r="SDP5" s="168"/>
      <c r="SDQ5" s="168"/>
      <c r="SDR5" s="168"/>
      <c r="SDS5" s="168"/>
      <c r="SDT5" s="168"/>
      <c r="SDU5" s="168"/>
      <c r="SDV5" s="168"/>
      <c r="SDW5" s="168"/>
      <c r="SDX5" s="168"/>
      <c r="SDY5" s="168"/>
      <c r="SDZ5" s="168"/>
      <c r="SEA5" s="168"/>
      <c r="SEB5" s="168"/>
      <c r="SEC5" s="168"/>
      <c r="SED5" s="168"/>
      <c r="SEE5" s="168"/>
      <c r="SEF5" s="168"/>
      <c r="SEG5" s="168"/>
      <c r="SEH5" s="169"/>
      <c r="SEI5" s="169"/>
      <c r="SEJ5" s="169"/>
      <c r="SEK5" s="169"/>
      <c r="SEL5" s="169"/>
      <c r="SEM5" s="169"/>
      <c r="SEN5" s="169"/>
      <c r="SEO5" s="169"/>
      <c r="SEP5" s="169"/>
      <c r="SEQ5" s="169"/>
      <c r="SER5" s="169"/>
      <c r="SES5" s="169"/>
      <c r="SET5" s="169"/>
      <c r="SEU5" s="169"/>
      <c r="SEV5" s="169"/>
      <c r="SEW5" s="169"/>
      <c r="SEX5" s="169"/>
      <c r="SEY5" s="169"/>
      <c r="SEZ5" s="169"/>
      <c r="SFA5" s="169"/>
      <c r="SFB5" s="168"/>
      <c r="SFC5" s="168"/>
      <c r="SFD5" s="168"/>
      <c r="SFE5" s="168"/>
      <c r="SFF5" s="168"/>
      <c r="SFG5" s="168"/>
      <c r="SFH5" s="168"/>
      <c r="SFI5" s="168"/>
      <c r="SFJ5" s="168"/>
      <c r="SFK5" s="168"/>
      <c r="SFL5" s="168"/>
      <c r="SFM5" s="168"/>
      <c r="SFN5" s="168"/>
      <c r="SFO5" s="168"/>
      <c r="SFP5" s="168"/>
      <c r="SFQ5" s="168"/>
      <c r="SFR5" s="168"/>
      <c r="SFS5" s="168"/>
      <c r="SFT5" s="169"/>
      <c r="SFU5" s="169"/>
      <c r="SFV5" s="169"/>
      <c r="SFW5" s="169"/>
      <c r="SFX5" s="169"/>
      <c r="SFY5" s="169"/>
      <c r="SFZ5" s="169"/>
      <c r="SGA5" s="169"/>
      <c r="SGB5" s="169"/>
      <c r="SGC5" s="169"/>
      <c r="SGD5" s="169"/>
      <c r="SGE5" s="169"/>
      <c r="SGF5" s="169"/>
      <c r="SGG5" s="169"/>
      <c r="SGH5" s="169"/>
      <c r="SGI5" s="169"/>
      <c r="SGJ5" s="169"/>
      <c r="SGK5" s="169"/>
      <c r="SGL5" s="169"/>
      <c r="SGM5" s="169"/>
      <c r="SGN5" s="168"/>
      <c r="SGO5" s="168"/>
      <c r="SGP5" s="168"/>
      <c r="SGQ5" s="168"/>
      <c r="SGR5" s="168"/>
      <c r="SGS5" s="168"/>
      <c r="SGT5" s="168"/>
      <c r="SGU5" s="168"/>
      <c r="SGV5" s="168"/>
      <c r="SGW5" s="168"/>
      <c r="SGX5" s="168"/>
      <c r="SGY5" s="168"/>
      <c r="SGZ5" s="168"/>
      <c r="SHA5" s="168"/>
      <c r="SHB5" s="168"/>
      <c r="SHC5" s="168"/>
      <c r="SHD5" s="168"/>
      <c r="SHE5" s="168"/>
      <c r="SHF5" s="169"/>
      <c r="SHG5" s="169"/>
      <c r="SHH5" s="169"/>
      <c r="SHI5" s="169"/>
      <c r="SHJ5" s="169"/>
      <c r="SHK5" s="169"/>
      <c r="SHL5" s="169"/>
      <c r="SHM5" s="169"/>
      <c r="SHN5" s="169"/>
      <c r="SHO5" s="169"/>
      <c r="SHP5" s="169"/>
      <c r="SHQ5" s="169"/>
      <c r="SHR5" s="169"/>
      <c r="SHS5" s="169"/>
      <c r="SHT5" s="169"/>
      <c r="SHU5" s="169"/>
      <c r="SHV5" s="169"/>
      <c r="SHW5" s="169"/>
      <c r="SHX5" s="169"/>
      <c r="SHY5" s="169"/>
      <c r="SHZ5" s="168"/>
      <c r="SIA5" s="168"/>
      <c r="SIB5" s="168"/>
      <c r="SIC5" s="168"/>
      <c r="SID5" s="168"/>
      <c r="SIE5" s="168"/>
      <c r="SIF5" s="168"/>
      <c r="SIG5" s="168"/>
      <c r="SIH5" s="168"/>
      <c r="SII5" s="168"/>
      <c r="SIJ5" s="168"/>
      <c r="SIK5" s="168"/>
      <c r="SIL5" s="168"/>
      <c r="SIM5" s="168"/>
      <c r="SIN5" s="168"/>
      <c r="SIO5" s="168"/>
      <c r="SIP5" s="168"/>
      <c r="SIQ5" s="168"/>
      <c r="SIR5" s="169"/>
      <c r="SIS5" s="169"/>
      <c r="SIT5" s="169"/>
      <c r="SIU5" s="169"/>
      <c r="SIV5" s="169"/>
      <c r="SIW5" s="169"/>
      <c r="SIX5" s="169"/>
      <c r="SIY5" s="169"/>
      <c r="SIZ5" s="169"/>
      <c r="SJA5" s="169"/>
      <c r="SJB5" s="169"/>
      <c r="SJC5" s="169"/>
      <c r="SJD5" s="169"/>
      <c r="SJE5" s="169"/>
      <c r="SJF5" s="169"/>
      <c r="SJG5" s="169"/>
      <c r="SJH5" s="169"/>
      <c r="SJI5" s="169"/>
      <c r="SJJ5" s="169"/>
      <c r="SJK5" s="169"/>
      <c r="SJL5" s="168"/>
      <c r="SJM5" s="168"/>
      <c r="SJN5" s="168"/>
      <c r="SJO5" s="168"/>
      <c r="SJP5" s="168"/>
      <c r="SJQ5" s="168"/>
      <c r="SJR5" s="168"/>
      <c r="SJS5" s="168"/>
      <c r="SJT5" s="168"/>
      <c r="SJU5" s="168"/>
      <c r="SJV5" s="168"/>
      <c r="SJW5" s="168"/>
      <c r="SJX5" s="168"/>
      <c r="SJY5" s="168"/>
      <c r="SJZ5" s="168"/>
      <c r="SKA5" s="168"/>
      <c r="SKB5" s="168"/>
      <c r="SKC5" s="168"/>
      <c r="SKD5" s="169"/>
      <c r="SKE5" s="169"/>
      <c r="SKF5" s="169"/>
      <c r="SKG5" s="169"/>
      <c r="SKH5" s="169"/>
      <c r="SKI5" s="169"/>
      <c r="SKJ5" s="169"/>
      <c r="SKK5" s="169"/>
      <c r="SKL5" s="169"/>
      <c r="SKM5" s="169"/>
      <c r="SKN5" s="169"/>
      <c r="SKO5" s="169"/>
      <c r="SKP5" s="169"/>
      <c r="SKQ5" s="169"/>
      <c r="SKR5" s="169"/>
      <c r="SKS5" s="169"/>
      <c r="SKT5" s="169"/>
      <c r="SKU5" s="169"/>
      <c r="SKV5" s="169"/>
      <c r="SKW5" s="169"/>
      <c r="SKX5" s="168"/>
      <c r="SKY5" s="168"/>
      <c r="SKZ5" s="168"/>
      <c r="SLA5" s="168"/>
      <c r="SLB5" s="168"/>
      <c r="SLC5" s="168"/>
      <c r="SLD5" s="168"/>
      <c r="SLE5" s="168"/>
      <c r="SLF5" s="168"/>
      <c r="SLG5" s="168"/>
      <c r="SLH5" s="168"/>
      <c r="SLI5" s="168"/>
      <c r="SLJ5" s="168"/>
      <c r="SLK5" s="168"/>
      <c r="SLL5" s="168"/>
      <c r="SLM5" s="168"/>
      <c r="SLN5" s="168"/>
      <c r="SLO5" s="168"/>
      <c r="SLP5" s="169"/>
      <c r="SLQ5" s="169"/>
      <c r="SLR5" s="169"/>
      <c r="SLS5" s="169"/>
      <c r="SLT5" s="169"/>
      <c r="SLU5" s="169"/>
      <c r="SLV5" s="169"/>
      <c r="SLW5" s="169"/>
      <c r="SLX5" s="169"/>
      <c r="SLY5" s="169"/>
      <c r="SLZ5" s="169"/>
      <c r="SMA5" s="169"/>
      <c r="SMB5" s="169"/>
      <c r="SMC5" s="169"/>
      <c r="SMD5" s="169"/>
      <c r="SME5" s="169"/>
      <c r="SMF5" s="169"/>
      <c r="SMG5" s="169"/>
      <c r="SMH5" s="169"/>
      <c r="SMI5" s="169"/>
      <c r="SMJ5" s="168"/>
      <c r="SMK5" s="168"/>
      <c r="SML5" s="168"/>
      <c r="SMM5" s="168"/>
      <c r="SMN5" s="168"/>
      <c r="SMO5" s="168"/>
      <c r="SMP5" s="168"/>
      <c r="SMQ5" s="168"/>
      <c r="SMR5" s="168"/>
      <c r="SMS5" s="168"/>
      <c r="SMT5" s="168"/>
      <c r="SMU5" s="168"/>
      <c r="SMV5" s="168"/>
      <c r="SMW5" s="168"/>
      <c r="SMX5" s="168"/>
      <c r="SMY5" s="168"/>
      <c r="SMZ5" s="168"/>
      <c r="SNA5" s="168"/>
      <c r="SNB5" s="169"/>
      <c r="SNC5" s="169"/>
      <c r="SND5" s="169"/>
      <c r="SNE5" s="169"/>
      <c r="SNF5" s="169"/>
      <c r="SNG5" s="169"/>
      <c r="SNH5" s="169"/>
      <c r="SNI5" s="169"/>
      <c r="SNJ5" s="169"/>
      <c r="SNK5" s="169"/>
      <c r="SNL5" s="169"/>
      <c r="SNM5" s="169"/>
      <c r="SNN5" s="169"/>
      <c r="SNO5" s="169"/>
      <c r="SNP5" s="169"/>
      <c r="SNQ5" s="169"/>
      <c r="SNR5" s="169"/>
      <c r="SNS5" s="169"/>
      <c r="SNT5" s="169"/>
      <c r="SNU5" s="169"/>
      <c r="SNV5" s="168"/>
      <c r="SNW5" s="168"/>
      <c r="SNX5" s="168"/>
      <c r="SNY5" s="168"/>
      <c r="SNZ5" s="168"/>
      <c r="SOA5" s="168"/>
      <c r="SOB5" s="168"/>
      <c r="SOC5" s="168"/>
      <c r="SOD5" s="168"/>
      <c r="SOE5" s="168"/>
      <c r="SOF5" s="168"/>
      <c r="SOG5" s="168"/>
      <c r="SOH5" s="168"/>
      <c r="SOI5" s="168"/>
      <c r="SOJ5" s="168"/>
      <c r="SOK5" s="168"/>
      <c r="SOL5" s="168"/>
      <c r="SOM5" s="168"/>
      <c r="SON5" s="169"/>
      <c r="SOO5" s="169"/>
      <c r="SOP5" s="169"/>
      <c r="SOQ5" s="169"/>
      <c r="SOR5" s="169"/>
      <c r="SOS5" s="169"/>
      <c r="SOT5" s="169"/>
      <c r="SOU5" s="169"/>
      <c r="SOV5" s="169"/>
      <c r="SOW5" s="169"/>
      <c r="SOX5" s="169"/>
      <c r="SOY5" s="169"/>
      <c r="SOZ5" s="169"/>
      <c r="SPA5" s="169"/>
      <c r="SPB5" s="169"/>
      <c r="SPC5" s="169"/>
      <c r="SPD5" s="169"/>
      <c r="SPE5" s="169"/>
      <c r="SPF5" s="169"/>
      <c r="SPG5" s="169"/>
      <c r="SPH5" s="168"/>
      <c r="SPI5" s="168"/>
      <c r="SPJ5" s="168"/>
      <c r="SPK5" s="168"/>
      <c r="SPL5" s="168"/>
      <c r="SPM5" s="168"/>
      <c r="SPN5" s="168"/>
      <c r="SPO5" s="168"/>
      <c r="SPP5" s="168"/>
      <c r="SPQ5" s="168"/>
      <c r="SPR5" s="168"/>
      <c r="SPS5" s="168"/>
      <c r="SPT5" s="168"/>
      <c r="SPU5" s="168"/>
      <c r="SPV5" s="168"/>
      <c r="SPW5" s="168"/>
      <c r="SPX5" s="168"/>
      <c r="SPY5" s="168"/>
      <c r="SPZ5" s="169"/>
      <c r="SQA5" s="169"/>
      <c r="SQB5" s="169"/>
      <c r="SQC5" s="169"/>
      <c r="SQD5" s="169"/>
      <c r="SQE5" s="169"/>
      <c r="SQF5" s="169"/>
      <c r="SQG5" s="169"/>
      <c r="SQH5" s="169"/>
      <c r="SQI5" s="169"/>
      <c r="SQJ5" s="169"/>
      <c r="SQK5" s="169"/>
      <c r="SQL5" s="169"/>
      <c r="SQM5" s="169"/>
      <c r="SQN5" s="169"/>
      <c r="SQO5" s="169"/>
      <c r="SQP5" s="169"/>
      <c r="SQQ5" s="169"/>
      <c r="SQR5" s="169"/>
      <c r="SQS5" s="169"/>
      <c r="SQT5" s="168"/>
      <c r="SQU5" s="168"/>
      <c r="SQV5" s="168"/>
      <c r="SQW5" s="168"/>
      <c r="SQX5" s="168"/>
      <c r="SQY5" s="168"/>
      <c r="SQZ5" s="168"/>
      <c r="SRA5" s="168"/>
      <c r="SRB5" s="168"/>
      <c r="SRC5" s="168"/>
      <c r="SRD5" s="168"/>
      <c r="SRE5" s="168"/>
      <c r="SRF5" s="168"/>
      <c r="SRG5" s="168"/>
      <c r="SRH5" s="168"/>
      <c r="SRI5" s="168"/>
      <c r="SRJ5" s="168"/>
      <c r="SRK5" s="168"/>
      <c r="SRL5" s="169"/>
      <c r="SRM5" s="169"/>
      <c r="SRN5" s="169"/>
      <c r="SRO5" s="169"/>
      <c r="SRP5" s="169"/>
      <c r="SRQ5" s="169"/>
      <c r="SRR5" s="169"/>
      <c r="SRS5" s="169"/>
      <c r="SRT5" s="169"/>
      <c r="SRU5" s="169"/>
      <c r="SRV5" s="169"/>
      <c r="SRW5" s="169"/>
      <c r="SRX5" s="169"/>
      <c r="SRY5" s="169"/>
      <c r="SRZ5" s="169"/>
      <c r="SSA5" s="169"/>
      <c r="SSB5" s="169"/>
      <c r="SSC5" s="169"/>
      <c r="SSD5" s="169"/>
      <c r="SSE5" s="169"/>
      <c r="SSF5" s="168"/>
      <c r="SSG5" s="168"/>
      <c r="SSH5" s="168"/>
      <c r="SSI5" s="168"/>
      <c r="SSJ5" s="168"/>
      <c r="SSK5" s="168"/>
      <c r="SSL5" s="168"/>
      <c r="SSM5" s="168"/>
      <c r="SSN5" s="168"/>
      <c r="SSO5" s="168"/>
      <c r="SSP5" s="168"/>
      <c r="SSQ5" s="168"/>
      <c r="SSR5" s="168"/>
      <c r="SSS5" s="168"/>
      <c r="SST5" s="168"/>
      <c r="SSU5" s="168"/>
      <c r="SSV5" s="168"/>
      <c r="SSW5" s="168"/>
      <c r="SSX5" s="169"/>
      <c r="SSY5" s="169"/>
      <c r="SSZ5" s="169"/>
      <c r="STA5" s="169"/>
      <c r="STB5" s="169"/>
      <c r="STC5" s="169"/>
      <c r="STD5" s="169"/>
      <c r="STE5" s="169"/>
      <c r="STF5" s="169"/>
      <c r="STG5" s="169"/>
      <c r="STH5" s="169"/>
      <c r="STI5" s="169"/>
      <c r="STJ5" s="169"/>
      <c r="STK5" s="169"/>
      <c r="STL5" s="169"/>
      <c r="STM5" s="169"/>
      <c r="STN5" s="169"/>
      <c r="STO5" s="169"/>
      <c r="STP5" s="169"/>
      <c r="STQ5" s="169"/>
      <c r="STR5" s="168"/>
      <c r="STS5" s="168"/>
      <c r="STT5" s="168"/>
      <c r="STU5" s="168"/>
      <c r="STV5" s="168"/>
      <c r="STW5" s="168"/>
      <c r="STX5" s="168"/>
      <c r="STY5" s="168"/>
      <c r="STZ5" s="168"/>
      <c r="SUA5" s="168"/>
      <c r="SUB5" s="168"/>
      <c r="SUC5" s="168"/>
      <c r="SUD5" s="168"/>
      <c r="SUE5" s="168"/>
      <c r="SUF5" s="168"/>
      <c r="SUG5" s="168"/>
      <c r="SUH5" s="168"/>
      <c r="SUI5" s="168"/>
      <c r="SUJ5" s="169"/>
      <c r="SUK5" s="169"/>
      <c r="SUL5" s="169"/>
      <c r="SUM5" s="169"/>
      <c r="SUN5" s="169"/>
      <c r="SUO5" s="169"/>
      <c r="SUP5" s="169"/>
      <c r="SUQ5" s="169"/>
      <c r="SUR5" s="169"/>
      <c r="SUS5" s="169"/>
      <c r="SUT5" s="169"/>
      <c r="SUU5" s="169"/>
      <c r="SUV5" s="169"/>
      <c r="SUW5" s="169"/>
      <c r="SUX5" s="169"/>
      <c r="SUY5" s="169"/>
      <c r="SUZ5" s="169"/>
      <c r="SVA5" s="169"/>
      <c r="SVB5" s="169"/>
      <c r="SVC5" s="169"/>
      <c r="SVD5" s="168"/>
      <c r="SVE5" s="168"/>
      <c r="SVF5" s="168"/>
      <c r="SVG5" s="168"/>
      <c r="SVH5" s="168"/>
      <c r="SVI5" s="168"/>
      <c r="SVJ5" s="168"/>
      <c r="SVK5" s="168"/>
      <c r="SVL5" s="168"/>
      <c r="SVM5" s="168"/>
      <c r="SVN5" s="168"/>
      <c r="SVO5" s="168"/>
      <c r="SVP5" s="168"/>
      <c r="SVQ5" s="168"/>
      <c r="SVR5" s="168"/>
      <c r="SVS5" s="168"/>
      <c r="SVT5" s="168"/>
      <c r="SVU5" s="168"/>
      <c r="SVV5" s="169"/>
      <c r="SVW5" s="169"/>
      <c r="SVX5" s="169"/>
      <c r="SVY5" s="169"/>
      <c r="SVZ5" s="169"/>
      <c r="SWA5" s="169"/>
      <c r="SWB5" s="169"/>
      <c r="SWC5" s="169"/>
      <c r="SWD5" s="169"/>
      <c r="SWE5" s="169"/>
      <c r="SWF5" s="169"/>
      <c r="SWG5" s="169"/>
      <c r="SWH5" s="169"/>
      <c r="SWI5" s="169"/>
      <c r="SWJ5" s="169"/>
      <c r="SWK5" s="169"/>
      <c r="SWL5" s="169"/>
      <c r="SWM5" s="169"/>
      <c r="SWN5" s="169"/>
      <c r="SWO5" s="169"/>
      <c r="SWP5" s="168"/>
      <c r="SWQ5" s="168"/>
      <c r="SWR5" s="168"/>
      <c r="SWS5" s="168"/>
      <c r="SWT5" s="168"/>
      <c r="SWU5" s="168"/>
      <c r="SWV5" s="168"/>
      <c r="SWW5" s="168"/>
      <c r="SWX5" s="168"/>
      <c r="SWY5" s="168"/>
      <c r="SWZ5" s="168"/>
      <c r="SXA5" s="168"/>
      <c r="SXB5" s="168"/>
      <c r="SXC5" s="168"/>
      <c r="SXD5" s="168"/>
      <c r="SXE5" s="168"/>
      <c r="SXF5" s="168"/>
      <c r="SXG5" s="168"/>
      <c r="SXH5" s="169"/>
      <c r="SXI5" s="169"/>
      <c r="SXJ5" s="169"/>
      <c r="SXK5" s="169"/>
      <c r="SXL5" s="169"/>
      <c r="SXM5" s="169"/>
      <c r="SXN5" s="169"/>
      <c r="SXO5" s="169"/>
      <c r="SXP5" s="169"/>
      <c r="SXQ5" s="169"/>
      <c r="SXR5" s="169"/>
      <c r="SXS5" s="169"/>
      <c r="SXT5" s="169"/>
      <c r="SXU5" s="169"/>
      <c r="SXV5" s="169"/>
      <c r="SXW5" s="169"/>
      <c r="SXX5" s="169"/>
      <c r="SXY5" s="169"/>
      <c r="SXZ5" s="169"/>
      <c r="SYA5" s="169"/>
      <c r="SYB5" s="168"/>
      <c r="SYC5" s="168"/>
      <c r="SYD5" s="168"/>
      <c r="SYE5" s="168"/>
      <c r="SYF5" s="168"/>
      <c r="SYG5" s="168"/>
      <c r="SYH5" s="168"/>
      <c r="SYI5" s="168"/>
      <c r="SYJ5" s="168"/>
      <c r="SYK5" s="168"/>
      <c r="SYL5" s="168"/>
      <c r="SYM5" s="168"/>
      <c r="SYN5" s="168"/>
      <c r="SYO5" s="168"/>
      <c r="SYP5" s="168"/>
      <c r="SYQ5" s="168"/>
      <c r="SYR5" s="168"/>
      <c r="SYS5" s="168"/>
      <c r="SYT5" s="169"/>
      <c r="SYU5" s="169"/>
      <c r="SYV5" s="169"/>
      <c r="SYW5" s="169"/>
      <c r="SYX5" s="169"/>
      <c r="SYY5" s="169"/>
      <c r="SYZ5" s="169"/>
      <c r="SZA5" s="169"/>
      <c r="SZB5" s="169"/>
      <c r="SZC5" s="169"/>
      <c r="SZD5" s="169"/>
      <c r="SZE5" s="169"/>
      <c r="SZF5" s="169"/>
      <c r="SZG5" s="169"/>
      <c r="SZH5" s="169"/>
      <c r="SZI5" s="169"/>
      <c r="SZJ5" s="169"/>
      <c r="SZK5" s="169"/>
      <c r="SZL5" s="169"/>
      <c r="SZM5" s="169"/>
      <c r="SZN5" s="168"/>
      <c r="SZO5" s="168"/>
      <c r="SZP5" s="168"/>
      <c r="SZQ5" s="168"/>
      <c r="SZR5" s="168"/>
      <c r="SZS5" s="168"/>
      <c r="SZT5" s="168"/>
      <c r="SZU5" s="168"/>
      <c r="SZV5" s="168"/>
      <c r="SZW5" s="168"/>
      <c r="SZX5" s="168"/>
      <c r="SZY5" s="168"/>
      <c r="SZZ5" s="168"/>
      <c r="TAA5" s="168"/>
      <c r="TAB5" s="168"/>
      <c r="TAC5" s="168"/>
      <c r="TAD5" s="168"/>
      <c r="TAE5" s="168"/>
      <c r="TAF5" s="169"/>
      <c r="TAG5" s="169"/>
      <c r="TAH5" s="169"/>
      <c r="TAI5" s="169"/>
      <c r="TAJ5" s="169"/>
      <c r="TAK5" s="169"/>
      <c r="TAL5" s="169"/>
      <c r="TAM5" s="169"/>
      <c r="TAN5" s="169"/>
      <c r="TAO5" s="169"/>
      <c r="TAP5" s="169"/>
      <c r="TAQ5" s="169"/>
      <c r="TAR5" s="169"/>
      <c r="TAS5" s="169"/>
      <c r="TAT5" s="169"/>
      <c r="TAU5" s="169"/>
      <c r="TAV5" s="169"/>
      <c r="TAW5" s="169"/>
      <c r="TAX5" s="169"/>
      <c r="TAY5" s="169"/>
      <c r="TAZ5" s="168"/>
      <c r="TBA5" s="168"/>
      <c r="TBB5" s="168"/>
      <c r="TBC5" s="168"/>
      <c r="TBD5" s="168"/>
      <c r="TBE5" s="168"/>
      <c r="TBF5" s="168"/>
      <c r="TBG5" s="168"/>
      <c r="TBH5" s="168"/>
      <c r="TBI5" s="168"/>
      <c r="TBJ5" s="168"/>
      <c r="TBK5" s="168"/>
      <c r="TBL5" s="168"/>
      <c r="TBM5" s="168"/>
      <c r="TBN5" s="168"/>
      <c r="TBO5" s="168"/>
      <c r="TBP5" s="168"/>
      <c r="TBQ5" s="168"/>
      <c r="TBR5" s="169"/>
      <c r="TBS5" s="169"/>
      <c r="TBT5" s="169"/>
      <c r="TBU5" s="169"/>
      <c r="TBV5" s="169"/>
      <c r="TBW5" s="169"/>
      <c r="TBX5" s="169"/>
      <c r="TBY5" s="169"/>
      <c r="TBZ5" s="169"/>
      <c r="TCA5" s="169"/>
      <c r="TCB5" s="169"/>
      <c r="TCC5" s="169"/>
      <c r="TCD5" s="169"/>
      <c r="TCE5" s="169"/>
      <c r="TCF5" s="169"/>
      <c r="TCG5" s="169"/>
      <c r="TCH5" s="169"/>
      <c r="TCI5" s="169"/>
      <c r="TCJ5" s="169"/>
      <c r="TCK5" s="169"/>
      <c r="TCL5" s="168"/>
      <c r="TCM5" s="168"/>
      <c r="TCN5" s="168"/>
      <c r="TCO5" s="168"/>
      <c r="TCP5" s="168"/>
      <c r="TCQ5" s="168"/>
      <c r="TCR5" s="168"/>
      <c r="TCS5" s="168"/>
      <c r="TCT5" s="168"/>
      <c r="TCU5" s="168"/>
      <c r="TCV5" s="168"/>
      <c r="TCW5" s="168"/>
      <c r="TCX5" s="168"/>
      <c r="TCY5" s="168"/>
      <c r="TCZ5" s="168"/>
      <c r="TDA5" s="168"/>
      <c r="TDB5" s="168"/>
      <c r="TDC5" s="168"/>
      <c r="TDD5" s="169"/>
      <c r="TDE5" s="169"/>
      <c r="TDF5" s="169"/>
      <c r="TDG5" s="169"/>
      <c r="TDH5" s="169"/>
      <c r="TDI5" s="169"/>
      <c r="TDJ5" s="169"/>
      <c r="TDK5" s="169"/>
      <c r="TDL5" s="169"/>
      <c r="TDM5" s="169"/>
      <c r="TDN5" s="169"/>
      <c r="TDO5" s="169"/>
      <c r="TDP5" s="169"/>
      <c r="TDQ5" s="169"/>
      <c r="TDR5" s="169"/>
      <c r="TDS5" s="169"/>
      <c r="TDT5" s="169"/>
      <c r="TDU5" s="169"/>
      <c r="TDV5" s="169"/>
      <c r="TDW5" s="169"/>
      <c r="TDX5" s="168"/>
      <c r="TDY5" s="168"/>
      <c r="TDZ5" s="168"/>
      <c r="TEA5" s="168"/>
      <c r="TEB5" s="168"/>
      <c r="TEC5" s="168"/>
      <c r="TED5" s="168"/>
      <c r="TEE5" s="168"/>
      <c r="TEF5" s="168"/>
      <c r="TEG5" s="168"/>
      <c r="TEH5" s="168"/>
      <c r="TEI5" s="168"/>
      <c r="TEJ5" s="168"/>
      <c r="TEK5" s="168"/>
      <c r="TEL5" s="168"/>
      <c r="TEM5" s="168"/>
      <c r="TEN5" s="168"/>
      <c r="TEO5" s="168"/>
      <c r="TEP5" s="169"/>
      <c r="TEQ5" s="169"/>
      <c r="TER5" s="169"/>
      <c r="TES5" s="169"/>
      <c r="TET5" s="169"/>
      <c r="TEU5" s="169"/>
      <c r="TEV5" s="169"/>
      <c r="TEW5" s="169"/>
      <c r="TEX5" s="169"/>
      <c r="TEY5" s="169"/>
      <c r="TEZ5" s="169"/>
      <c r="TFA5" s="169"/>
      <c r="TFB5" s="169"/>
      <c r="TFC5" s="169"/>
      <c r="TFD5" s="169"/>
      <c r="TFE5" s="169"/>
      <c r="TFF5" s="169"/>
      <c r="TFG5" s="169"/>
      <c r="TFH5" s="169"/>
      <c r="TFI5" s="169"/>
      <c r="TFJ5" s="168"/>
      <c r="TFK5" s="168"/>
      <c r="TFL5" s="168"/>
      <c r="TFM5" s="168"/>
      <c r="TFN5" s="168"/>
      <c r="TFO5" s="168"/>
      <c r="TFP5" s="168"/>
      <c r="TFQ5" s="168"/>
      <c r="TFR5" s="168"/>
      <c r="TFS5" s="168"/>
      <c r="TFT5" s="168"/>
      <c r="TFU5" s="168"/>
      <c r="TFV5" s="168"/>
      <c r="TFW5" s="168"/>
      <c r="TFX5" s="168"/>
      <c r="TFY5" s="168"/>
      <c r="TFZ5" s="168"/>
      <c r="TGA5" s="168"/>
      <c r="TGB5" s="169"/>
      <c r="TGC5" s="169"/>
      <c r="TGD5" s="169"/>
      <c r="TGE5" s="169"/>
      <c r="TGF5" s="169"/>
      <c r="TGG5" s="169"/>
      <c r="TGH5" s="169"/>
      <c r="TGI5" s="169"/>
      <c r="TGJ5" s="169"/>
      <c r="TGK5" s="169"/>
      <c r="TGL5" s="169"/>
      <c r="TGM5" s="169"/>
      <c r="TGN5" s="169"/>
      <c r="TGO5" s="169"/>
      <c r="TGP5" s="169"/>
      <c r="TGQ5" s="169"/>
      <c r="TGR5" s="169"/>
      <c r="TGS5" s="169"/>
      <c r="TGT5" s="169"/>
      <c r="TGU5" s="169"/>
      <c r="TGV5" s="168"/>
      <c r="TGW5" s="168"/>
      <c r="TGX5" s="168"/>
      <c r="TGY5" s="168"/>
      <c r="TGZ5" s="168"/>
      <c r="THA5" s="168"/>
      <c r="THB5" s="168"/>
      <c r="THC5" s="168"/>
      <c r="THD5" s="168"/>
      <c r="THE5" s="168"/>
      <c r="THF5" s="168"/>
      <c r="THG5" s="168"/>
      <c r="THH5" s="168"/>
      <c r="THI5" s="168"/>
      <c r="THJ5" s="168"/>
      <c r="THK5" s="168"/>
      <c r="THL5" s="168"/>
      <c r="THM5" s="168"/>
      <c r="THN5" s="169"/>
      <c r="THO5" s="169"/>
      <c r="THP5" s="169"/>
      <c r="THQ5" s="169"/>
      <c r="THR5" s="169"/>
      <c r="THS5" s="169"/>
      <c r="THT5" s="169"/>
      <c r="THU5" s="169"/>
      <c r="THV5" s="169"/>
      <c r="THW5" s="169"/>
      <c r="THX5" s="169"/>
      <c r="THY5" s="169"/>
      <c r="THZ5" s="169"/>
      <c r="TIA5" s="169"/>
      <c r="TIB5" s="169"/>
      <c r="TIC5" s="169"/>
      <c r="TID5" s="169"/>
      <c r="TIE5" s="169"/>
      <c r="TIF5" s="169"/>
      <c r="TIG5" s="169"/>
      <c r="TIH5" s="168"/>
      <c r="TII5" s="168"/>
      <c r="TIJ5" s="168"/>
      <c r="TIK5" s="168"/>
      <c r="TIL5" s="168"/>
      <c r="TIM5" s="168"/>
      <c r="TIN5" s="168"/>
      <c r="TIO5" s="168"/>
      <c r="TIP5" s="168"/>
      <c r="TIQ5" s="168"/>
      <c r="TIR5" s="168"/>
      <c r="TIS5" s="168"/>
      <c r="TIT5" s="168"/>
      <c r="TIU5" s="168"/>
      <c r="TIV5" s="168"/>
      <c r="TIW5" s="168"/>
      <c r="TIX5" s="168"/>
      <c r="TIY5" s="168"/>
      <c r="TIZ5" s="169"/>
      <c r="TJA5" s="169"/>
      <c r="TJB5" s="169"/>
      <c r="TJC5" s="169"/>
      <c r="TJD5" s="169"/>
      <c r="TJE5" s="169"/>
      <c r="TJF5" s="169"/>
      <c r="TJG5" s="169"/>
      <c r="TJH5" s="169"/>
      <c r="TJI5" s="169"/>
      <c r="TJJ5" s="169"/>
      <c r="TJK5" s="169"/>
      <c r="TJL5" s="169"/>
      <c r="TJM5" s="169"/>
      <c r="TJN5" s="169"/>
      <c r="TJO5" s="169"/>
      <c r="TJP5" s="169"/>
      <c r="TJQ5" s="169"/>
      <c r="TJR5" s="169"/>
      <c r="TJS5" s="169"/>
      <c r="TJT5" s="168"/>
      <c r="TJU5" s="168"/>
      <c r="TJV5" s="168"/>
      <c r="TJW5" s="168"/>
      <c r="TJX5" s="168"/>
      <c r="TJY5" s="168"/>
      <c r="TJZ5" s="168"/>
      <c r="TKA5" s="168"/>
      <c r="TKB5" s="168"/>
      <c r="TKC5" s="168"/>
      <c r="TKD5" s="168"/>
      <c r="TKE5" s="168"/>
      <c r="TKF5" s="168"/>
      <c r="TKG5" s="168"/>
      <c r="TKH5" s="168"/>
      <c r="TKI5" s="168"/>
      <c r="TKJ5" s="168"/>
      <c r="TKK5" s="168"/>
      <c r="TKL5" s="169"/>
      <c r="TKM5" s="169"/>
      <c r="TKN5" s="169"/>
      <c r="TKO5" s="169"/>
      <c r="TKP5" s="169"/>
      <c r="TKQ5" s="169"/>
      <c r="TKR5" s="169"/>
      <c r="TKS5" s="169"/>
      <c r="TKT5" s="169"/>
      <c r="TKU5" s="169"/>
      <c r="TKV5" s="169"/>
      <c r="TKW5" s="169"/>
      <c r="TKX5" s="169"/>
      <c r="TKY5" s="169"/>
      <c r="TKZ5" s="169"/>
      <c r="TLA5" s="169"/>
      <c r="TLB5" s="169"/>
      <c r="TLC5" s="169"/>
      <c r="TLD5" s="169"/>
      <c r="TLE5" s="169"/>
      <c r="TLF5" s="168"/>
      <c r="TLG5" s="168"/>
      <c r="TLH5" s="168"/>
      <c r="TLI5" s="168"/>
      <c r="TLJ5" s="168"/>
      <c r="TLK5" s="168"/>
      <c r="TLL5" s="168"/>
      <c r="TLM5" s="168"/>
      <c r="TLN5" s="168"/>
      <c r="TLO5" s="168"/>
      <c r="TLP5" s="168"/>
      <c r="TLQ5" s="168"/>
      <c r="TLR5" s="168"/>
      <c r="TLS5" s="168"/>
      <c r="TLT5" s="168"/>
      <c r="TLU5" s="168"/>
      <c r="TLV5" s="168"/>
      <c r="TLW5" s="168"/>
      <c r="TLX5" s="169"/>
      <c r="TLY5" s="169"/>
      <c r="TLZ5" s="169"/>
      <c r="TMA5" s="169"/>
      <c r="TMB5" s="169"/>
      <c r="TMC5" s="169"/>
      <c r="TMD5" s="169"/>
      <c r="TME5" s="169"/>
      <c r="TMF5" s="169"/>
      <c r="TMG5" s="169"/>
      <c r="TMH5" s="169"/>
      <c r="TMI5" s="169"/>
      <c r="TMJ5" s="169"/>
      <c r="TMK5" s="169"/>
      <c r="TML5" s="169"/>
      <c r="TMM5" s="169"/>
      <c r="TMN5" s="169"/>
      <c r="TMO5" s="169"/>
      <c r="TMP5" s="169"/>
      <c r="TMQ5" s="169"/>
      <c r="TMR5" s="168"/>
      <c r="TMS5" s="168"/>
      <c r="TMT5" s="168"/>
      <c r="TMU5" s="168"/>
      <c r="TMV5" s="168"/>
      <c r="TMW5" s="168"/>
      <c r="TMX5" s="168"/>
      <c r="TMY5" s="168"/>
      <c r="TMZ5" s="168"/>
      <c r="TNA5" s="168"/>
      <c r="TNB5" s="168"/>
      <c r="TNC5" s="168"/>
      <c r="TND5" s="168"/>
      <c r="TNE5" s="168"/>
      <c r="TNF5" s="168"/>
      <c r="TNG5" s="168"/>
      <c r="TNH5" s="168"/>
      <c r="TNI5" s="168"/>
      <c r="TNJ5" s="169"/>
      <c r="TNK5" s="169"/>
      <c r="TNL5" s="169"/>
      <c r="TNM5" s="169"/>
      <c r="TNN5" s="169"/>
      <c r="TNO5" s="169"/>
      <c r="TNP5" s="169"/>
      <c r="TNQ5" s="169"/>
      <c r="TNR5" s="169"/>
      <c r="TNS5" s="169"/>
      <c r="TNT5" s="169"/>
      <c r="TNU5" s="169"/>
      <c r="TNV5" s="169"/>
      <c r="TNW5" s="169"/>
      <c r="TNX5" s="169"/>
      <c r="TNY5" s="169"/>
      <c r="TNZ5" s="169"/>
      <c r="TOA5" s="169"/>
      <c r="TOB5" s="169"/>
      <c r="TOC5" s="169"/>
      <c r="TOD5" s="168"/>
      <c r="TOE5" s="168"/>
      <c r="TOF5" s="168"/>
      <c r="TOG5" s="168"/>
      <c r="TOH5" s="168"/>
      <c r="TOI5" s="168"/>
      <c r="TOJ5" s="168"/>
      <c r="TOK5" s="168"/>
      <c r="TOL5" s="168"/>
      <c r="TOM5" s="168"/>
      <c r="TON5" s="168"/>
      <c r="TOO5" s="168"/>
      <c r="TOP5" s="168"/>
      <c r="TOQ5" s="168"/>
      <c r="TOR5" s="168"/>
      <c r="TOS5" s="168"/>
      <c r="TOT5" s="168"/>
      <c r="TOU5" s="168"/>
      <c r="TOV5" s="169"/>
      <c r="TOW5" s="169"/>
      <c r="TOX5" s="169"/>
      <c r="TOY5" s="169"/>
      <c r="TOZ5" s="169"/>
      <c r="TPA5" s="169"/>
      <c r="TPB5" s="169"/>
      <c r="TPC5" s="169"/>
      <c r="TPD5" s="169"/>
      <c r="TPE5" s="169"/>
      <c r="TPF5" s="169"/>
      <c r="TPG5" s="169"/>
      <c r="TPH5" s="169"/>
      <c r="TPI5" s="169"/>
      <c r="TPJ5" s="169"/>
      <c r="TPK5" s="169"/>
      <c r="TPL5" s="169"/>
      <c r="TPM5" s="169"/>
      <c r="TPN5" s="169"/>
      <c r="TPO5" s="169"/>
      <c r="TPP5" s="168"/>
      <c r="TPQ5" s="168"/>
      <c r="TPR5" s="168"/>
      <c r="TPS5" s="168"/>
      <c r="TPT5" s="168"/>
      <c r="TPU5" s="168"/>
      <c r="TPV5" s="168"/>
      <c r="TPW5" s="168"/>
      <c r="TPX5" s="168"/>
      <c r="TPY5" s="168"/>
      <c r="TPZ5" s="168"/>
      <c r="TQA5" s="168"/>
      <c r="TQB5" s="168"/>
      <c r="TQC5" s="168"/>
      <c r="TQD5" s="168"/>
      <c r="TQE5" s="168"/>
      <c r="TQF5" s="168"/>
      <c r="TQG5" s="168"/>
      <c r="TQH5" s="169"/>
      <c r="TQI5" s="169"/>
      <c r="TQJ5" s="169"/>
      <c r="TQK5" s="169"/>
      <c r="TQL5" s="169"/>
      <c r="TQM5" s="169"/>
      <c r="TQN5" s="169"/>
      <c r="TQO5" s="169"/>
      <c r="TQP5" s="169"/>
      <c r="TQQ5" s="169"/>
      <c r="TQR5" s="169"/>
      <c r="TQS5" s="169"/>
      <c r="TQT5" s="169"/>
      <c r="TQU5" s="169"/>
      <c r="TQV5" s="169"/>
      <c r="TQW5" s="169"/>
      <c r="TQX5" s="169"/>
      <c r="TQY5" s="169"/>
      <c r="TQZ5" s="169"/>
      <c r="TRA5" s="169"/>
      <c r="TRB5" s="168"/>
      <c r="TRC5" s="168"/>
      <c r="TRD5" s="168"/>
      <c r="TRE5" s="168"/>
      <c r="TRF5" s="168"/>
      <c r="TRG5" s="168"/>
      <c r="TRH5" s="168"/>
      <c r="TRI5" s="168"/>
      <c r="TRJ5" s="168"/>
      <c r="TRK5" s="168"/>
      <c r="TRL5" s="168"/>
      <c r="TRM5" s="168"/>
      <c r="TRN5" s="168"/>
      <c r="TRO5" s="168"/>
      <c r="TRP5" s="168"/>
      <c r="TRQ5" s="168"/>
      <c r="TRR5" s="168"/>
      <c r="TRS5" s="168"/>
      <c r="TRT5" s="169"/>
      <c r="TRU5" s="169"/>
      <c r="TRV5" s="169"/>
      <c r="TRW5" s="169"/>
      <c r="TRX5" s="169"/>
      <c r="TRY5" s="169"/>
      <c r="TRZ5" s="169"/>
      <c r="TSA5" s="169"/>
      <c r="TSB5" s="169"/>
      <c r="TSC5" s="169"/>
      <c r="TSD5" s="169"/>
      <c r="TSE5" s="169"/>
      <c r="TSF5" s="169"/>
      <c r="TSG5" s="169"/>
      <c r="TSH5" s="169"/>
      <c r="TSI5" s="169"/>
      <c r="TSJ5" s="169"/>
      <c r="TSK5" s="169"/>
      <c r="TSL5" s="169"/>
      <c r="TSM5" s="169"/>
      <c r="TSN5" s="168"/>
      <c r="TSO5" s="168"/>
      <c r="TSP5" s="168"/>
      <c r="TSQ5" s="168"/>
      <c r="TSR5" s="168"/>
      <c r="TSS5" s="168"/>
      <c r="TST5" s="168"/>
      <c r="TSU5" s="168"/>
      <c r="TSV5" s="168"/>
      <c r="TSW5" s="168"/>
      <c r="TSX5" s="168"/>
      <c r="TSY5" s="168"/>
      <c r="TSZ5" s="168"/>
      <c r="TTA5" s="168"/>
      <c r="TTB5" s="168"/>
      <c r="TTC5" s="168"/>
      <c r="TTD5" s="168"/>
      <c r="TTE5" s="168"/>
      <c r="TTF5" s="169"/>
      <c r="TTG5" s="169"/>
      <c r="TTH5" s="169"/>
      <c r="TTI5" s="169"/>
      <c r="TTJ5" s="169"/>
      <c r="TTK5" s="169"/>
      <c r="TTL5" s="169"/>
      <c r="TTM5" s="169"/>
      <c r="TTN5" s="169"/>
      <c r="TTO5" s="169"/>
      <c r="TTP5" s="169"/>
      <c r="TTQ5" s="169"/>
      <c r="TTR5" s="169"/>
      <c r="TTS5" s="169"/>
      <c r="TTT5" s="169"/>
      <c r="TTU5" s="169"/>
      <c r="TTV5" s="169"/>
      <c r="TTW5" s="169"/>
      <c r="TTX5" s="169"/>
      <c r="TTY5" s="169"/>
      <c r="TTZ5" s="168"/>
      <c r="TUA5" s="168"/>
      <c r="TUB5" s="168"/>
      <c r="TUC5" s="168"/>
      <c r="TUD5" s="168"/>
      <c r="TUE5" s="168"/>
      <c r="TUF5" s="168"/>
      <c r="TUG5" s="168"/>
      <c r="TUH5" s="168"/>
      <c r="TUI5" s="168"/>
      <c r="TUJ5" s="168"/>
      <c r="TUK5" s="168"/>
      <c r="TUL5" s="168"/>
      <c r="TUM5" s="168"/>
      <c r="TUN5" s="168"/>
      <c r="TUO5" s="168"/>
      <c r="TUP5" s="168"/>
      <c r="TUQ5" s="168"/>
      <c r="TUR5" s="169"/>
      <c r="TUS5" s="169"/>
      <c r="TUT5" s="169"/>
      <c r="TUU5" s="169"/>
      <c r="TUV5" s="169"/>
      <c r="TUW5" s="169"/>
      <c r="TUX5" s="169"/>
      <c r="TUY5" s="169"/>
      <c r="TUZ5" s="169"/>
      <c r="TVA5" s="169"/>
      <c r="TVB5" s="169"/>
      <c r="TVC5" s="169"/>
      <c r="TVD5" s="169"/>
      <c r="TVE5" s="169"/>
      <c r="TVF5" s="169"/>
      <c r="TVG5" s="169"/>
      <c r="TVH5" s="169"/>
      <c r="TVI5" s="169"/>
      <c r="TVJ5" s="169"/>
      <c r="TVK5" s="169"/>
      <c r="TVL5" s="168"/>
      <c r="TVM5" s="168"/>
      <c r="TVN5" s="168"/>
      <c r="TVO5" s="168"/>
      <c r="TVP5" s="168"/>
      <c r="TVQ5" s="168"/>
      <c r="TVR5" s="168"/>
      <c r="TVS5" s="168"/>
      <c r="TVT5" s="168"/>
      <c r="TVU5" s="168"/>
      <c r="TVV5" s="168"/>
      <c r="TVW5" s="168"/>
      <c r="TVX5" s="168"/>
      <c r="TVY5" s="168"/>
      <c r="TVZ5" s="168"/>
      <c r="TWA5" s="168"/>
      <c r="TWB5" s="168"/>
      <c r="TWC5" s="168"/>
      <c r="TWD5" s="169"/>
      <c r="TWE5" s="169"/>
      <c r="TWF5" s="169"/>
      <c r="TWG5" s="169"/>
      <c r="TWH5" s="169"/>
      <c r="TWI5" s="169"/>
      <c r="TWJ5" s="169"/>
      <c r="TWK5" s="169"/>
      <c r="TWL5" s="169"/>
      <c r="TWM5" s="169"/>
      <c r="TWN5" s="169"/>
      <c r="TWO5" s="169"/>
      <c r="TWP5" s="169"/>
      <c r="TWQ5" s="169"/>
      <c r="TWR5" s="169"/>
      <c r="TWS5" s="169"/>
      <c r="TWT5" s="169"/>
      <c r="TWU5" s="169"/>
      <c r="TWV5" s="169"/>
      <c r="TWW5" s="169"/>
      <c r="TWX5" s="168"/>
      <c r="TWY5" s="168"/>
      <c r="TWZ5" s="168"/>
      <c r="TXA5" s="168"/>
      <c r="TXB5" s="168"/>
      <c r="TXC5" s="168"/>
      <c r="TXD5" s="168"/>
      <c r="TXE5" s="168"/>
      <c r="TXF5" s="168"/>
      <c r="TXG5" s="168"/>
      <c r="TXH5" s="168"/>
      <c r="TXI5" s="168"/>
      <c r="TXJ5" s="168"/>
      <c r="TXK5" s="168"/>
      <c r="TXL5" s="168"/>
      <c r="TXM5" s="168"/>
      <c r="TXN5" s="168"/>
      <c r="TXO5" s="168"/>
      <c r="TXP5" s="169"/>
      <c r="TXQ5" s="169"/>
      <c r="TXR5" s="169"/>
      <c r="TXS5" s="169"/>
      <c r="TXT5" s="169"/>
      <c r="TXU5" s="169"/>
      <c r="TXV5" s="169"/>
      <c r="TXW5" s="169"/>
      <c r="TXX5" s="169"/>
      <c r="TXY5" s="169"/>
      <c r="TXZ5" s="169"/>
      <c r="TYA5" s="169"/>
      <c r="TYB5" s="169"/>
      <c r="TYC5" s="169"/>
      <c r="TYD5" s="169"/>
      <c r="TYE5" s="169"/>
      <c r="TYF5" s="169"/>
      <c r="TYG5" s="169"/>
      <c r="TYH5" s="169"/>
      <c r="TYI5" s="169"/>
      <c r="TYJ5" s="168"/>
      <c r="TYK5" s="168"/>
      <c r="TYL5" s="168"/>
      <c r="TYM5" s="168"/>
      <c r="TYN5" s="168"/>
      <c r="TYO5" s="168"/>
      <c r="TYP5" s="168"/>
      <c r="TYQ5" s="168"/>
      <c r="TYR5" s="168"/>
      <c r="TYS5" s="168"/>
      <c r="TYT5" s="168"/>
      <c r="TYU5" s="168"/>
      <c r="TYV5" s="168"/>
      <c r="TYW5" s="168"/>
      <c r="TYX5" s="168"/>
      <c r="TYY5" s="168"/>
      <c r="TYZ5" s="168"/>
      <c r="TZA5" s="168"/>
      <c r="TZB5" s="169"/>
      <c r="TZC5" s="169"/>
      <c r="TZD5" s="169"/>
      <c r="TZE5" s="169"/>
      <c r="TZF5" s="169"/>
      <c r="TZG5" s="169"/>
      <c r="TZH5" s="169"/>
      <c r="TZI5" s="169"/>
      <c r="TZJ5" s="169"/>
      <c r="TZK5" s="169"/>
      <c r="TZL5" s="169"/>
      <c r="TZM5" s="169"/>
      <c r="TZN5" s="169"/>
      <c r="TZO5" s="169"/>
      <c r="TZP5" s="169"/>
      <c r="TZQ5" s="169"/>
      <c r="TZR5" s="169"/>
      <c r="TZS5" s="169"/>
      <c r="TZT5" s="169"/>
      <c r="TZU5" s="169"/>
      <c r="TZV5" s="168"/>
      <c r="TZW5" s="168"/>
      <c r="TZX5" s="168"/>
      <c r="TZY5" s="168"/>
      <c r="TZZ5" s="168"/>
      <c r="UAA5" s="168"/>
      <c r="UAB5" s="168"/>
      <c r="UAC5" s="168"/>
      <c r="UAD5" s="168"/>
      <c r="UAE5" s="168"/>
      <c r="UAF5" s="168"/>
      <c r="UAG5" s="168"/>
      <c r="UAH5" s="168"/>
      <c r="UAI5" s="168"/>
      <c r="UAJ5" s="168"/>
      <c r="UAK5" s="168"/>
      <c r="UAL5" s="168"/>
      <c r="UAM5" s="168"/>
      <c r="UAN5" s="169"/>
      <c r="UAO5" s="169"/>
      <c r="UAP5" s="169"/>
      <c r="UAQ5" s="169"/>
      <c r="UAR5" s="169"/>
      <c r="UAS5" s="169"/>
      <c r="UAT5" s="169"/>
      <c r="UAU5" s="169"/>
      <c r="UAV5" s="169"/>
      <c r="UAW5" s="169"/>
      <c r="UAX5" s="169"/>
      <c r="UAY5" s="169"/>
      <c r="UAZ5" s="169"/>
      <c r="UBA5" s="169"/>
      <c r="UBB5" s="169"/>
      <c r="UBC5" s="169"/>
      <c r="UBD5" s="169"/>
      <c r="UBE5" s="169"/>
      <c r="UBF5" s="169"/>
      <c r="UBG5" s="169"/>
      <c r="UBH5" s="168"/>
      <c r="UBI5" s="168"/>
      <c r="UBJ5" s="168"/>
      <c r="UBK5" s="168"/>
      <c r="UBL5" s="168"/>
      <c r="UBM5" s="168"/>
      <c r="UBN5" s="168"/>
      <c r="UBO5" s="168"/>
      <c r="UBP5" s="168"/>
      <c r="UBQ5" s="168"/>
      <c r="UBR5" s="168"/>
      <c r="UBS5" s="168"/>
      <c r="UBT5" s="168"/>
      <c r="UBU5" s="168"/>
      <c r="UBV5" s="168"/>
      <c r="UBW5" s="168"/>
      <c r="UBX5" s="168"/>
      <c r="UBY5" s="168"/>
      <c r="UBZ5" s="169"/>
      <c r="UCA5" s="169"/>
      <c r="UCB5" s="169"/>
      <c r="UCC5" s="169"/>
      <c r="UCD5" s="169"/>
      <c r="UCE5" s="169"/>
      <c r="UCF5" s="169"/>
      <c r="UCG5" s="169"/>
      <c r="UCH5" s="169"/>
      <c r="UCI5" s="169"/>
      <c r="UCJ5" s="169"/>
      <c r="UCK5" s="169"/>
      <c r="UCL5" s="169"/>
      <c r="UCM5" s="169"/>
      <c r="UCN5" s="169"/>
      <c r="UCO5" s="169"/>
      <c r="UCP5" s="169"/>
      <c r="UCQ5" s="169"/>
      <c r="UCR5" s="169"/>
      <c r="UCS5" s="169"/>
      <c r="UCT5" s="168"/>
      <c r="UCU5" s="168"/>
      <c r="UCV5" s="168"/>
      <c r="UCW5" s="168"/>
      <c r="UCX5" s="168"/>
      <c r="UCY5" s="168"/>
      <c r="UCZ5" s="168"/>
      <c r="UDA5" s="168"/>
      <c r="UDB5" s="168"/>
      <c r="UDC5" s="168"/>
      <c r="UDD5" s="168"/>
      <c r="UDE5" s="168"/>
      <c r="UDF5" s="168"/>
      <c r="UDG5" s="168"/>
      <c r="UDH5" s="168"/>
      <c r="UDI5" s="168"/>
      <c r="UDJ5" s="168"/>
      <c r="UDK5" s="168"/>
      <c r="UDL5" s="169"/>
      <c r="UDM5" s="169"/>
      <c r="UDN5" s="169"/>
      <c r="UDO5" s="169"/>
      <c r="UDP5" s="169"/>
      <c r="UDQ5" s="169"/>
      <c r="UDR5" s="169"/>
      <c r="UDS5" s="169"/>
      <c r="UDT5" s="169"/>
      <c r="UDU5" s="169"/>
      <c r="UDV5" s="169"/>
      <c r="UDW5" s="169"/>
      <c r="UDX5" s="169"/>
      <c r="UDY5" s="169"/>
      <c r="UDZ5" s="169"/>
      <c r="UEA5" s="169"/>
      <c r="UEB5" s="169"/>
      <c r="UEC5" s="169"/>
      <c r="UED5" s="169"/>
      <c r="UEE5" s="169"/>
      <c r="UEF5" s="168"/>
      <c r="UEG5" s="168"/>
      <c r="UEH5" s="168"/>
      <c r="UEI5" s="168"/>
      <c r="UEJ5" s="168"/>
      <c r="UEK5" s="168"/>
      <c r="UEL5" s="168"/>
      <c r="UEM5" s="168"/>
      <c r="UEN5" s="168"/>
      <c r="UEO5" s="168"/>
      <c r="UEP5" s="168"/>
      <c r="UEQ5" s="168"/>
      <c r="UER5" s="168"/>
      <c r="UES5" s="168"/>
      <c r="UET5" s="168"/>
      <c r="UEU5" s="168"/>
      <c r="UEV5" s="168"/>
      <c r="UEW5" s="168"/>
      <c r="UEX5" s="169"/>
      <c r="UEY5" s="169"/>
      <c r="UEZ5" s="169"/>
      <c r="UFA5" s="169"/>
      <c r="UFB5" s="169"/>
      <c r="UFC5" s="169"/>
      <c r="UFD5" s="169"/>
      <c r="UFE5" s="169"/>
      <c r="UFF5" s="169"/>
      <c r="UFG5" s="169"/>
      <c r="UFH5" s="169"/>
      <c r="UFI5" s="169"/>
      <c r="UFJ5" s="169"/>
      <c r="UFK5" s="169"/>
      <c r="UFL5" s="169"/>
      <c r="UFM5" s="169"/>
      <c r="UFN5" s="169"/>
      <c r="UFO5" s="169"/>
      <c r="UFP5" s="169"/>
      <c r="UFQ5" s="169"/>
      <c r="UFR5" s="168"/>
      <c r="UFS5" s="168"/>
      <c r="UFT5" s="168"/>
      <c r="UFU5" s="168"/>
      <c r="UFV5" s="168"/>
      <c r="UFW5" s="168"/>
      <c r="UFX5" s="168"/>
      <c r="UFY5" s="168"/>
      <c r="UFZ5" s="168"/>
      <c r="UGA5" s="168"/>
      <c r="UGB5" s="168"/>
      <c r="UGC5" s="168"/>
      <c r="UGD5" s="168"/>
      <c r="UGE5" s="168"/>
      <c r="UGF5" s="168"/>
      <c r="UGG5" s="168"/>
      <c r="UGH5" s="168"/>
      <c r="UGI5" s="168"/>
      <c r="UGJ5" s="169"/>
      <c r="UGK5" s="169"/>
      <c r="UGL5" s="169"/>
      <c r="UGM5" s="169"/>
      <c r="UGN5" s="169"/>
      <c r="UGO5" s="169"/>
      <c r="UGP5" s="169"/>
      <c r="UGQ5" s="169"/>
      <c r="UGR5" s="169"/>
      <c r="UGS5" s="169"/>
      <c r="UGT5" s="169"/>
      <c r="UGU5" s="169"/>
      <c r="UGV5" s="169"/>
      <c r="UGW5" s="169"/>
      <c r="UGX5" s="169"/>
      <c r="UGY5" s="169"/>
      <c r="UGZ5" s="169"/>
      <c r="UHA5" s="169"/>
      <c r="UHB5" s="169"/>
      <c r="UHC5" s="169"/>
      <c r="UHD5" s="168"/>
      <c r="UHE5" s="168"/>
      <c r="UHF5" s="168"/>
      <c r="UHG5" s="168"/>
      <c r="UHH5" s="168"/>
      <c r="UHI5" s="168"/>
      <c r="UHJ5" s="168"/>
      <c r="UHK5" s="168"/>
      <c r="UHL5" s="168"/>
      <c r="UHM5" s="168"/>
      <c r="UHN5" s="168"/>
      <c r="UHO5" s="168"/>
      <c r="UHP5" s="168"/>
      <c r="UHQ5" s="168"/>
      <c r="UHR5" s="168"/>
      <c r="UHS5" s="168"/>
      <c r="UHT5" s="168"/>
      <c r="UHU5" s="168"/>
      <c r="UHV5" s="169"/>
      <c r="UHW5" s="169"/>
      <c r="UHX5" s="169"/>
      <c r="UHY5" s="169"/>
      <c r="UHZ5" s="169"/>
      <c r="UIA5" s="169"/>
      <c r="UIB5" s="169"/>
      <c r="UIC5" s="169"/>
      <c r="UID5" s="169"/>
      <c r="UIE5" s="169"/>
      <c r="UIF5" s="169"/>
      <c r="UIG5" s="169"/>
      <c r="UIH5" s="169"/>
      <c r="UII5" s="169"/>
      <c r="UIJ5" s="169"/>
      <c r="UIK5" s="169"/>
      <c r="UIL5" s="169"/>
      <c r="UIM5" s="169"/>
      <c r="UIN5" s="169"/>
      <c r="UIO5" s="169"/>
      <c r="UIP5" s="168"/>
      <c r="UIQ5" s="168"/>
      <c r="UIR5" s="168"/>
      <c r="UIS5" s="168"/>
      <c r="UIT5" s="168"/>
      <c r="UIU5" s="168"/>
      <c r="UIV5" s="168"/>
      <c r="UIW5" s="168"/>
      <c r="UIX5" s="168"/>
      <c r="UIY5" s="168"/>
      <c r="UIZ5" s="168"/>
      <c r="UJA5" s="168"/>
      <c r="UJB5" s="168"/>
      <c r="UJC5" s="168"/>
      <c r="UJD5" s="168"/>
      <c r="UJE5" s="168"/>
      <c r="UJF5" s="168"/>
      <c r="UJG5" s="168"/>
      <c r="UJH5" s="169"/>
      <c r="UJI5" s="169"/>
      <c r="UJJ5" s="169"/>
      <c r="UJK5" s="169"/>
      <c r="UJL5" s="169"/>
      <c r="UJM5" s="169"/>
      <c r="UJN5" s="169"/>
      <c r="UJO5" s="169"/>
      <c r="UJP5" s="169"/>
      <c r="UJQ5" s="169"/>
      <c r="UJR5" s="169"/>
      <c r="UJS5" s="169"/>
      <c r="UJT5" s="169"/>
      <c r="UJU5" s="169"/>
      <c r="UJV5" s="169"/>
      <c r="UJW5" s="169"/>
      <c r="UJX5" s="169"/>
      <c r="UJY5" s="169"/>
      <c r="UJZ5" s="169"/>
      <c r="UKA5" s="169"/>
      <c r="UKB5" s="168"/>
      <c r="UKC5" s="168"/>
      <c r="UKD5" s="168"/>
      <c r="UKE5" s="168"/>
      <c r="UKF5" s="168"/>
      <c r="UKG5" s="168"/>
      <c r="UKH5" s="168"/>
      <c r="UKI5" s="168"/>
      <c r="UKJ5" s="168"/>
      <c r="UKK5" s="168"/>
      <c r="UKL5" s="168"/>
      <c r="UKM5" s="168"/>
      <c r="UKN5" s="168"/>
      <c r="UKO5" s="168"/>
      <c r="UKP5" s="168"/>
      <c r="UKQ5" s="168"/>
      <c r="UKR5" s="168"/>
      <c r="UKS5" s="168"/>
      <c r="UKT5" s="169"/>
      <c r="UKU5" s="169"/>
      <c r="UKV5" s="169"/>
      <c r="UKW5" s="169"/>
      <c r="UKX5" s="169"/>
      <c r="UKY5" s="169"/>
      <c r="UKZ5" s="169"/>
      <c r="ULA5" s="169"/>
      <c r="ULB5" s="169"/>
      <c r="ULC5" s="169"/>
      <c r="ULD5" s="169"/>
      <c r="ULE5" s="169"/>
      <c r="ULF5" s="169"/>
      <c r="ULG5" s="169"/>
      <c r="ULH5" s="169"/>
      <c r="ULI5" s="169"/>
      <c r="ULJ5" s="169"/>
      <c r="ULK5" s="169"/>
      <c r="ULL5" s="169"/>
      <c r="ULM5" s="169"/>
      <c r="ULN5" s="168"/>
      <c r="ULO5" s="168"/>
      <c r="ULP5" s="168"/>
      <c r="ULQ5" s="168"/>
      <c r="ULR5" s="168"/>
      <c r="ULS5" s="168"/>
      <c r="ULT5" s="168"/>
      <c r="ULU5" s="168"/>
      <c r="ULV5" s="168"/>
      <c r="ULW5" s="168"/>
      <c r="ULX5" s="168"/>
      <c r="ULY5" s="168"/>
      <c r="ULZ5" s="168"/>
      <c r="UMA5" s="168"/>
      <c r="UMB5" s="168"/>
      <c r="UMC5" s="168"/>
      <c r="UMD5" s="168"/>
      <c r="UME5" s="168"/>
      <c r="UMF5" s="169"/>
      <c r="UMG5" s="169"/>
      <c r="UMH5" s="169"/>
      <c r="UMI5" s="169"/>
      <c r="UMJ5" s="169"/>
      <c r="UMK5" s="169"/>
      <c r="UML5" s="169"/>
      <c r="UMM5" s="169"/>
      <c r="UMN5" s="169"/>
      <c r="UMO5" s="169"/>
      <c r="UMP5" s="169"/>
      <c r="UMQ5" s="169"/>
      <c r="UMR5" s="169"/>
      <c r="UMS5" s="169"/>
      <c r="UMT5" s="169"/>
      <c r="UMU5" s="169"/>
      <c r="UMV5" s="169"/>
      <c r="UMW5" s="169"/>
      <c r="UMX5" s="169"/>
      <c r="UMY5" s="169"/>
      <c r="UMZ5" s="168"/>
      <c r="UNA5" s="168"/>
      <c r="UNB5" s="168"/>
      <c r="UNC5" s="168"/>
      <c r="UND5" s="168"/>
      <c r="UNE5" s="168"/>
      <c r="UNF5" s="168"/>
      <c r="UNG5" s="168"/>
      <c r="UNH5" s="168"/>
      <c r="UNI5" s="168"/>
      <c r="UNJ5" s="168"/>
      <c r="UNK5" s="168"/>
      <c r="UNL5" s="168"/>
      <c r="UNM5" s="168"/>
      <c r="UNN5" s="168"/>
      <c r="UNO5" s="168"/>
      <c r="UNP5" s="168"/>
      <c r="UNQ5" s="168"/>
      <c r="UNR5" s="169"/>
      <c r="UNS5" s="169"/>
      <c r="UNT5" s="169"/>
      <c r="UNU5" s="169"/>
      <c r="UNV5" s="169"/>
      <c r="UNW5" s="169"/>
      <c r="UNX5" s="169"/>
      <c r="UNY5" s="169"/>
      <c r="UNZ5" s="169"/>
      <c r="UOA5" s="169"/>
      <c r="UOB5" s="169"/>
      <c r="UOC5" s="169"/>
      <c r="UOD5" s="169"/>
      <c r="UOE5" s="169"/>
      <c r="UOF5" s="169"/>
      <c r="UOG5" s="169"/>
      <c r="UOH5" s="169"/>
      <c r="UOI5" s="169"/>
      <c r="UOJ5" s="169"/>
      <c r="UOK5" s="169"/>
      <c r="UOL5" s="168"/>
      <c r="UOM5" s="168"/>
      <c r="UON5" s="168"/>
      <c r="UOO5" s="168"/>
      <c r="UOP5" s="168"/>
      <c r="UOQ5" s="168"/>
      <c r="UOR5" s="168"/>
      <c r="UOS5" s="168"/>
      <c r="UOT5" s="168"/>
      <c r="UOU5" s="168"/>
      <c r="UOV5" s="168"/>
      <c r="UOW5" s="168"/>
      <c r="UOX5" s="168"/>
      <c r="UOY5" s="168"/>
      <c r="UOZ5" s="168"/>
      <c r="UPA5" s="168"/>
      <c r="UPB5" s="168"/>
      <c r="UPC5" s="168"/>
      <c r="UPD5" s="169"/>
      <c r="UPE5" s="169"/>
      <c r="UPF5" s="169"/>
      <c r="UPG5" s="169"/>
      <c r="UPH5" s="169"/>
      <c r="UPI5" s="169"/>
      <c r="UPJ5" s="169"/>
      <c r="UPK5" s="169"/>
      <c r="UPL5" s="169"/>
      <c r="UPM5" s="169"/>
      <c r="UPN5" s="169"/>
      <c r="UPO5" s="169"/>
      <c r="UPP5" s="169"/>
      <c r="UPQ5" s="169"/>
      <c r="UPR5" s="169"/>
      <c r="UPS5" s="169"/>
      <c r="UPT5" s="169"/>
      <c r="UPU5" s="169"/>
      <c r="UPV5" s="169"/>
      <c r="UPW5" s="169"/>
      <c r="UPX5" s="168"/>
      <c r="UPY5" s="168"/>
      <c r="UPZ5" s="168"/>
      <c r="UQA5" s="168"/>
      <c r="UQB5" s="168"/>
      <c r="UQC5" s="168"/>
      <c r="UQD5" s="168"/>
      <c r="UQE5" s="168"/>
      <c r="UQF5" s="168"/>
      <c r="UQG5" s="168"/>
      <c r="UQH5" s="168"/>
      <c r="UQI5" s="168"/>
      <c r="UQJ5" s="168"/>
      <c r="UQK5" s="168"/>
      <c r="UQL5" s="168"/>
      <c r="UQM5" s="168"/>
      <c r="UQN5" s="168"/>
      <c r="UQO5" s="168"/>
      <c r="UQP5" s="169"/>
      <c r="UQQ5" s="169"/>
      <c r="UQR5" s="169"/>
      <c r="UQS5" s="169"/>
      <c r="UQT5" s="169"/>
      <c r="UQU5" s="169"/>
      <c r="UQV5" s="169"/>
      <c r="UQW5" s="169"/>
      <c r="UQX5" s="169"/>
      <c r="UQY5" s="169"/>
      <c r="UQZ5" s="169"/>
      <c r="URA5" s="169"/>
      <c r="URB5" s="169"/>
      <c r="URC5" s="169"/>
      <c r="URD5" s="169"/>
      <c r="URE5" s="169"/>
      <c r="URF5" s="169"/>
      <c r="URG5" s="169"/>
      <c r="URH5" s="169"/>
      <c r="URI5" s="169"/>
      <c r="URJ5" s="168"/>
      <c r="URK5" s="168"/>
      <c r="URL5" s="168"/>
      <c r="URM5" s="168"/>
      <c r="URN5" s="168"/>
      <c r="URO5" s="168"/>
      <c r="URP5" s="168"/>
      <c r="URQ5" s="168"/>
      <c r="URR5" s="168"/>
      <c r="URS5" s="168"/>
      <c r="URT5" s="168"/>
      <c r="URU5" s="168"/>
      <c r="URV5" s="168"/>
      <c r="URW5" s="168"/>
      <c r="URX5" s="168"/>
      <c r="URY5" s="168"/>
      <c r="URZ5" s="168"/>
      <c r="USA5" s="168"/>
      <c r="USB5" s="169"/>
      <c r="USC5" s="169"/>
      <c r="USD5" s="169"/>
      <c r="USE5" s="169"/>
      <c r="USF5" s="169"/>
      <c r="USG5" s="169"/>
      <c r="USH5" s="169"/>
      <c r="USI5" s="169"/>
      <c r="USJ5" s="169"/>
      <c r="USK5" s="169"/>
      <c r="USL5" s="169"/>
      <c r="USM5" s="169"/>
      <c r="USN5" s="169"/>
      <c r="USO5" s="169"/>
      <c r="USP5" s="169"/>
      <c r="USQ5" s="169"/>
      <c r="USR5" s="169"/>
      <c r="USS5" s="169"/>
      <c r="UST5" s="169"/>
      <c r="USU5" s="169"/>
      <c r="USV5" s="168"/>
      <c r="USW5" s="168"/>
      <c r="USX5" s="168"/>
      <c r="USY5" s="168"/>
      <c r="USZ5" s="168"/>
      <c r="UTA5" s="168"/>
      <c r="UTB5" s="168"/>
      <c r="UTC5" s="168"/>
      <c r="UTD5" s="168"/>
      <c r="UTE5" s="168"/>
      <c r="UTF5" s="168"/>
      <c r="UTG5" s="168"/>
      <c r="UTH5" s="168"/>
      <c r="UTI5" s="168"/>
      <c r="UTJ5" s="168"/>
      <c r="UTK5" s="168"/>
      <c r="UTL5" s="168"/>
      <c r="UTM5" s="168"/>
      <c r="UTN5" s="169"/>
      <c r="UTO5" s="169"/>
      <c r="UTP5" s="169"/>
      <c r="UTQ5" s="169"/>
      <c r="UTR5" s="169"/>
      <c r="UTS5" s="169"/>
      <c r="UTT5" s="169"/>
      <c r="UTU5" s="169"/>
      <c r="UTV5" s="169"/>
      <c r="UTW5" s="169"/>
      <c r="UTX5" s="169"/>
      <c r="UTY5" s="169"/>
      <c r="UTZ5" s="169"/>
      <c r="UUA5" s="169"/>
      <c r="UUB5" s="169"/>
      <c r="UUC5" s="169"/>
      <c r="UUD5" s="169"/>
      <c r="UUE5" s="169"/>
      <c r="UUF5" s="169"/>
      <c r="UUG5" s="169"/>
      <c r="UUH5" s="168"/>
      <c r="UUI5" s="168"/>
      <c r="UUJ5" s="168"/>
      <c r="UUK5" s="168"/>
      <c r="UUL5" s="168"/>
      <c r="UUM5" s="168"/>
      <c r="UUN5" s="168"/>
      <c r="UUO5" s="168"/>
      <c r="UUP5" s="168"/>
      <c r="UUQ5" s="168"/>
      <c r="UUR5" s="168"/>
      <c r="UUS5" s="168"/>
      <c r="UUT5" s="168"/>
      <c r="UUU5" s="168"/>
      <c r="UUV5" s="168"/>
      <c r="UUW5" s="168"/>
      <c r="UUX5" s="168"/>
      <c r="UUY5" s="168"/>
      <c r="UUZ5" s="169"/>
      <c r="UVA5" s="169"/>
      <c r="UVB5" s="169"/>
      <c r="UVC5" s="169"/>
      <c r="UVD5" s="169"/>
      <c r="UVE5" s="169"/>
      <c r="UVF5" s="169"/>
      <c r="UVG5" s="169"/>
      <c r="UVH5" s="169"/>
      <c r="UVI5" s="169"/>
      <c r="UVJ5" s="169"/>
      <c r="UVK5" s="169"/>
      <c r="UVL5" s="169"/>
      <c r="UVM5" s="169"/>
      <c r="UVN5" s="169"/>
      <c r="UVO5" s="169"/>
      <c r="UVP5" s="169"/>
      <c r="UVQ5" s="169"/>
      <c r="UVR5" s="169"/>
      <c r="UVS5" s="169"/>
      <c r="UVT5" s="168"/>
      <c r="UVU5" s="168"/>
      <c r="UVV5" s="168"/>
      <c r="UVW5" s="168"/>
      <c r="UVX5" s="168"/>
      <c r="UVY5" s="168"/>
      <c r="UVZ5" s="168"/>
      <c r="UWA5" s="168"/>
      <c r="UWB5" s="168"/>
      <c r="UWC5" s="168"/>
      <c r="UWD5" s="168"/>
      <c r="UWE5" s="168"/>
      <c r="UWF5" s="168"/>
      <c r="UWG5" s="168"/>
      <c r="UWH5" s="168"/>
      <c r="UWI5" s="168"/>
      <c r="UWJ5" s="168"/>
      <c r="UWK5" s="168"/>
      <c r="UWL5" s="169"/>
      <c r="UWM5" s="169"/>
      <c r="UWN5" s="169"/>
      <c r="UWO5" s="169"/>
      <c r="UWP5" s="169"/>
      <c r="UWQ5" s="169"/>
      <c r="UWR5" s="169"/>
      <c r="UWS5" s="169"/>
      <c r="UWT5" s="169"/>
      <c r="UWU5" s="169"/>
      <c r="UWV5" s="169"/>
      <c r="UWW5" s="169"/>
      <c r="UWX5" s="169"/>
      <c r="UWY5" s="169"/>
      <c r="UWZ5" s="169"/>
      <c r="UXA5" s="169"/>
      <c r="UXB5" s="169"/>
      <c r="UXC5" s="169"/>
      <c r="UXD5" s="169"/>
      <c r="UXE5" s="169"/>
      <c r="UXF5" s="168"/>
      <c r="UXG5" s="168"/>
      <c r="UXH5" s="168"/>
      <c r="UXI5" s="168"/>
      <c r="UXJ5" s="168"/>
      <c r="UXK5" s="168"/>
      <c r="UXL5" s="168"/>
      <c r="UXM5" s="168"/>
      <c r="UXN5" s="168"/>
      <c r="UXO5" s="168"/>
      <c r="UXP5" s="168"/>
      <c r="UXQ5" s="168"/>
      <c r="UXR5" s="168"/>
      <c r="UXS5" s="168"/>
      <c r="UXT5" s="168"/>
      <c r="UXU5" s="168"/>
      <c r="UXV5" s="168"/>
      <c r="UXW5" s="168"/>
      <c r="UXX5" s="169"/>
      <c r="UXY5" s="169"/>
      <c r="UXZ5" s="169"/>
      <c r="UYA5" s="169"/>
      <c r="UYB5" s="169"/>
      <c r="UYC5" s="169"/>
      <c r="UYD5" s="169"/>
      <c r="UYE5" s="169"/>
      <c r="UYF5" s="169"/>
      <c r="UYG5" s="169"/>
      <c r="UYH5" s="169"/>
      <c r="UYI5" s="169"/>
      <c r="UYJ5" s="169"/>
      <c r="UYK5" s="169"/>
      <c r="UYL5" s="169"/>
      <c r="UYM5" s="169"/>
      <c r="UYN5" s="169"/>
      <c r="UYO5" s="169"/>
      <c r="UYP5" s="169"/>
      <c r="UYQ5" s="169"/>
      <c r="UYR5" s="168"/>
      <c r="UYS5" s="168"/>
      <c r="UYT5" s="168"/>
      <c r="UYU5" s="168"/>
      <c r="UYV5" s="168"/>
      <c r="UYW5" s="168"/>
      <c r="UYX5" s="168"/>
      <c r="UYY5" s="168"/>
      <c r="UYZ5" s="168"/>
      <c r="UZA5" s="168"/>
      <c r="UZB5" s="168"/>
      <c r="UZC5" s="168"/>
      <c r="UZD5" s="168"/>
      <c r="UZE5" s="168"/>
      <c r="UZF5" s="168"/>
      <c r="UZG5" s="168"/>
      <c r="UZH5" s="168"/>
      <c r="UZI5" s="168"/>
      <c r="UZJ5" s="169"/>
      <c r="UZK5" s="169"/>
      <c r="UZL5" s="169"/>
      <c r="UZM5" s="169"/>
      <c r="UZN5" s="169"/>
      <c r="UZO5" s="169"/>
      <c r="UZP5" s="169"/>
      <c r="UZQ5" s="169"/>
      <c r="UZR5" s="169"/>
      <c r="UZS5" s="169"/>
      <c r="UZT5" s="169"/>
      <c r="UZU5" s="169"/>
      <c r="UZV5" s="169"/>
      <c r="UZW5" s="169"/>
      <c r="UZX5" s="169"/>
      <c r="UZY5" s="169"/>
      <c r="UZZ5" s="169"/>
      <c r="VAA5" s="169"/>
      <c r="VAB5" s="169"/>
      <c r="VAC5" s="169"/>
      <c r="VAD5" s="168"/>
      <c r="VAE5" s="168"/>
      <c r="VAF5" s="168"/>
      <c r="VAG5" s="168"/>
      <c r="VAH5" s="168"/>
      <c r="VAI5" s="168"/>
      <c r="VAJ5" s="168"/>
      <c r="VAK5" s="168"/>
      <c r="VAL5" s="168"/>
      <c r="VAM5" s="168"/>
      <c r="VAN5" s="168"/>
      <c r="VAO5" s="168"/>
      <c r="VAP5" s="168"/>
      <c r="VAQ5" s="168"/>
      <c r="VAR5" s="168"/>
      <c r="VAS5" s="168"/>
      <c r="VAT5" s="168"/>
      <c r="VAU5" s="168"/>
      <c r="VAV5" s="169"/>
      <c r="VAW5" s="169"/>
      <c r="VAX5" s="169"/>
      <c r="VAY5" s="169"/>
      <c r="VAZ5" s="169"/>
      <c r="VBA5" s="169"/>
      <c r="VBB5" s="169"/>
      <c r="VBC5" s="169"/>
      <c r="VBD5" s="169"/>
      <c r="VBE5" s="169"/>
      <c r="VBF5" s="169"/>
      <c r="VBG5" s="169"/>
      <c r="VBH5" s="169"/>
      <c r="VBI5" s="169"/>
      <c r="VBJ5" s="169"/>
      <c r="VBK5" s="169"/>
      <c r="VBL5" s="169"/>
      <c r="VBM5" s="169"/>
      <c r="VBN5" s="169"/>
      <c r="VBO5" s="169"/>
      <c r="VBP5" s="168"/>
      <c r="VBQ5" s="168"/>
      <c r="VBR5" s="168"/>
      <c r="VBS5" s="168"/>
      <c r="VBT5" s="168"/>
      <c r="VBU5" s="168"/>
      <c r="VBV5" s="168"/>
      <c r="VBW5" s="168"/>
      <c r="VBX5" s="168"/>
      <c r="VBY5" s="168"/>
      <c r="VBZ5" s="168"/>
      <c r="VCA5" s="168"/>
      <c r="VCB5" s="168"/>
      <c r="VCC5" s="168"/>
      <c r="VCD5" s="168"/>
      <c r="VCE5" s="168"/>
      <c r="VCF5" s="168"/>
      <c r="VCG5" s="168"/>
      <c r="VCH5" s="169"/>
      <c r="VCI5" s="169"/>
      <c r="VCJ5" s="169"/>
      <c r="VCK5" s="169"/>
      <c r="VCL5" s="169"/>
      <c r="VCM5" s="169"/>
      <c r="VCN5" s="169"/>
      <c r="VCO5" s="169"/>
      <c r="VCP5" s="169"/>
      <c r="VCQ5" s="169"/>
      <c r="VCR5" s="169"/>
      <c r="VCS5" s="169"/>
      <c r="VCT5" s="169"/>
      <c r="VCU5" s="169"/>
      <c r="VCV5" s="169"/>
      <c r="VCW5" s="169"/>
      <c r="VCX5" s="169"/>
      <c r="VCY5" s="169"/>
      <c r="VCZ5" s="169"/>
      <c r="VDA5" s="169"/>
      <c r="VDB5" s="168"/>
      <c r="VDC5" s="168"/>
      <c r="VDD5" s="168"/>
      <c r="VDE5" s="168"/>
      <c r="VDF5" s="168"/>
      <c r="VDG5" s="168"/>
      <c r="VDH5" s="168"/>
      <c r="VDI5" s="168"/>
      <c r="VDJ5" s="168"/>
      <c r="VDK5" s="168"/>
      <c r="VDL5" s="168"/>
      <c r="VDM5" s="168"/>
      <c r="VDN5" s="168"/>
      <c r="VDO5" s="168"/>
      <c r="VDP5" s="168"/>
      <c r="VDQ5" s="168"/>
      <c r="VDR5" s="168"/>
      <c r="VDS5" s="168"/>
      <c r="VDT5" s="169"/>
      <c r="VDU5" s="169"/>
      <c r="VDV5" s="169"/>
      <c r="VDW5" s="169"/>
      <c r="VDX5" s="169"/>
      <c r="VDY5" s="169"/>
      <c r="VDZ5" s="169"/>
      <c r="VEA5" s="169"/>
      <c r="VEB5" s="169"/>
      <c r="VEC5" s="169"/>
      <c r="VED5" s="169"/>
      <c r="VEE5" s="169"/>
      <c r="VEF5" s="169"/>
      <c r="VEG5" s="169"/>
      <c r="VEH5" s="169"/>
      <c r="VEI5" s="169"/>
      <c r="VEJ5" s="169"/>
      <c r="VEK5" s="169"/>
      <c r="VEL5" s="169"/>
      <c r="VEM5" s="169"/>
      <c r="VEN5" s="168"/>
      <c r="VEO5" s="168"/>
      <c r="VEP5" s="168"/>
      <c r="VEQ5" s="168"/>
      <c r="VER5" s="168"/>
      <c r="VES5" s="168"/>
      <c r="VET5" s="168"/>
      <c r="VEU5" s="168"/>
      <c r="VEV5" s="168"/>
      <c r="VEW5" s="168"/>
      <c r="VEX5" s="168"/>
      <c r="VEY5" s="168"/>
      <c r="VEZ5" s="168"/>
      <c r="VFA5" s="168"/>
      <c r="VFB5" s="168"/>
      <c r="VFC5" s="168"/>
      <c r="VFD5" s="168"/>
      <c r="VFE5" s="168"/>
      <c r="VFF5" s="169"/>
      <c r="VFG5" s="169"/>
      <c r="VFH5" s="169"/>
      <c r="VFI5" s="169"/>
      <c r="VFJ5" s="169"/>
      <c r="VFK5" s="169"/>
      <c r="VFL5" s="169"/>
      <c r="VFM5" s="169"/>
      <c r="VFN5" s="169"/>
      <c r="VFO5" s="169"/>
      <c r="VFP5" s="169"/>
      <c r="VFQ5" s="169"/>
      <c r="VFR5" s="169"/>
      <c r="VFS5" s="169"/>
      <c r="VFT5" s="169"/>
      <c r="VFU5" s="169"/>
      <c r="VFV5" s="169"/>
      <c r="VFW5" s="169"/>
      <c r="VFX5" s="169"/>
      <c r="VFY5" s="169"/>
      <c r="VFZ5" s="168"/>
      <c r="VGA5" s="168"/>
      <c r="VGB5" s="168"/>
      <c r="VGC5" s="168"/>
      <c r="VGD5" s="168"/>
      <c r="VGE5" s="168"/>
      <c r="VGF5" s="168"/>
      <c r="VGG5" s="168"/>
      <c r="VGH5" s="168"/>
      <c r="VGI5" s="168"/>
      <c r="VGJ5" s="168"/>
      <c r="VGK5" s="168"/>
      <c r="VGL5" s="168"/>
      <c r="VGM5" s="168"/>
      <c r="VGN5" s="168"/>
      <c r="VGO5" s="168"/>
      <c r="VGP5" s="168"/>
      <c r="VGQ5" s="168"/>
      <c r="VGR5" s="169"/>
      <c r="VGS5" s="169"/>
      <c r="VGT5" s="169"/>
      <c r="VGU5" s="169"/>
      <c r="VGV5" s="169"/>
      <c r="VGW5" s="169"/>
      <c r="VGX5" s="169"/>
      <c r="VGY5" s="169"/>
      <c r="VGZ5" s="169"/>
      <c r="VHA5" s="169"/>
      <c r="VHB5" s="169"/>
      <c r="VHC5" s="169"/>
      <c r="VHD5" s="169"/>
      <c r="VHE5" s="169"/>
      <c r="VHF5" s="169"/>
      <c r="VHG5" s="169"/>
      <c r="VHH5" s="169"/>
      <c r="VHI5" s="169"/>
      <c r="VHJ5" s="169"/>
      <c r="VHK5" s="169"/>
      <c r="VHL5" s="168"/>
      <c r="VHM5" s="168"/>
      <c r="VHN5" s="168"/>
      <c r="VHO5" s="168"/>
      <c r="VHP5" s="168"/>
      <c r="VHQ5" s="168"/>
      <c r="VHR5" s="168"/>
      <c r="VHS5" s="168"/>
      <c r="VHT5" s="168"/>
      <c r="VHU5" s="168"/>
      <c r="VHV5" s="168"/>
      <c r="VHW5" s="168"/>
      <c r="VHX5" s="168"/>
      <c r="VHY5" s="168"/>
      <c r="VHZ5" s="168"/>
      <c r="VIA5" s="168"/>
      <c r="VIB5" s="168"/>
      <c r="VIC5" s="168"/>
      <c r="VID5" s="169"/>
      <c r="VIE5" s="169"/>
      <c r="VIF5" s="169"/>
      <c r="VIG5" s="169"/>
      <c r="VIH5" s="169"/>
      <c r="VII5" s="169"/>
      <c r="VIJ5" s="169"/>
      <c r="VIK5" s="169"/>
      <c r="VIL5" s="169"/>
      <c r="VIM5" s="169"/>
      <c r="VIN5" s="169"/>
      <c r="VIO5" s="169"/>
      <c r="VIP5" s="169"/>
      <c r="VIQ5" s="169"/>
      <c r="VIR5" s="169"/>
      <c r="VIS5" s="169"/>
      <c r="VIT5" s="169"/>
      <c r="VIU5" s="169"/>
      <c r="VIV5" s="169"/>
      <c r="VIW5" s="169"/>
      <c r="VIX5" s="168"/>
      <c r="VIY5" s="168"/>
      <c r="VIZ5" s="168"/>
      <c r="VJA5" s="168"/>
      <c r="VJB5" s="168"/>
      <c r="VJC5" s="168"/>
      <c r="VJD5" s="168"/>
      <c r="VJE5" s="168"/>
      <c r="VJF5" s="168"/>
      <c r="VJG5" s="168"/>
      <c r="VJH5" s="168"/>
      <c r="VJI5" s="168"/>
      <c r="VJJ5" s="168"/>
      <c r="VJK5" s="168"/>
      <c r="VJL5" s="168"/>
      <c r="VJM5" s="168"/>
      <c r="VJN5" s="168"/>
      <c r="VJO5" s="168"/>
      <c r="VJP5" s="169"/>
      <c r="VJQ5" s="169"/>
      <c r="VJR5" s="169"/>
      <c r="VJS5" s="169"/>
      <c r="VJT5" s="169"/>
      <c r="VJU5" s="169"/>
      <c r="VJV5" s="169"/>
      <c r="VJW5" s="169"/>
      <c r="VJX5" s="169"/>
      <c r="VJY5" s="169"/>
      <c r="VJZ5" s="169"/>
      <c r="VKA5" s="169"/>
      <c r="VKB5" s="169"/>
      <c r="VKC5" s="169"/>
      <c r="VKD5" s="169"/>
      <c r="VKE5" s="169"/>
      <c r="VKF5" s="169"/>
      <c r="VKG5" s="169"/>
      <c r="VKH5" s="169"/>
      <c r="VKI5" s="169"/>
      <c r="VKJ5" s="168"/>
      <c r="VKK5" s="168"/>
      <c r="VKL5" s="168"/>
      <c r="VKM5" s="168"/>
      <c r="VKN5" s="168"/>
      <c r="VKO5" s="168"/>
      <c r="VKP5" s="168"/>
      <c r="VKQ5" s="168"/>
      <c r="VKR5" s="168"/>
      <c r="VKS5" s="168"/>
      <c r="VKT5" s="168"/>
      <c r="VKU5" s="168"/>
      <c r="VKV5" s="168"/>
      <c r="VKW5" s="168"/>
      <c r="VKX5" s="168"/>
      <c r="VKY5" s="168"/>
      <c r="VKZ5" s="168"/>
      <c r="VLA5" s="168"/>
      <c r="VLB5" s="169"/>
      <c r="VLC5" s="169"/>
      <c r="VLD5" s="169"/>
      <c r="VLE5" s="169"/>
      <c r="VLF5" s="169"/>
      <c r="VLG5" s="169"/>
      <c r="VLH5" s="169"/>
      <c r="VLI5" s="169"/>
      <c r="VLJ5" s="169"/>
      <c r="VLK5" s="169"/>
      <c r="VLL5" s="169"/>
      <c r="VLM5" s="169"/>
      <c r="VLN5" s="169"/>
      <c r="VLO5" s="169"/>
      <c r="VLP5" s="169"/>
      <c r="VLQ5" s="169"/>
      <c r="VLR5" s="169"/>
      <c r="VLS5" s="169"/>
      <c r="VLT5" s="169"/>
      <c r="VLU5" s="169"/>
      <c r="VLV5" s="168"/>
      <c r="VLW5" s="168"/>
      <c r="VLX5" s="168"/>
      <c r="VLY5" s="168"/>
      <c r="VLZ5" s="168"/>
      <c r="VMA5" s="168"/>
      <c r="VMB5" s="168"/>
      <c r="VMC5" s="168"/>
      <c r="VMD5" s="168"/>
      <c r="VME5" s="168"/>
      <c r="VMF5" s="168"/>
      <c r="VMG5" s="168"/>
      <c r="VMH5" s="168"/>
      <c r="VMI5" s="168"/>
      <c r="VMJ5" s="168"/>
      <c r="VMK5" s="168"/>
      <c r="VML5" s="168"/>
      <c r="VMM5" s="168"/>
      <c r="VMN5" s="169"/>
      <c r="VMO5" s="169"/>
      <c r="VMP5" s="169"/>
      <c r="VMQ5" s="169"/>
      <c r="VMR5" s="169"/>
      <c r="VMS5" s="169"/>
      <c r="VMT5" s="169"/>
      <c r="VMU5" s="169"/>
      <c r="VMV5" s="169"/>
      <c r="VMW5" s="169"/>
      <c r="VMX5" s="169"/>
      <c r="VMY5" s="169"/>
      <c r="VMZ5" s="169"/>
      <c r="VNA5" s="169"/>
      <c r="VNB5" s="169"/>
      <c r="VNC5" s="169"/>
      <c r="VND5" s="169"/>
      <c r="VNE5" s="169"/>
      <c r="VNF5" s="169"/>
      <c r="VNG5" s="169"/>
      <c r="VNH5" s="168"/>
      <c r="VNI5" s="168"/>
      <c r="VNJ5" s="168"/>
      <c r="VNK5" s="168"/>
      <c r="VNL5" s="168"/>
      <c r="VNM5" s="168"/>
      <c r="VNN5" s="168"/>
      <c r="VNO5" s="168"/>
      <c r="VNP5" s="168"/>
      <c r="VNQ5" s="168"/>
      <c r="VNR5" s="168"/>
      <c r="VNS5" s="168"/>
      <c r="VNT5" s="168"/>
      <c r="VNU5" s="168"/>
      <c r="VNV5" s="168"/>
      <c r="VNW5" s="168"/>
      <c r="VNX5" s="168"/>
      <c r="VNY5" s="168"/>
      <c r="VNZ5" s="169"/>
      <c r="VOA5" s="169"/>
      <c r="VOB5" s="169"/>
      <c r="VOC5" s="169"/>
      <c r="VOD5" s="169"/>
      <c r="VOE5" s="169"/>
      <c r="VOF5" s="169"/>
      <c r="VOG5" s="169"/>
      <c r="VOH5" s="169"/>
      <c r="VOI5" s="169"/>
      <c r="VOJ5" s="169"/>
      <c r="VOK5" s="169"/>
      <c r="VOL5" s="169"/>
      <c r="VOM5" s="169"/>
      <c r="VON5" s="169"/>
      <c r="VOO5" s="169"/>
      <c r="VOP5" s="169"/>
      <c r="VOQ5" s="169"/>
      <c r="VOR5" s="169"/>
      <c r="VOS5" s="169"/>
      <c r="VOT5" s="168"/>
      <c r="VOU5" s="168"/>
      <c r="VOV5" s="168"/>
      <c r="VOW5" s="168"/>
      <c r="VOX5" s="168"/>
      <c r="VOY5" s="168"/>
      <c r="VOZ5" s="168"/>
      <c r="VPA5" s="168"/>
      <c r="VPB5" s="168"/>
      <c r="VPC5" s="168"/>
      <c r="VPD5" s="168"/>
      <c r="VPE5" s="168"/>
      <c r="VPF5" s="168"/>
      <c r="VPG5" s="168"/>
      <c r="VPH5" s="168"/>
      <c r="VPI5" s="168"/>
      <c r="VPJ5" s="168"/>
      <c r="VPK5" s="168"/>
      <c r="VPL5" s="169"/>
      <c r="VPM5" s="169"/>
      <c r="VPN5" s="169"/>
      <c r="VPO5" s="169"/>
      <c r="VPP5" s="169"/>
      <c r="VPQ5" s="169"/>
      <c r="VPR5" s="169"/>
      <c r="VPS5" s="169"/>
      <c r="VPT5" s="169"/>
      <c r="VPU5" s="169"/>
      <c r="VPV5" s="169"/>
      <c r="VPW5" s="169"/>
      <c r="VPX5" s="169"/>
      <c r="VPY5" s="169"/>
      <c r="VPZ5" s="169"/>
      <c r="VQA5" s="169"/>
      <c r="VQB5" s="169"/>
      <c r="VQC5" s="169"/>
      <c r="VQD5" s="169"/>
      <c r="VQE5" s="169"/>
      <c r="VQF5" s="168"/>
      <c r="VQG5" s="168"/>
      <c r="VQH5" s="168"/>
      <c r="VQI5" s="168"/>
      <c r="VQJ5" s="168"/>
      <c r="VQK5" s="168"/>
      <c r="VQL5" s="168"/>
      <c r="VQM5" s="168"/>
      <c r="VQN5" s="168"/>
      <c r="VQO5" s="168"/>
      <c r="VQP5" s="168"/>
      <c r="VQQ5" s="168"/>
      <c r="VQR5" s="168"/>
      <c r="VQS5" s="168"/>
      <c r="VQT5" s="168"/>
      <c r="VQU5" s="168"/>
      <c r="VQV5" s="168"/>
      <c r="VQW5" s="168"/>
      <c r="VQX5" s="169"/>
      <c r="VQY5" s="169"/>
      <c r="VQZ5" s="169"/>
      <c r="VRA5" s="169"/>
      <c r="VRB5" s="169"/>
      <c r="VRC5" s="169"/>
      <c r="VRD5" s="169"/>
      <c r="VRE5" s="169"/>
      <c r="VRF5" s="169"/>
      <c r="VRG5" s="169"/>
      <c r="VRH5" s="169"/>
      <c r="VRI5" s="169"/>
      <c r="VRJ5" s="169"/>
      <c r="VRK5" s="169"/>
      <c r="VRL5" s="169"/>
      <c r="VRM5" s="169"/>
      <c r="VRN5" s="169"/>
      <c r="VRO5" s="169"/>
      <c r="VRP5" s="169"/>
      <c r="VRQ5" s="169"/>
      <c r="VRR5" s="168"/>
      <c r="VRS5" s="168"/>
      <c r="VRT5" s="168"/>
      <c r="VRU5" s="168"/>
      <c r="VRV5" s="168"/>
      <c r="VRW5" s="168"/>
      <c r="VRX5" s="168"/>
      <c r="VRY5" s="168"/>
      <c r="VRZ5" s="168"/>
      <c r="VSA5" s="168"/>
      <c r="VSB5" s="168"/>
      <c r="VSC5" s="168"/>
      <c r="VSD5" s="168"/>
      <c r="VSE5" s="168"/>
      <c r="VSF5" s="168"/>
      <c r="VSG5" s="168"/>
      <c r="VSH5" s="168"/>
      <c r="VSI5" s="168"/>
      <c r="VSJ5" s="169"/>
      <c r="VSK5" s="169"/>
      <c r="VSL5" s="169"/>
      <c r="VSM5" s="169"/>
      <c r="VSN5" s="169"/>
      <c r="VSO5" s="169"/>
      <c r="VSP5" s="169"/>
      <c r="VSQ5" s="169"/>
      <c r="VSR5" s="169"/>
      <c r="VSS5" s="169"/>
      <c r="VST5" s="169"/>
      <c r="VSU5" s="169"/>
      <c r="VSV5" s="169"/>
      <c r="VSW5" s="169"/>
      <c r="VSX5" s="169"/>
      <c r="VSY5" s="169"/>
      <c r="VSZ5" s="169"/>
      <c r="VTA5" s="169"/>
      <c r="VTB5" s="169"/>
      <c r="VTC5" s="169"/>
      <c r="VTD5" s="168"/>
      <c r="VTE5" s="168"/>
      <c r="VTF5" s="168"/>
      <c r="VTG5" s="168"/>
      <c r="VTH5" s="168"/>
      <c r="VTI5" s="168"/>
      <c r="VTJ5" s="168"/>
      <c r="VTK5" s="168"/>
      <c r="VTL5" s="168"/>
      <c r="VTM5" s="168"/>
      <c r="VTN5" s="168"/>
      <c r="VTO5" s="168"/>
      <c r="VTP5" s="168"/>
      <c r="VTQ5" s="168"/>
      <c r="VTR5" s="168"/>
      <c r="VTS5" s="168"/>
      <c r="VTT5" s="168"/>
      <c r="VTU5" s="168"/>
      <c r="VTV5" s="169"/>
      <c r="VTW5" s="169"/>
      <c r="VTX5" s="169"/>
      <c r="VTY5" s="169"/>
      <c r="VTZ5" s="169"/>
      <c r="VUA5" s="169"/>
      <c r="VUB5" s="169"/>
      <c r="VUC5" s="169"/>
      <c r="VUD5" s="169"/>
      <c r="VUE5" s="169"/>
      <c r="VUF5" s="169"/>
      <c r="VUG5" s="169"/>
      <c r="VUH5" s="169"/>
      <c r="VUI5" s="169"/>
      <c r="VUJ5" s="169"/>
      <c r="VUK5" s="169"/>
      <c r="VUL5" s="169"/>
      <c r="VUM5" s="169"/>
      <c r="VUN5" s="169"/>
      <c r="VUO5" s="169"/>
      <c r="VUP5" s="168"/>
      <c r="VUQ5" s="168"/>
      <c r="VUR5" s="168"/>
      <c r="VUS5" s="168"/>
      <c r="VUT5" s="168"/>
      <c r="VUU5" s="168"/>
      <c r="VUV5" s="168"/>
      <c r="VUW5" s="168"/>
      <c r="VUX5" s="168"/>
      <c r="VUY5" s="168"/>
      <c r="VUZ5" s="168"/>
      <c r="VVA5" s="168"/>
      <c r="VVB5" s="168"/>
      <c r="VVC5" s="168"/>
      <c r="VVD5" s="168"/>
      <c r="VVE5" s="168"/>
      <c r="VVF5" s="168"/>
      <c r="VVG5" s="168"/>
      <c r="VVH5" s="169"/>
      <c r="VVI5" s="169"/>
      <c r="VVJ5" s="169"/>
      <c r="VVK5" s="169"/>
      <c r="VVL5" s="169"/>
      <c r="VVM5" s="169"/>
      <c r="VVN5" s="169"/>
      <c r="VVO5" s="169"/>
      <c r="VVP5" s="169"/>
      <c r="VVQ5" s="169"/>
      <c r="VVR5" s="169"/>
      <c r="VVS5" s="169"/>
      <c r="VVT5" s="169"/>
      <c r="VVU5" s="169"/>
      <c r="VVV5" s="169"/>
      <c r="VVW5" s="169"/>
      <c r="VVX5" s="169"/>
      <c r="VVY5" s="169"/>
      <c r="VVZ5" s="169"/>
      <c r="VWA5" s="169"/>
      <c r="VWB5" s="168"/>
      <c r="VWC5" s="168"/>
      <c r="VWD5" s="168"/>
      <c r="VWE5" s="168"/>
      <c r="VWF5" s="168"/>
      <c r="VWG5" s="168"/>
      <c r="VWH5" s="168"/>
      <c r="VWI5" s="168"/>
      <c r="VWJ5" s="168"/>
      <c r="VWK5" s="168"/>
      <c r="VWL5" s="168"/>
      <c r="VWM5" s="168"/>
      <c r="VWN5" s="168"/>
      <c r="VWO5" s="168"/>
      <c r="VWP5" s="168"/>
      <c r="VWQ5" s="168"/>
      <c r="VWR5" s="168"/>
      <c r="VWS5" s="168"/>
      <c r="VWT5" s="169"/>
      <c r="VWU5" s="169"/>
      <c r="VWV5" s="169"/>
      <c r="VWW5" s="169"/>
      <c r="VWX5" s="169"/>
      <c r="VWY5" s="169"/>
      <c r="VWZ5" s="169"/>
      <c r="VXA5" s="169"/>
      <c r="VXB5" s="169"/>
      <c r="VXC5" s="169"/>
      <c r="VXD5" s="169"/>
      <c r="VXE5" s="169"/>
      <c r="VXF5" s="169"/>
      <c r="VXG5" s="169"/>
      <c r="VXH5" s="169"/>
      <c r="VXI5" s="169"/>
      <c r="VXJ5" s="169"/>
      <c r="VXK5" s="169"/>
      <c r="VXL5" s="169"/>
      <c r="VXM5" s="169"/>
      <c r="VXN5" s="168"/>
      <c r="VXO5" s="168"/>
      <c r="VXP5" s="168"/>
      <c r="VXQ5" s="168"/>
      <c r="VXR5" s="168"/>
      <c r="VXS5" s="168"/>
      <c r="VXT5" s="168"/>
      <c r="VXU5" s="168"/>
      <c r="VXV5" s="168"/>
      <c r="VXW5" s="168"/>
      <c r="VXX5" s="168"/>
      <c r="VXY5" s="168"/>
      <c r="VXZ5" s="168"/>
      <c r="VYA5" s="168"/>
      <c r="VYB5" s="168"/>
      <c r="VYC5" s="168"/>
      <c r="VYD5" s="168"/>
      <c r="VYE5" s="168"/>
      <c r="VYF5" s="169"/>
      <c r="VYG5" s="169"/>
      <c r="VYH5" s="169"/>
      <c r="VYI5" s="169"/>
      <c r="VYJ5" s="169"/>
      <c r="VYK5" s="169"/>
      <c r="VYL5" s="169"/>
      <c r="VYM5" s="169"/>
      <c r="VYN5" s="169"/>
      <c r="VYO5" s="169"/>
      <c r="VYP5" s="169"/>
      <c r="VYQ5" s="169"/>
      <c r="VYR5" s="169"/>
      <c r="VYS5" s="169"/>
      <c r="VYT5" s="169"/>
      <c r="VYU5" s="169"/>
      <c r="VYV5" s="169"/>
      <c r="VYW5" s="169"/>
      <c r="VYX5" s="169"/>
      <c r="VYY5" s="169"/>
      <c r="VYZ5" s="168"/>
      <c r="VZA5" s="168"/>
      <c r="VZB5" s="168"/>
      <c r="VZC5" s="168"/>
      <c r="VZD5" s="168"/>
      <c r="VZE5" s="168"/>
      <c r="VZF5" s="168"/>
      <c r="VZG5" s="168"/>
      <c r="VZH5" s="168"/>
      <c r="VZI5" s="168"/>
      <c r="VZJ5" s="168"/>
      <c r="VZK5" s="168"/>
      <c r="VZL5" s="168"/>
      <c r="VZM5" s="168"/>
      <c r="VZN5" s="168"/>
      <c r="VZO5" s="168"/>
      <c r="VZP5" s="168"/>
      <c r="VZQ5" s="168"/>
      <c r="VZR5" s="169"/>
      <c r="VZS5" s="169"/>
      <c r="VZT5" s="169"/>
      <c r="VZU5" s="169"/>
      <c r="VZV5" s="169"/>
      <c r="VZW5" s="169"/>
      <c r="VZX5" s="169"/>
      <c r="VZY5" s="169"/>
      <c r="VZZ5" s="169"/>
      <c r="WAA5" s="169"/>
      <c r="WAB5" s="169"/>
      <c r="WAC5" s="169"/>
      <c r="WAD5" s="169"/>
      <c r="WAE5" s="169"/>
      <c r="WAF5" s="169"/>
      <c r="WAG5" s="169"/>
      <c r="WAH5" s="169"/>
      <c r="WAI5" s="169"/>
      <c r="WAJ5" s="169"/>
      <c r="WAK5" s="169"/>
      <c r="WAL5" s="168"/>
      <c r="WAM5" s="168"/>
      <c r="WAN5" s="168"/>
      <c r="WAO5" s="168"/>
      <c r="WAP5" s="168"/>
      <c r="WAQ5" s="168"/>
      <c r="WAR5" s="168"/>
      <c r="WAS5" s="168"/>
      <c r="WAT5" s="168"/>
      <c r="WAU5" s="168"/>
      <c r="WAV5" s="168"/>
      <c r="WAW5" s="168"/>
      <c r="WAX5" s="168"/>
      <c r="WAY5" s="168"/>
      <c r="WAZ5" s="168"/>
      <c r="WBA5" s="168"/>
      <c r="WBB5" s="168"/>
      <c r="WBC5" s="168"/>
      <c r="WBD5" s="169"/>
      <c r="WBE5" s="169"/>
      <c r="WBF5" s="169"/>
      <c r="WBG5" s="169"/>
      <c r="WBH5" s="169"/>
      <c r="WBI5" s="169"/>
      <c r="WBJ5" s="169"/>
      <c r="WBK5" s="169"/>
      <c r="WBL5" s="169"/>
      <c r="WBM5" s="169"/>
      <c r="WBN5" s="169"/>
      <c r="WBO5" s="169"/>
      <c r="WBP5" s="169"/>
      <c r="WBQ5" s="169"/>
      <c r="WBR5" s="169"/>
      <c r="WBS5" s="169"/>
      <c r="WBT5" s="169"/>
      <c r="WBU5" s="169"/>
      <c r="WBV5" s="169"/>
      <c r="WBW5" s="169"/>
      <c r="WBX5" s="168"/>
      <c r="WBY5" s="168"/>
      <c r="WBZ5" s="168"/>
      <c r="WCA5" s="168"/>
      <c r="WCB5" s="168"/>
      <c r="WCC5" s="168"/>
      <c r="WCD5" s="168"/>
      <c r="WCE5" s="168"/>
      <c r="WCF5" s="168"/>
      <c r="WCG5" s="168"/>
      <c r="WCH5" s="168"/>
      <c r="WCI5" s="168"/>
      <c r="WCJ5" s="168"/>
      <c r="WCK5" s="168"/>
      <c r="WCL5" s="168"/>
      <c r="WCM5" s="168"/>
      <c r="WCN5" s="168"/>
      <c r="WCO5" s="168"/>
      <c r="WCP5" s="169"/>
      <c r="WCQ5" s="169"/>
      <c r="WCR5" s="169"/>
      <c r="WCS5" s="169"/>
      <c r="WCT5" s="169"/>
      <c r="WCU5" s="169"/>
      <c r="WCV5" s="169"/>
      <c r="WCW5" s="169"/>
      <c r="WCX5" s="169"/>
      <c r="WCY5" s="169"/>
      <c r="WCZ5" s="169"/>
      <c r="WDA5" s="169"/>
      <c r="WDB5" s="169"/>
      <c r="WDC5" s="169"/>
      <c r="WDD5" s="169"/>
      <c r="WDE5" s="169"/>
      <c r="WDF5" s="169"/>
      <c r="WDG5" s="169"/>
      <c r="WDH5" s="169"/>
      <c r="WDI5" s="169"/>
      <c r="WDJ5" s="168"/>
      <c r="WDK5" s="168"/>
      <c r="WDL5" s="168"/>
      <c r="WDM5" s="168"/>
      <c r="WDN5" s="168"/>
      <c r="WDO5" s="168"/>
      <c r="WDP5" s="168"/>
      <c r="WDQ5" s="168"/>
      <c r="WDR5" s="168"/>
      <c r="WDS5" s="168"/>
      <c r="WDT5" s="168"/>
      <c r="WDU5" s="168"/>
      <c r="WDV5" s="168"/>
      <c r="WDW5" s="168"/>
      <c r="WDX5" s="168"/>
      <c r="WDY5" s="168"/>
      <c r="WDZ5" s="168"/>
      <c r="WEA5" s="168"/>
      <c r="WEB5" s="169"/>
      <c r="WEC5" s="169"/>
      <c r="WED5" s="169"/>
      <c r="WEE5" s="169"/>
      <c r="WEF5" s="169"/>
      <c r="WEG5" s="169"/>
      <c r="WEH5" s="169"/>
      <c r="WEI5" s="169"/>
      <c r="WEJ5" s="169"/>
      <c r="WEK5" s="169"/>
      <c r="WEL5" s="169"/>
      <c r="WEM5" s="169"/>
      <c r="WEN5" s="169"/>
      <c r="WEO5" s="169"/>
      <c r="WEP5" s="169"/>
      <c r="WEQ5" s="169"/>
      <c r="WER5" s="169"/>
      <c r="WES5" s="169"/>
      <c r="WET5" s="169"/>
      <c r="WEU5" s="169"/>
      <c r="WEV5" s="168"/>
      <c r="WEW5" s="168"/>
      <c r="WEX5" s="168"/>
      <c r="WEY5" s="168"/>
      <c r="WEZ5" s="168"/>
      <c r="WFA5" s="168"/>
      <c r="WFB5" s="168"/>
      <c r="WFC5" s="168"/>
      <c r="WFD5" s="168"/>
      <c r="WFE5" s="168"/>
      <c r="WFF5" s="168"/>
      <c r="WFG5" s="168"/>
      <c r="WFH5" s="168"/>
      <c r="WFI5" s="168"/>
      <c r="WFJ5" s="168"/>
      <c r="WFK5" s="168"/>
      <c r="WFL5" s="168"/>
      <c r="WFM5" s="168"/>
      <c r="WFN5" s="169"/>
      <c r="WFO5" s="169"/>
      <c r="WFP5" s="169"/>
      <c r="WFQ5" s="169"/>
      <c r="WFR5" s="169"/>
      <c r="WFS5" s="169"/>
      <c r="WFT5" s="169"/>
      <c r="WFU5" s="169"/>
      <c r="WFV5" s="169"/>
      <c r="WFW5" s="169"/>
      <c r="WFX5" s="169"/>
      <c r="WFY5" s="169"/>
      <c r="WFZ5" s="169"/>
      <c r="WGA5" s="169"/>
      <c r="WGB5" s="169"/>
      <c r="WGC5" s="169"/>
      <c r="WGD5" s="169"/>
      <c r="WGE5" s="169"/>
      <c r="WGF5" s="169"/>
      <c r="WGG5" s="169"/>
      <c r="WGH5" s="168"/>
      <c r="WGI5" s="168"/>
      <c r="WGJ5" s="168"/>
      <c r="WGK5" s="168"/>
      <c r="WGL5" s="168"/>
      <c r="WGM5" s="168"/>
      <c r="WGN5" s="168"/>
      <c r="WGO5" s="168"/>
      <c r="WGP5" s="168"/>
      <c r="WGQ5" s="168"/>
      <c r="WGR5" s="168"/>
      <c r="WGS5" s="168"/>
      <c r="WGT5" s="168"/>
      <c r="WGU5" s="168"/>
      <c r="WGV5" s="168"/>
      <c r="WGW5" s="168"/>
      <c r="WGX5" s="168"/>
      <c r="WGY5" s="168"/>
      <c r="WGZ5" s="169"/>
      <c r="WHA5" s="169"/>
      <c r="WHB5" s="169"/>
      <c r="WHC5" s="169"/>
      <c r="WHD5" s="169"/>
      <c r="WHE5" s="169"/>
      <c r="WHF5" s="169"/>
      <c r="WHG5" s="169"/>
      <c r="WHH5" s="169"/>
      <c r="WHI5" s="169"/>
      <c r="WHJ5" s="169"/>
      <c r="WHK5" s="169"/>
      <c r="WHL5" s="169"/>
      <c r="WHM5" s="169"/>
      <c r="WHN5" s="169"/>
      <c r="WHO5" s="169"/>
      <c r="WHP5" s="169"/>
      <c r="WHQ5" s="169"/>
      <c r="WHR5" s="169"/>
      <c r="WHS5" s="169"/>
      <c r="WHT5" s="168"/>
      <c r="WHU5" s="168"/>
      <c r="WHV5" s="168"/>
      <c r="WHW5" s="168"/>
      <c r="WHX5" s="168"/>
      <c r="WHY5" s="168"/>
      <c r="WHZ5" s="168"/>
      <c r="WIA5" s="168"/>
      <c r="WIB5" s="168"/>
      <c r="WIC5" s="168"/>
      <c r="WID5" s="168"/>
      <c r="WIE5" s="168"/>
      <c r="WIF5" s="168"/>
      <c r="WIG5" s="168"/>
      <c r="WIH5" s="168"/>
      <c r="WII5" s="168"/>
      <c r="WIJ5" s="168"/>
      <c r="WIK5" s="168"/>
      <c r="WIL5" s="169"/>
      <c r="WIM5" s="169"/>
      <c r="WIN5" s="169"/>
      <c r="WIO5" s="169"/>
      <c r="WIP5" s="169"/>
      <c r="WIQ5" s="169"/>
      <c r="WIR5" s="169"/>
      <c r="WIS5" s="169"/>
      <c r="WIT5" s="169"/>
      <c r="WIU5" s="169"/>
      <c r="WIV5" s="169"/>
      <c r="WIW5" s="169"/>
      <c r="WIX5" s="169"/>
      <c r="WIY5" s="169"/>
      <c r="WIZ5" s="169"/>
      <c r="WJA5" s="169"/>
      <c r="WJB5" s="169"/>
      <c r="WJC5" s="169"/>
      <c r="WJD5" s="169"/>
      <c r="WJE5" s="169"/>
      <c r="WJF5" s="168"/>
      <c r="WJG5" s="168"/>
      <c r="WJH5" s="168"/>
      <c r="WJI5" s="168"/>
      <c r="WJJ5" s="168"/>
      <c r="WJK5" s="168"/>
      <c r="WJL5" s="168"/>
      <c r="WJM5" s="168"/>
      <c r="WJN5" s="168"/>
      <c r="WJO5" s="168"/>
      <c r="WJP5" s="168"/>
      <c r="WJQ5" s="168"/>
      <c r="WJR5" s="168"/>
      <c r="WJS5" s="168"/>
      <c r="WJT5" s="168"/>
      <c r="WJU5" s="168"/>
      <c r="WJV5" s="168"/>
      <c r="WJW5" s="168"/>
      <c r="WJX5" s="169"/>
      <c r="WJY5" s="169"/>
      <c r="WJZ5" s="169"/>
      <c r="WKA5" s="169"/>
      <c r="WKB5" s="169"/>
      <c r="WKC5" s="169"/>
      <c r="WKD5" s="169"/>
      <c r="WKE5" s="169"/>
      <c r="WKF5" s="169"/>
      <c r="WKG5" s="169"/>
      <c r="WKH5" s="169"/>
      <c r="WKI5" s="169"/>
      <c r="WKJ5" s="169"/>
      <c r="WKK5" s="169"/>
      <c r="WKL5" s="169"/>
      <c r="WKM5" s="169"/>
      <c r="WKN5" s="169"/>
      <c r="WKO5" s="169"/>
      <c r="WKP5" s="169"/>
      <c r="WKQ5" s="169"/>
      <c r="WKR5" s="168"/>
      <c r="WKS5" s="168"/>
      <c r="WKT5" s="168"/>
      <c r="WKU5" s="168"/>
      <c r="WKV5" s="168"/>
      <c r="WKW5" s="168"/>
      <c r="WKX5" s="168"/>
      <c r="WKY5" s="168"/>
      <c r="WKZ5" s="168"/>
      <c r="WLA5" s="168"/>
      <c r="WLB5" s="168"/>
      <c r="WLC5" s="168"/>
      <c r="WLD5" s="168"/>
      <c r="WLE5" s="168"/>
      <c r="WLF5" s="168"/>
      <c r="WLG5" s="168"/>
      <c r="WLH5" s="168"/>
      <c r="WLI5" s="168"/>
      <c r="WLJ5" s="169"/>
      <c r="WLK5" s="169"/>
      <c r="WLL5" s="169"/>
      <c r="WLM5" s="169"/>
      <c r="WLN5" s="169"/>
      <c r="WLO5" s="169"/>
      <c r="WLP5" s="169"/>
      <c r="WLQ5" s="169"/>
      <c r="WLR5" s="169"/>
      <c r="WLS5" s="169"/>
      <c r="WLT5" s="169"/>
      <c r="WLU5" s="169"/>
      <c r="WLV5" s="169"/>
      <c r="WLW5" s="169"/>
      <c r="WLX5" s="169"/>
      <c r="WLY5" s="169"/>
      <c r="WLZ5" s="169"/>
      <c r="WMA5" s="169"/>
      <c r="WMB5" s="169"/>
      <c r="WMC5" s="169"/>
      <c r="WMD5" s="168"/>
      <c r="WME5" s="168"/>
      <c r="WMF5" s="168"/>
      <c r="WMG5" s="168"/>
      <c r="WMH5" s="168"/>
      <c r="WMI5" s="168"/>
      <c r="WMJ5" s="168"/>
      <c r="WMK5" s="168"/>
      <c r="WML5" s="168"/>
      <c r="WMM5" s="168"/>
      <c r="WMN5" s="168"/>
      <c r="WMO5" s="168"/>
      <c r="WMP5" s="168"/>
      <c r="WMQ5" s="168"/>
      <c r="WMR5" s="168"/>
      <c r="WMS5" s="168"/>
      <c r="WMT5" s="168"/>
      <c r="WMU5" s="168"/>
      <c r="WMV5" s="169"/>
      <c r="WMW5" s="169"/>
      <c r="WMX5" s="169"/>
      <c r="WMY5" s="169"/>
      <c r="WMZ5" s="169"/>
      <c r="WNA5" s="169"/>
      <c r="WNB5" s="169"/>
      <c r="WNC5" s="169"/>
      <c r="WND5" s="169"/>
      <c r="WNE5" s="169"/>
      <c r="WNF5" s="169"/>
      <c r="WNG5" s="169"/>
      <c r="WNH5" s="169"/>
      <c r="WNI5" s="169"/>
      <c r="WNJ5" s="169"/>
      <c r="WNK5" s="169"/>
      <c r="WNL5" s="169"/>
      <c r="WNM5" s="169"/>
      <c r="WNN5" s="169"/>
      <c r="WNO5" s="169"/>
      <c r="WNP5" s="168"/>
      <c r="WNQ5" s="168"/>
      <c r="WNR5" s="168"/>
      <c r="WNS5" s="168"/>
      <c r="WNT5" s="168"/>
      <c r="WNU5" s="168"/>
      <c r="WNV5" s="168"/>
      <c r="WNW5" s="168"/>
      <c r="WNX5" s="168"/>
      <c r="WNY5" s="168"/>
      <c r="WNZ5" s="168"/>
      <c r="WOA5" s="168"/>
      <c r="WOB5" s="168"/>
      <c r="WOC5" s="168"/>
      <c r="WOD5" s="168"/>
      <c r="WOE5" s="168"/>
      <c r="WOF5" s="168"/>
      <c r="WOG5" s="168"/>
      <c r="WOH5" s="169"/>
      <c r="WOI5" s="169"/>
      <c r="WOJ5" s="169"/>
      <c r="WOK5" s="169"/>
      <c r="WOL5" s="169"/>
      <c r="WOM5" s="169"/>
      <c r="WON5" s="169"/>
      <c r="WOO5" s="169"/>
      <c r="WOP5" s="169"/>
      <c r="WOQ5" s="169"/>
      <c r="WOR5" s="169"/>
      <c r="WOS5" s="169"/>
      <c r="WOT5" s="169"/>
      <c r="WOU5" s="169"/>
      <c r="WOV5" s="169"/>
      <c r="WOW5" s="169"/>
      <c r="WOX5" s="169"/>
      <c r="WOY5" s="169"/>
      <c r="WOZ5" s="169"/>
      <c r="WPA5" s="169"/>
      <c r="WPB5" s="168"/>
      <c r="WPC5" s="168"/>
      <c r="WPD5" s="168"/>
      <c r="WPE5" s="168"/>
      <c r="WPF5" s="168"/>
      <c r="WPG5" s="168"/>
      <c r="WPH5" s="168"/>
      <c r="WPI5" s="168"/>
      <c r="WPJ5" s="168"/>
      <c r="WPK5" s="168"/>
      <c r="WPL5" s="168"/>
      <c r="WPM5" s="168"/>
      <c r="WPN5" s="168"/>
      <c r="WPO5" s="168"/>
      <c r="WPP5" s="168"/>
      <c r="WPQ5" s="168"/>
      <c r="WPR5" s="168"/>
      <c r="WPS5" s="168"/>
      <c r="WPT5" s="169"/>
      <c r="WPU5" s="169"/>
      <c r="WPV5" s="169"/>
      <c r="WPW5" s="169"/>
      <c r="WPX5" s="169"/>
      <c r="WPY5" s="169"/>
      <c r="WPZ5" s="169"/>
      <c r="WQA5" s="169"/>
      <c r="WQB5" s="169"/>
      <c r="WQC5" s="169"/>
      <c r="WQD5" s="169"/>
      <c r="WQE5" s="169"/>
      <c r="WQF5" s="169"/>
      <c r="WQG5" s="169"/>
      <c r="WQH5" s="169"/>
      <c r="WQI5" s="169"/>
      <c r="WQJ5" s="169"/>
      <c r="WQK5" s="169"/>
      <c r="WQL5" s="169"/>
      <c r="WQM5" s="169"/>
      <c r="WQN5" s="168"/>
      <c r="WQO5" s="168"/>
      <c r="WQP5" s="168"/>
      <c r="WQQ5" s="168"/>
      <c r="WQR5" s="168"/>
      <c r="WQS5" s="168"/>
      <c r="WQT5" s="168"/>
      <c r="WQU5" s="168"/>
      <c r="WQV5" s="168"/>
      <c r="WQW5" s="168"/>
      <c r="WQX5" s="168"/>
      <c r="WQY5" s="168"/>
      <c r="WQZ5" s="168"/>
      <c r="WRA5" s="168"/>
      <c r="WRB5" s="168"/>
      <c r="WRC5" s="168"/>
      <c r="WRD5" s="168"/>
      <c r="WRE5" s="168"/>
      <c r="WRF5" s="169"/>
      <c r="WRG5" s="169"/>
      <c r="WRH5" s="169"/>
      <c r="WRI5" s="169"/>
      <c r="WRJ5" s="169"/>
      <c r="WRK5" s="169"/>
      <c r="WRL5" s="169"/>
      <c r="WRM5" s="169"/>
      <c r="WRN5" s="169"/>
      <c r="WRO5" s="169"/>
      <c r="WRP5" s="169"/>
      <c r="WRQ5" s="169"/>
      <c r="WRR5" s="169"/>
      <c r="WRS5" s="169"/>
      <c r="WRT5" s="169"/>
      <c r="WRU5" s="169"/>
      <c r="WRV5" s="169"/>
      <c r="WRW5" s="169"/>
      <c r="WRX5" s="169"/>
      <c r="WRY5" s="169"/>
      <c r="WRZ5" s="168"/>
      <c r="WSA5" s="168"/>
      <c r="WSB5" s="168"/>
      <c r="WSC5" s="168"/>
      <c r="WSD5" s="168"/>
      <c r="WSE5" s="168"/>
      <c r="WSF5" s="168"/>
      <c r="WSG5" s="168"/>
      <c r="WSH5" s="168"/>
      <c r="WSI5" s="168"/>
      <c r="WSJ5" s="168"/>
      <c r="WSK5" s="168"/>
      <c r="WSL5" s="168"/>
      <c r="WSM5" s="168"/>
      <c r="WSN5" s="168"/>
      <c r="WSO5" s="168"/>
      <c r="WSP5" s="168"/>
      <c r="WSQ5" s="168"/>
      <c r="WSR5" s="169"/>
      <c r="WSS5" s="169"/>
      <c r="WST5" s="169"/>
      <c r="WSU5" s="169"/>
      <c r="WSV5" s="169"/>
      <c r="WSW5" s="169"/>
      <c r="WSX5" s="169"/>
      <c r="WSY5" s="169"/>
      <c r="WSZ5" s="169"/>
      <c r="WTA5" s="169"/>
      <c r="WTB5" s="169"/>
      <c r="WTC5" s="169"/>
      <c r="WTD5" s="169"/>
      <c r="WTE5" s="169"/>
      <c r="WTF5" s="169"/>
      <c r="WTG5" s="169"/>
      <c r="WTH5" s="169"/>
      <c r="WTI5" s="169"/>
      <c r="WTJ5" s="169"/>
      <c r="WTK5" s="169"/>
      <c r="WTL5" s="168"/>
      <c r="WTM5" s="168"/>
      <c r="WTN5" s="168"/>
      <c r="WTO5" s="168"/>
      <c r="WTP5" s="168"/>
      <c r="WTQ5" s="168"/>
      <c r="WTR5" s="168"/>
      <c r="WTS5" s="168"/>
      <c r="WTT5" s="168"/>
      <c r="WTU5" s="168"/>
      <c r="WTV5" s="168"/>
      <c r="WTW5" s="168"/>
      <c r="WTX5" s="168"/>
      <c r="WTY5" s="168"/>
      <c r="WTZ5" s="168"/>
      <c r="WUA5" s="168"/>
      <c r="WUB5" s="168"/>
      <c r="WUC5" s="168"/>
      <c r="WUD5" s="169"/>
      <c r="WUE5" s="169"/>
      <c r="WUF5" s="169"/>
      <c r="WUG5" s="169"/>
      <c r="WUH5" s="169"/>
      <c r="WUI5" s="169"/>
      <c r="WUJ5" s="169"/>
      <c r="WUK5" s="169"/>
      <c r="WUL5" s="169"/>
      <c r="WUM5" s="169"/>
      <c r="WUN5" s="169"/>
      <c r="WUO5" s="169"/>
      <c r="WUP5" s="169"/>
      <c r="WUQ5" s="169"/>
      <c r="WUR5" s="169"/>
      <c r="WUS5" s="169"/>
      <c r="WUT5" s="169"/>
      <c r="WUU5" s="169"/>
      <c r="WUV5" s="169"/>
      <c r="WUW5" s="169"/>
      <c r="WUX5" s="168"/>
      <c r="WUY5" s="168"/>
      <c r="WUZ5" s="168"/>
      <c r="WVA5" s="168"/>
      <c r="WVB5" s="168"/>
      <c r="WVC5" s="168"/>
      <c r="WVD5" s="168"/>
      <c r="WVE5" s="168"/>
      <c r="WVF5" s="168"/>
      <c r="WVG5" s="168"/>
      <c r="WVH5" s="168"/>
      <c r="WVI5" s="168"/>
      <c r="WVJ5" s="168"/>
      <c r="WVK5" s="168"/>
      <c r="WVL5" s="168"/>
      <c r="WVM5" s="168"/>
      <c r="WVN5" s="168"/>
      <c r="WVO5" s="168"/>
      <c r="WVP5" s="169"/>
      <c r="WVQ5" s="169"/>
      <c r="WVR5" s="169"/>
      <c r="WVS5" s="169"/>
      <c r="WVT5" s="169"/>
      <c r="WVU5" s="169"/>
      <c r="WVV5" s="169"/>
      <c r="WVW5" s="169"/>
      <c r="WVX5" s="169"/>
      <c r="WVY5" s="169"/>
      <c r="WVZ5" s="169"/>
      <c r="WWA5" s="169"/>
      <c r="WWB5" s="169"/>
      <c r="WWC5" s="169"/>
      <c r="WWD5" s="169"/>
      <c r="WWE5" s="169"/>
      <c r="WWF5" s="169"/>
      <c r="WWG5" s="169"/>
      <c r="WWH5" s="169"/>
      <c r="WWI5" s="169"/>
      <c r="WWJ5" s="168"/>
      <c r="WWK5" s="168"/>
      <c r="WWL5" s="168"/>
      <c r="WWM5" s="168"/>
      <c r="WWN5" s="168"/>
      <c r="WWO5" s="168"/>
      <c r="WWP5" s="168"/>
      <c r="WWQ5" s="168"/>
      <c r="WWR5" s="168"/>
      <c r="WWS5" s="168"/>
      <c r="WWT5" s="168"/>
      <c r="WWU5" s="168"/>
      <c r="WWV5" s="168"/>
      <c r="WWW5" s="168"/>
      <c r="WWX5" s="168"/>
      <c r="WWY5" s="168"/>
      <c r="WWZ5" s="168"/>
      <c r="WXA5" s="168"/>
      <c r="WXB5" s="169"/>
      <c r="WXC5" s="169"/>
      <c r="WXD5" s="169"/>
      <c r="WXE5" s="169"/>
      <c r="WXF5" s="169"/>
      <c r="WXG5" s="169"/>
      <c r="WXH5" s="169"/>
      <c r="WXI5" s="169"/>
      <c r="WXJ5" s="169"/>
      <c r="WXK5" s="169"/>
      <c r="WXL5" s="169"/>
      <c r="WXM5" s="169"/>
      <c r="WXN5" s="169"/>
      <c r="WXO5" s="169"/>
      <c r="WXP5" s="169"/>
      <c r="WXQ5" s="169"/>
      <c r="WXR5" s="169"/>
      <c r="WXS5" s="169"/>
      <c r="WXT5" s="169"/>
      <c r="WXU5" s="169"/>
      <c r="WXV5" s="168"/>
      <c r="WXW5" s="168"/>
      <c r="WXX5" s="168"/>
      <c r="WXY5" s="168"/>
      <c r="WXZ5" s="168"/>
      <c r="WYA5" s="168"/>
      <c r="WYB5" s="168"/>
      <c r="WYC5" s="168"/>
      <c r="WYD5" s="168"/>
      <c r="WYE5" s="168"/>
      <c r="WYF5" s="168"/>
      <c r="WYG5" s="168"/>
      <c r="WYH5" s="168"/>
      <c r="WYI5" s="168"/>
      <c r="WYJ5" s="168"/>
      <c r="WYK5" s="168"/>
      <c r="WYL5" s="168"/>
      <c r="WYM5" s="168"/>
      <c r="WYN5" s="169"/>
      <c r="WYO5" s="169"/>
      <c r="WYP5" s="169"/>
      <c r="WYQ5" s="169"/>
      <c r="WYR5" s="169"/>
      <c r="WYS5" s="169"/>
      <c r="WYT5" s="169"/>
      <c r="WYU5" s="169"/>
      <c r="WYV5" s="169"/>
      <c r="WYW5" s="169"/>
      <c r="WYX5" s="169"/>
      <c r="WYY5" s="169"/>
      <c r="WYZ5" s="169"/>
      <c r="WZA5" s="169"/>
      <c r="WZB5" s="169"/>
      <c r="WZC5" s="169"/>
      <c r="WZD5" s="169"/>
      <c r="WZE5" s="169"/>
      <c r="WZF5" s="169"/>
      <c r="WZG5" s="169"/>
      <c r="WZH5" s="168"/>
      <c r="WZI5" s="168"/>
      <c r="WZJ5" s="168"/>
      <c r="WZK5" s="168"/>
      <c r="WZL5" s="168"/>
      <c r="WZM5" s="168"/>
      <c r="WZN5" s="168"/>
      <c r="WZO5" s="168"/>
      <c r="WZP5" s="168"/>
      <c r="WZQ5" s="168"/>
      <c r="WZR5" s="168"/>
      <c r="WZS5" s="168"/>
      <c r="WZT5" s="168"/>
      <c r="WZU5" s="168"/>
      <c r="WZV5" s="168"/>
      <c r="WZW5" s="168"/>
      <c r="WZX5" s="168"/>
      <c r="WZY5" s="168"/>
      <c r="WZZ5" s="169"/>
      <c r="XAA5" s="169"/>
      <c r="XAB5" s="169"/>
      <c r="XAC5" s="169"/>
      <c r="XAD5" s="169"/>
      <c r="XAE5" s="169"/>
      <c r="XAF5" s="169"/>
      <c r="XAG5" s="169"/>
      <c r="XAH5" s="169"/>
      <c r="XAI5" s="169"/>
      <c r="XAJ5" s="169"/>
      <c r="XAK5" s="169"/>
      <c r="XAL5" s="169"/>
      <c r="XAM5" s="169"/>
      <c r="XAN5" s="169"/>
      <c r="XAO5" s="169"/>
      <c r="XAP5" s="169"/>
      <c r="XAQ5" s="169"/>
      <c r="XAR5" s="169"/>
      <c r="XAS5" s="169"/>
      <c r="XAT5" s="168"/>
      <c r="XAU5" s="168"/>
      <c r="XAV5" s="168"/>
      <c r="XAW5" s="168"/>
      <c r="XAX5" s="168"/>
      <c r="XAY5" s="168"/>
      <c r="XAZ5" s="168"/>
      <c r="XBA5" s="168"/>
      <c r="XBB5" s="168"/>
      <c r="XBC5" s="168"/>
      <c r="XBD5" s="168"/>
      <c r="XBE5" s="168"/>
      <c r="XBF5" s="168"/>
      <c r="XBG5" s="168"/>
      <c r="XBH5" s="168"/>
      <c r="XBI5" s="168"/>
      <c r="XBJ5" s="168"/>
      <c r="XBK5" s="168"/>
      <c r="XBL5" s="169"/>
      <c r="XBM5" s="169"/>
      <c r="XBN5" s="169"/>
      <c r="XBO5" s="169"/>
      <c r="XBP5" s="169"/>
      <c r="XBQ5" s="169"/>
      <c r="XBR5" s="169"/>
      <c r="XBS5" s="169"/>
      <c r="XBT5" s="169"/>
      <c r="XBU5" s="169"/>
      <c r="XBV5" s="169"/>
      <c r="XBW5" s="169"/>
      <c r="XBX5" s="169"/>
      <c r="XBY5" s="169"/>
      <c r="XBZ5" s="169"/>
      <c r="XCA5" s="169"/>
      <c r="XCB5" s="169"/>
      <c r="XCC5" s="169"/>
      <c r="XCD5" s="169"/>
      <c r="XCE5" s="169"/>
      <c r="XCF5" s="168"/>
      <c r="XCG5" s="168"/>
      <c r="XCH5" s="168"/>
      <c r="XCI5" s="168"/>
      <c r="XCJ5" s="168"/>
      <c r="XCK5" s="168"/>
      <c r="XCL5" s="168"/>
      <c r="XCM5" s="168"/>
      <c r="XCN5" s="168"/>
      <c r="XCO5" s="168"/>
      <c r="XCP5" s="168"/>
      <c r="XCQ5" s="168"/>
      <c r="XCR5" s="168"/>
      <c r="XCS5" s="168"/>
      <c r="XCT5" s="168"/>
      <c r="XCU5" s="168"/>
      <c r="XCV5" s="168"/>
      <c r="XCW5" s="168"/>
      <c r="XCX5" s="169"/>
      <c r="XCY5" s="169"/>
      <c r="XCZ5" s="169"/>
      <c r="XDA5" s="169"/>
      <c r="XDB5" s="169"/>
      <c r="XDC5" s="169"/>
      <c r="XDD5" s="169"/>
      <c r="XDE5" s="169"/>
      <c r="XDF5" s="169"/>
      <c r="XDG5" s="169"/>
      <c r="XDH5" s="169"/>
      <c r="XDI5" s="169"/>
      <c r="XDJ5" s="169"/>
      <c r="XDK5" s="169"/>
      <c r="XDL5" s="169"/>
      <c r="XDM5" s="169"/>
      <c r="XDN5" s="169"/>
      <c r="XDO5" s="169"/>
      <c r="XDP5" s="169"/>
      <c r="XDQ5" s="169"/>
      <c r="XDR5" s="168"/>
      <c r="XDS5" s="168"/>
      <c r="XDT5" s="168"/>
    </row>
    <row r="6" spans="1:16348" ht="16.2" customHeight="1" x14ac:dyDescent="0.45">
      <c r="A6" s="71" t="s">
        <v>650</v>
      </c>
      <c r="B6" s="167">
        <v>859.23762586268822</v>
      </c>
      <c r="C6" s="167">
        <v>468.79524621382905</v>
      </c>
      <c r="D6" s="167">
        <v>318.04950765127387</v>
      </c>
      <c r="E6" s="167">
        <v>835.19094699449488</v>
      </c>
      <c r="F6" s="167">
        <v>437.08401139481072</v>
      </c>
      <c r="G6" s="167">
        <v>280.94391592526858</v>
      </c>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c r="AU6" s="170"/>
      <c r="AV6" s="170"/>
      <c r="AW6" s="170"/>
      <c r="AX6" s="170"/>
      <c r="AY6" s="170"/>
      <c r="AZ6" s="170"/>
      <c r="BA6" s="170"/>
      <c r="BB6" s="170"/>
      <c r="BC6" s="170"/>
      <c r="BD6" s="170"/>
      <c r="BE6" s="170"/>
      <c r="BF6" s="170"/>
      <c r="BG6" s="170"/>
      <c r="BH6" s="170"/>
      <c r="BI6" s="170"/>
      <c r="BJ6" s="170"/>
      <c r="BK6" s="170"/>
      <c r="BL6" s="170"/>
      <c r="BM6" s="170"/>
      <c r="BN6" s="170"/>
      <c r="BO6" s="170"/>
      <c r="BP6" s="170"/>
      <c r="BQ6" s="170"/>
      <c r="BR6" s="170"/>
      <c r="BS6" s="170"/>
      <c r="BT6" s="170"/>
      <c r="BU6" s="170"/>
      <c r="BV6" s="170"/>
      <c r="BW6" s="170"/>
      <c r="BX6" s="170"/>
      <c r="BY6" s="170"/>
      <c r="BZ6" s="170"/>
      <c r="CA6" s="170"/>
      <c r="CB6" s="170"/>
      <c r="CC6" s="170"/>
      <c r="CD6" s="170"/>
      <c r="CE6" s="170"/>
      <c r="CF6" s="170"/>
      <c r="CG6" s="170"/>
      <c r="CH6" s="170"/>
      <c r="CI6" s="170"/>
      <c r="CJ6" s="170"/>
      <c r="CK6" s="170"/>
      <c r="CL6" s="170"/>
      <c r="CM6" s="170"/>
      <c r="CN6" s="170"/>
      <c r="CO6" s="170"/>
      <c r="CP6" s="170"/>
      <c r="CQ6" s="170"/>
      <c r="CR6" s="170"/>
      <c r="CS6" s="170"/>
      <c r="CT6" s="170"/>
      <c r="CU6" s="170"/>
      <c r="CV6" s="170"/>
      <c r="CW6" s="170"/>
      <c r="CX6" s="170"/>
      <c r="CY6" s="170"/>
      <c r="CZ6" s="170"/>
      <c r="DA6" s="170"/>
      <c r="DB6" s="170"/>
      <c r="DC6" s="170"/>
      <c r="DD6" s="170"/>
      <c r="DE6" s="170"/>
      <c r="DF6" s="170"/>
      <c r="DG6" s="170"/>
      <c r="DH6" s="170"/>
      <c r="DI6" s="170"/>
      <c r="DJ6" s="170"/>
      <c r="DK6" s="170"/>
      <c r="DL6" s="170"/>
      <c r="DM6" s="170"/>
      <c r="DN6" s="170"/>
      <c r="DO6" s="170"/>
      <c r="DP6" s="170"/>
      <c r="DQ6" s="170"/>
      <c r="DR6" s="170"/>
      <c r="DS6" s="170"/>
      <c r="DT6" s="170"/>
      <c r="DU6" s="170"/>
      <c r="DV6" s="170"/>
      <c r="DW6" s="170"/>
      <c r="DX6" s="170"/>
      <c r="DY6" s="170"/>
      <c r="DZ6" s="170"/>
      <c r="EA6" s="170"/>
      <c r="EB6" s="170"/>
      <c r="EC6" s="170"/>
      <c r="ED6" s="170"/>
      <c r="EE6" s="170"/>
      <c r="EF6" s="170"/>
      <c r="EG6" s="170"/>
      <c r="EH6" s="170"/>
      <c r="EI6" s="170"/>
      <c r="EJ6" s="170"/>
      <c r="EK6" s="170"/>
      <c r="EL6" s="170"/>
      <c r="EM6" s="170"/>
      <c r="EN6" s="170"/>
      <c r="EO6" s="170"/>
      <c r="EP6" s="170"/>
      <c r="EQ6" s="170"/>
      <c r="ER6" s="170"/>
      <c r="ES6" s="170"/>
      <c r="ET6" s="170"/>
      <c r="EU6" s="170"/>
      <c r="EV6" s="170"/>
      <c r="EW6" s="170"/>
      <c r="EX6" s="170"/>
      <c r="EY6" s="170"/>
      <c r="EZ6" s="170"/>
      <c r="FA6" s="170"/>
      <c r="FB6" s="170"/>
      <c r="FC6" s="170"/>
      <c r="FD6" s="170"/>
      <c r="FE6" s="170"/>
      <c r="FF6" s="170"/>
      <c r="FG6" s="170"/>
      <c r="FH6" s="170"/>
      <c r="FI6" s="170"/>
      <c r="FJ6" s="170"/>
      <c r="FK6" s="170"/>
      <c r="FL6" s="170"/>
      <c r="FM6" s="170"/>
      <c r="FN6" s="170"/>
      <c r="FO6" s="170"/>
      <c r="FP6" s="170"/>
      <c r="FQ6" s="170"/>
      <c r="FR6" s="170"/>
      <c r="FS6" s="170"/>
      <c r="FT6" s="170"/>
      <c r="FU6" s="170"/>
      <c r="FV6" s="170"/>
      <c r="FW6" s="170"/>
      <c r="FX6" s="170"/>
      <c r="FY6" s="170"/>
      <c r="FZ6" s="170"/>
      <c r="GA6" s="170"/>
      <c r="GB6" s="170"/>
      <c r="GC6" s="170"/>
      <c r="GD6" s="170"/>
      <c r="GE6" s="170"/>
      <c r="GF6" s="170"/>
      <c r="GG6" s="170"/>
      <c r="GH6" s="170"/>
      <c r="GI6" s="170"/>
      <c r="GJ6" s="170"/>
      <c r="GK6" s="170"/>
      <c r="GL6" s="170"/>
      <c r="GM6" s="170"/>
      <c r="GN6" s="170"/>
      <c r="GO6" s="170"/>
      <c r="GP6" s="170"/>
      <c r="GQ6" s="170"/>
      <c r="GR6" s="170"/>
      <c r="GS6" s="170"/>
      <c r="GT6" s="170"/>
      <c r="GU6" s="170"/>
      <c r="GV6" s="170"/>
      <c r="GW6" s="170"/>
      <c r="GX6" s="170"/>
      <c r="GY6" s="170"/>
      <c r="GZ6" s="170"/>
      <c r="HA6" s="170"/>
      <c r="HB6" s="170"/>
      <c r="HC6" s="170"/>
      <c r="HD6" s="170"/>
      <c r="HE6" s="170"/>
      <c r="HF6" s="170"/>
      <c r="HG6" s="170"/>
      <c r="HH6" s="170"/>
      <c r="HI6" s="170"/>
      <c r="HJ6" s="170"/>
      <c r="HK6" s="170"/>
      <c r="HL6" s="170"/>
      <c r="HM6" s="170"/>
      <c r="HN6" s="170"/>
      <c r="HO6" s="170"/>
      <c r="HP6" s="170"/>
      <c r="HQ6" s="170"/>
      <c r="HR6" s="170"/>
      <c r="HS6" s="170"/>
      <c r="HT6" s="170"/>
      <c r="HU6" s="170"/>
      <c r="HV6" s="170"/>
      <c r="HW6" s="170"/>
      <c r="HX6" s="170"/>
      <c r="HY6" s="170"/>
      <c r="HZ6" s="170"/>
      <c r="IA6" s="170"/>
      <c r="IB6" s="170"/>
      <c r="IC6" s="170"/>
      <c r="ID6" s="170"/>
      <c r="IE6" s="170"/>
      <c r="IF6" s="170"/>
      <c r="IG6" s="170"/>
      <c r="IH6" s="170"/>
      <c r="II6" s="170"/>
      <c r="IJ6" s="170"/>
      <c r="IK6" s="170"/>
      <c r="IL6" s="170"/>
      <c r="IM6" s="170"/>
      <c r="IN6" s="170"/>
      <c r="IO6" s="170"/>
      <c r="IP6" s="170"/>
      <c r="IQ6" s="170"/>
      <c r="IR6" s="170"/>
      <c r="IS6" s="170"/>
      <c r="IT6" s="170"/>
      <c r="IU6" s="170"/>
      <c r="IV6" s="170"/>
      <c r="IW6" s="170"/>
      <c r="IX6" s="170"/>
      <c r="IY6" s="170"/>
      <c r="IZ6" s="170"/>
      <c r="JA6" s="170"/>
      <c r="JB6" s="170"/>
      <c r="JC6" s="170"/>
      <c r="JD6" s="170"/>
      <c r="JE6" s="170"/>
      <c r="JF6" s="170"/>
      <c r="JG6" s="170"/>
      <c r="JH6" s="170"/>
      <c r="JI6" s="170"/>
      <c r="JJ6" s="170"/>
      <c r="JK6" s="170"/>
      <c r="JL6" s="170"/>
      <c r="JM6" s="170"/>
      <c r="JN6" s="170"/>
      <c r="JO6" s="170"/>
      <c r="JP6" s="170"/>
      <c r="JQ6" s="170"/>
      <c r="JR6" s="170"/>
      <c r="JS6" s="170"/>
      <c r="JT6" s="170"/>
      <c r="JU6" s="170"/>
      <c r="JV6" s="170"/>
      <c r="JW6" s="170"/>
      <c r="JX6" s="170"/>
      <c r="JY6" s="170"/>
      <c r="JZ6" s="170"/>
      <c r="KA6" s="170"/>
      <c r="KB6" s="170"/>
      <c r="KC6" s="170"/>
      <c r="KD6" s="170"/>
      <c r="KE6" s="170"/>
      <c r="KF6" s="170"/>
      <c r="KG6" s="170"/>
      <c r="KH6" s="170"/>
      <c r="KI6" s="170"/>
      <c r="KJ6" s="170"/>
      <c r="KK6" s="170"/>
      <c r="KL6" s="170"/>
      <c r="KM6" s="170"/>
      <c r="KN6" s="170"/>
      <c r="KO6" s="170"/>
      <c r="KP6" s="170"/>
      <c r="KQ6" s="170"/>
      <c r="KR6" s="170"/>
      <c r="KS6" s="170"/>
      <c r="KT6" s="170"/>
      <c r="KU6" s="170"/>
      <c r="KV6" s="170"/>
      <c r="KW6" s="170"/>
      <c r="KX6" s="170"/>
      <c r="KY6" s="170"/>
      <c r="KZ6" s="170"/>
      <c r="LA6" s="170"/>
      <c r="LB6" s="170"/>
      <c r="LC6" s="170"/>
      <c r="LD6" s="170"/>
      <c r="LE6" s="170"/>
      <c r="LF6" s="170"/>
      <c r="LG6" s="170"/>
      <c r="LH6" s="170"/>
      <c r="LI6" s="170"/>
      <c r="LJ6" s="170"/>
      <c r="LK6" s="170"/>
      <c r="LL6" s="170"/>
      <c r="LM6" s="170"/>
      <c r="LN6" s="170"/>
      <c r="LO6" s="170"/>
      <c r="LP6" s="170"/>
      <c r="LQ6" s="170"/>
      <c r="LR6" s="170"/>
      <c r="LS6" s="170"/>
      <c r="LT6" s="170"/>
      <c r="LU6" s="170"/>
      <c r="LV6" s="170"/>
      <c r="LW6" s="170"/>
      <c r="LX6" s="170"/>
      <c r="LY6" s="170"/>
      <c r="LZ6" s="170"/>
      <c r="MA6" s="170"/>
      <c r="MB6" s="170"/>
      <c r="MC6" s="170"/>
      <c r="MD6" s="170"/>
      <c r="ME6" s="170"/>
      <c r="MF6" s="170"/>
      <c r="MG6" s="170"/>
      <c r="MH6" s="170"/>
      <c r="MI6" s="170"/>
      <c r="MJ6" s="170"/>
      <c r="MK6" s="170"/>
      <c r="ML6" s="170"/>
      <c r="MM6" s="170"/>
      <c r="MN6" s="170"/>
      <c r="MO6" s="170"/>
      <c r="MP6" s="170"/>
      <c r="MQ6" s="170"/>
      <c r="MR6" s="170"/>
      <c r="MS6" s="170"/>
      <c r="MT6" s="170"/>
      <c r="MU6" s="170"/>
      <c r="MV6" s="170"/>
      <c r="MW6" s="170"/>
      <c r="MX6" s="170"/>
      <c r="MY6" s="170"/>
      <c r="MZ6" s="170"/>
      <c r="NA6" s="170"/>
      <c r="NB6" s="170"/>
      <c r="NC6" s="170"/>
      <c r="ND6" s="170"/>
      <c r="NE6" s="170"/>
      <c r="NF6" s="170"/>
      <c r="NG6" s="170"/>
      <c r="NH6" s="170"/>
      <c r="NI6" s="170"/>
      <c r="NJ6" s="170"/>
      <c r="NK6" s="170"/>
      <c r="NL6" s="170"/>
      <c r="NM6" s="170"/>
      <c r="NN6" s="170"/>
      <c r="NO6" s="170"/>
      <c r="NP6" s="170"/>
      <c r="NQ6" s="170"/>
      <c r="NR6" s="170"/>
      <c r="NS6" s="170"/>
      <c r="NT6" s="170"/>
      <c r="NU6" s="170"/>
      <c r="NV6" s="170"/>
      <c r="NW6" s="170"/>
      <c r="NX6" s="170"/>
      <c r="NY6" s="170"/>
      <c r="NZ6" s="170"/>
      <c r="OA6" s="170"/>
      <c r="OB6" s="170"/>
      <c r="OC6" s="170"/>
      <c r="OD6" s="170"/>
      <c r="OE6" s="170"/>
      <c r="OF6" s="170"/>
      <c r="OG6" s="170"/>
      <c r="OH6" s="170"/>
      <c r="OI6" s="170"/>
      <c r="OJ6" s="170"/>
      <c r="OK6" s="170"/>
      <c r="OL6" s="170"/>
      <c r="OM6" s="170"/>
      <c r="ON6" s="170"/>
      <c r="OO6" s="170"/>
      <c r="OP6" s="170"/>
      <c r="OQ6" s="170"/>
      <c r="OR6" s="170"/>
      <c r="OS6" s="170"/>
      <c r="OT6" s="170"/>
      <c r="OU6" s="170"/>
      <c r="OV6" s="170"/>
      <c r="OW6" s="170"/>
      <c r="OX6" s="170"/>
      <c r="OY6" s="170"/>
      <c r="OZ6" s="170"/>
      <c r="PA6" s="170"/>
      <c r="PB6" s="170"/>
      <c r="PC6" s="170"/>
      <c r="PD6" s="170"/>
      <c r="PE6" s="170"/>
      <c r="PF6" s="170"/>
      <c r="PG6" s="170"/>
      <c r="PH6" s="170"/>
      <c r="PI6" s="170"/>
      <c r="PJ6" s="170"/>
      <c r="PK6" s="170"/>
      <c r="PL6" s="170"/>
      <c r="PM6" s="170"/>
      <c r="PN6" s="170"/>
      <c r="PO6" s="170"/>
      <c r="PP6" s="170"/>
      <c r="PQ6" s="170"/>
      <c r="PR6" s="170"/>
      <c r="PS6" s="170"/>
      <c r="PT6" s="170"/>
      <c r="PU6" s="170"/>
      <c r="PV6" s="170"/>
      <c r="PW6" s="170"/>
      <c r="PX6" s="170"/>
      <c r="PY6" s="170"/>
      <c r="PZ6" s="170"/>
      <c r="QA6" s="170"/>
      <c r="QB6" s="170"/>
      <c r="QC6" s="170"/>
      <c r="QD6" s="170"/>
      <c r="QE6" s="170"/>
      <c r="QF6" s="170"/>
      <c r="QG6" s="170"/>
      <c r="QH6" s="170"/>
      <c r="QI6" s="170"/>
      <c r="QJ6" s="170"/>
      <c r="QK6" s="170"/>
      <c r="QL6" s="170"/>
      <c r="QM6" s="170"/>
      <c r="QN6" s="170"/>
      <c r="QO6" s="170"/>
      <c r="QP6" s="170"/>
      <c r="QQ6" s="170"/>
      <c r="QR6" s="170"/>
      <c r="QS6" s="170"/>
      <c r="QT6" s="170"/>
      <c r="QU6" s="170"/>
      <c r="QV6" s="170"/>
      <c r="QW6" s="170"/>
      <c r="QX6" s="170"/>
      <c r="QY6" s="170"/>
      <c r="QZ6" s="170"/>
      <c r="RA6" s="170"/>
      <c r="RB6" s="170"/>
      <c r="RC6" s="170"/>
      <c r="RD6" s="170"/>
      <c r="RE6" s="170"/>
      <c r="RF6" s="170"/>
      <c r="RG6" s="170"/>
      <c r="RH6" s="170"/>
      <c r="RI6" s="170"/>
      <c r="RJ6" s="170"/>
      <c r="RK6" s="170"/>
      <c r="RL6" s="170"/>
      <c r="RM6" s="170"/>
      <c r="RN6" s="170"/>
      <c r="RO6" s="170"/>
      <c r="RP6" s="170"/>
      <c r="RQ6" s="170"/>
      <c r="RR6" s="170"/>
      <c r="RS6" s="170"/>
      <c r="RT6" s="170"/>
      <c r="RU6" s="170"/>
      <c r="RV6" s="170"/>
      <c r="RW6" s="170"/>
      <c r="RX6" s="170"/>
      <c r="RY6" s="170"/>
      <c r="RZ6" s="170"/>
      <c r="SA6" s="170"/>
      <c r="SB6" s="170"/>
      <c r="SC6" s="170"/>
      <c r="SD6" s="170"/>
      <c r="SE6" s="170"/>
      <c r="SF6" s="170"/>
      <c r="SG6" s="170"/>
      <c r="SH6" s="170"/>
      <c r="SI6" s="170"/>
      <c r="SJ6" s="170"/>
      <c r="SK6" s="170"/>
      <c r="SL6" s="170"/>
      <c r="SM6" s="170"/>
      <c r="SN6" s="170"/>
      <c r="SO6" s="170"/>
      <c r="SP6" s="170"/>
      <c r="SQ6" s="170"/>
      <c r="SR6" s="170"/>
      <c r="SS6" s="170"/>
      <c r="ST6" s="170"/>
      <c r="SU6" s="170"/>
      <c r="SV6" s="170"/>
      <c r="SW6" s="170"/>
      <c r="SX6" s="170"/>
      <c r="SY6" s="170"/>
      <c r="SZ6" s="170"/>
      <c r="TA6" s="170"/>
      <c r="TB6" s="170"/>
      <c r="TC6" s="170"/>
      <c r="TD6" s="170"/>
      <c r="TE6" s="170"/>
      <c r="TF6" s="170"/>
      <c r="TG6" s="170"/>
      <c r="TH6" s="170"/>
      <c r="TI6" s="170"/>
      <c r="TJ6" s="170"/>
      <c r="TK6" s="170"/>
      <c r="TL6" s="170"/>
      <c r="TM6" s="170"/>
      <c r="TN6" s="170"/>
      <c r="TO6" s="170"/>
      <c r="TP6" s="170"/>
      <c r="TQ6" s="170"/>
      <c r="TR6" s="170"/>
      <c r="TS6" s="170"/>
      <c r="TT6" s="170"/>
      <c r="TU6" s="170"/>
      <c r="TV6" s="170"/>
      <c r="TW6" s="170"/>
      <c r="TX6" s="170"/>
      <c r="TY6" s="170"/>
      <c r="TZ6" s="170"/>
      <c r="UA6" s="170"/>
      <c r="UB6" s="170"/>
      <c r="UC6" s="170"/>
      <c r="UD6" s="170"/>
      <c r="UE6" s="170"/>
      <c r="UF6" s="170"/>
      <c r="UG6" s="170"/>
      <c r="UH6" s="170"/>
      <c r="UI6" s="170"/>
      <c r="UJ6" s="170"/>
      <c r="UK6" s="170"/>
      <c r="UL6" s="170"/>
      <c r="UM6" s="170"/>
      <c r="UN6" s="170"/>
      <c r="UO6" s="170"/>
      <c r="UP6" s="170"/>
      <c r="UQ6" s="170"/>
      <c r="UR6" s="170"/>
      <c r="US6" s="170"/>
      <c r="UT6" s="170"/>
      <c r="UU6" s="170"/>
      <c r="UV6" s="170"/>
      <c r="UW6" s="170"/>
      <c r="UX6" s="170"/>
      <c r="UY6" s="170"/>
      <c r="UZ6" s="170"/>
      <c r="VA6" s="170"/>
      <c r="VB6" s="170"/>
      <c r="VC6" s="170"/>
      <c r="VD6" s="170"/>
      <c r="VE6" s="170"/>
      <c r="VF6" s="170"/>
      <c r="VG6" s="170"/>
      <c r="VH6" s="170"/>
      <c r="VI6" s="170"/>
      <c r="VJ6" s="170"/>
      <c r="VK6" s="170"/>
      <c r="VL6" s="170"/>
      <c r="VM6" s="170"/>
      <c r="VN6" s="170"/>
      <c r="VO6" s="170"/>
      <c r="VP6" s="170"/>
      <c r="VQ6" s="170"/>
      <c r="VR6" s="170"/>
      <c r="VS6" s="170"/>
      <c r="VT6" s="170"/>
      <c r="VU6" s="170"/>
      <c r="VV6" s="170"/>
      <c r="VW6" s="170"/>
      <c r="VX6" s="170"/>
      <c r="VY6" s="170"/>
      <c r="VZ6" s="170"/>
      <c r="WA6" s="170"/>
      <c r="WB6" s="170"/>
      <c r="WC6" s="170"/>
      <c r="WD6" s="170"/>
      <c r="WE6" s="170"/>
      <c r="WF6" s="170"/>
      <c r="WG6" s="170"/>
      <c r="WH6" s="170"/>
      <c r="WI6" s="170"/>
      <c r="WJ6" s="170"/>
      <c r="WK6" s="170"/>
      <c r="WL6" s="170"/>
      <c r="WM6" s="170"/>
      <c r="WN6" s="170"/>
      <c r="WO6" s="170"/>
      <c r="WP6" s="170"/>
      <c r="WQ6" s="170"/>
      <c r="WR6" s="170"/>
      <c r="WS6" s="170"/>
      <c r="WT6" s="170"/>
      <c r="WU6" s="170"/>
      <c r="WV6" s="170"/>
      <c r="WW6" s="170"/>
      <c r="WX6" s="170"/>
      <c r="WY6" s="170"/>
      <c r="WZ6" s="170"/>
      <c r="XA6" s="170"/>
      <c r="XB6" s="170"/>
      <c r="XC6" s="170"/>
      <c r="XD6" s="170"/>
      <c r="XE6" s="170"/>
      <c r="XF6" s="170"/>
      <c r="XG6" s="170"/>
      <c r="XH6" s="170"/>
      <c r="XI6" s="170"/>
      <c r="XJ6" s="170"/>
      <c r="XK6" s="170"/>
      <c r="XL6" s="170"/>
      <c r="XM6" s="170"/>
      <c r="XN6" s="170"/>
      <c r="XO6" s="170"/>
      <c r="XP6" s="170"/>
      <c r="XQ6" s="170"/>
      <c r="XR6" s="170"/>
      <c r="XS6" s="170"/>
      <c r="XT6" s="170"/>
      <c r="XU6" s="170"/>
      <c r="XV6" s="170"/>
      <c r="XW6" s="170"/>
      <c r="XX6" s="170"/>
      <c r="XY6" s="170"/>
      <c r="XZ6" s="170"/>
      <c r="YA6" s="170"/>
      <c r="YB6" s="170"/>
      <c r="YC6" s="170"/>
      <c r="YD6" s="170"/>
      <c r="YE6" s="170"/>
      <c r="YF6" s="170"/>
      <c r="YG6" s="170"/>
      <c r="YH6" s="170"/>
      <c r="YI6" s="170"/>
      <c r="YJ6" s="170"/>
      <c r="YK6" s="170"/>
      <c r="YL6" s="170"/>
      <c r="YM6" s="170"/>
      <c r="YN6" s="170"/>
      <c r="YO6" s="170"/>
      <c r="YP6" s="170"/>
      <c r="YQ6" s="170"/>
      <c r="YR6" s="170"/>
      <c r="YS6" s="170"/>
      <c r="YT6" s="170"/>
      <c r="YU6" s="170"/>
      <c r="YV6" s="170"/>
      <c r="YW6" s="170"/>
      <c r="YX6" s="170"/>
      <c r="YY6" s="170"/>
      <c r="YZ6" s="170"/>
      <c r="ZA6" s="170"/>
      <c r="ZB6" s="170"/>
      <c r="ZC6" s="170"/>
      <c r="ZD6" s="170"/>
      <c r="ZE6" s="170"/>
      <c r="ZF6" s="170"/>
      <c r="ZG6" s="170"/>
      <c r="ZH6" s="170"/>
      <c r="ZI6" s="170"/>
      <c r="ZJ6" s="170"/>
      <c r="ZK6" s="170"/>
      <c r="ZL6" s="170"/>
      <c r="ZM6" s="170"/>
      <c r="ZN6" s="170"/>
      <c r="ZO6" s="170"/>
      <c r="ZP6" s="170"/>
      <c r="ZQ6" s="170"/>
      <c r="ZR6" s="170"/>
      <c r="ZS6" s="170"/>
      <c r="ZT6" s="170"/>
      <c r="ZU6" s="170"/>
      <c r="ZV6" s="170"/>
      <c r="ZW6" s="170"/>
      <c r="ZX6" s="170"/>
      <c r="ZY6" s="170"/>
      <c r="ZZ6" s="170"/>
      <c r="AAA6" s="170"/>
      <c r="AAB6" s="170"/>
      <c r="AAC6" s="170"/>
      <c r="AAD6" s="170"/>
      <c r="AAE6" s="170"/>
      <c r="AAF6" s="170"/>
      <c r="AAG6" s="170"/>
      <c r="AAH6" s="170"/>
      <c r="AAI6" s="170"/>
      <c r="AAJ6" s="170"/>
      <c r="AAK6" s="170"/>
      <c r="AAL6" s="170"/>
      <c r="AAM6" s="170"/>
      <c r="AAN6" s="170"/>
      <c r="AAO6" s="170"/>
      <c r="AAP6" s="170"/>
      <c r="AAQ6" s="170"/>
      <c r="AAR6" s="170"/>
      <c r="AAS6" s="170"/>
      <c r="AAT6" s="170"/>
      <c r="AAU6" s="170"/>
      <c r="AAV6" s="170"/>
      <c r="AAW6" s="170"/>
      <c r="AAX6" s="170"/>
      <c r="AAY6" s="170"/>
      <c r="AAZ6" s="170"/>
      <c r="ABA6" s="170"/>
      <c r="ABB6" s="170"/>
      <c r="ABC6" s="170"/>
      <c r="ABD6" s="170"/>
      <c r="ABE6" s="170"/>
      <c r="ABF6" s="170"/>
      <c r="ABG6" s="170"/>
      <c r="ABH6" s="170"/>
      <c r="ABI6" s="170"/>
      <c r="ABJ6" s="170"/>
      <c r="ABK6" s="170"/>
      <c r="ABL6" s="170"/>
      <c r="ABM6" s="170"/>
      <c r="ABN6" s="170"/>
      <c r="ABO6" s="170"/>
      <c r="ABP6" s="170"/>
      <c r="ABQ6" s="170"/>
      <c r="ABR6" s="170"/>
      <c r="ABS6" s="170"/>
      <c r="ABT6" s="170"/>
      <c r="ABU6" s="170"/>
      <c r="ABV6" s="170"/>
      <c r="ABW6" s="170"/>
      <c r="ABX6" s="170"/>
      <c r="ABY6" s="170"/>
      <c r="ABZ6" s="170"/>
      <c r="ACA6" s="170"/>
      <c r="ACB6" s="170"/>
      <c r="ACC6" s="170"/>
      <c r="ACD6" s="170"/>
      <c r="ACE6" s="170"/>
      <c r="ACF6" s="170"/>
      <c r="ACG6" s="170"/>
      <c r="ACH6" s="170"/>
      <c r="ACI6" s="170"/>
      <c r="ACJ6" s="170"/>
      <c r="ACK6" s="170"/>
      <c r="ACL6" s="170"/>
      <c r="ACM6" s="170"/>
      <c r="ACN6" s="170"/>
      <c r="ACO6" s="170"/>
      <c r="ACP6" s="170"/>
      <c r="ACQ6" s="170"/>
      <c r="ACR6" s="170"/>
      <c r="ACS6" s="170"/>
      <c r="ACT6" s="170"/>
      <c r="ACU6" s="170"/>
      <c r="ACV6" s="170"/>
      <c r="ACW6" s="170"/>
      <c r="ACX6" s="170"/>
      <c r="ACY6" s="170"/>
      <c r="ACZ6" s="170"/>
      <c r="ADA6" s="170"/>
      <c r="ADB6" s="170"/>
      <c r="ADC6" s="170"/>
      <c r="ADD6" s="170"/>
      <c r="ADE6" s="170"/>
      <c r="ADF6" s="170"/>
      <c r="ADG6" s="170"/>
      <c r="ADH6" s="170"/>
      <c r="ADI6" s="170"/>
      <c r="ADJ6" s="170"/>
      <c r="ADK6" s="170"/>
      <c r="ADL6" s="170"/>
      <c r="ADM6" s="170"/>
      <c r="ADN6" s="170"/>
      <c r="ADO6" s="170"/>
      <c r="ADP6" s="170"/>
      <c r="ADQ6" s="170"/>
      <c r="ADR6" s="170"/>
      <c r="ADS6" s="170"/>
      <c r="ADT6" s="170"/>
      <c r="ADU6" s="170"/>
      <c r="ADV6" s="170"/>
      <c r="ADW6" s="170"/>
      <c r="ADX6" s="170"/>
      <c r="ADY6" s="170"/>
      <c r="ADZ6" s="170"/>
      <c r="AEA6" s="170"/>
      <c r="AEB6" s="170"/>
      <c r="AEC6" s="170"/>
      <c r="AED6" s="170"/>
      <c r="AEE6" s="170"/>
      <c r="AEF6" s="170"/>
      <c r="AEG6" s="170"/>
      <c r="AEH6" s="170"/>
      <c r="AEI6" s="170"/>
      <c r="AEJ6" s="170"/>
      <c r="AEK6" s="170"/>
      <c r="AEL6" s="170"/>
      <c r="AEM6" s="170"/>
      <c r="AEN6" s="170"/>
      <c r="AEO6" s="170"/>
      <c r="AEP6" s="170"/>
      <c r="AEQ6" s="170"/>
      <c r="AER6" s="170"/>
      <c r="AES6" s="170"/>
      <c r="AET6" s="170"/>
      <c r="AEU6" s="170"/>
      <c r="AEV6" s="170"/>
      <c r="AEW6" s="170"/>
      <c r="AEX6" s="170"/>
      <c r="AEY6" s="170"/>
      <c r="AEZ6" s="170"/>
      <c r="AFA6" s="170"/>
      <c r="AFB6" s="170"/>
      <c r="AFC6" s="170"/>
      <c r="AFD6" s="170"/>
      <c r="AFE6" s="170"/>
      <c r="AFF6" s="170"/>
      <c r="AFG6" s="170"/>
      <c r="AFH6" s="170"/>
      <c r="AFI6" s="170"/>
      <c r="AFJ6" s="170"/>
      <c r="AFK6" s="170"/>
      <c r="AFL6" s="170"/>
      <c r="AFM6" s="170"/>
      <c r="AFN6" s="170"/>
      <c r="AFO6" s="170"/>
      <c r="AFP6" s="170"/>
      <c r="AFQ6" s="170"/>
      <c r="AFR6" s="170"/>
      <c r="AFS6" s="170"/>
      <c r="AFT6" s="170"/>
      <c r="AFU6" s="170"/>
      <c r="AFV6" s="170"/>
      <c r="AFW6" s="170"/>
      <c r="AFX6" s="170"/>
      <c r="AFY6" s="170"/>
      <c r="AFZ6" s="170"/>
      <c r="AGA6" s="170"/>
      <c r="AGB6" s="170"/>
      <c r="AGC6" s="170"/>
      <c r="AGD6" s="170"/>
      <c r="AGE6" s="170"/>
      <c r="AGF6" s="170"/>
      <c r="AGG6" s="170"/>
      <c r="AGH6" s="170"/>
      <c r="AGI6" s="170"/>
      <c r="AGJ6" s="170"/>
      <c r="AGK6" s="170"/>
      <c r="AGL6" s="170"/>
      <c r="AGM6" s="170"/>
      <c r="AGN6" s="170"/>
      <c r="AGO6" s="170"/>
      <c r="AGP6" s="170"/>
      <c r="AGQ6" s="170"/>
      <c r="AGR6" s="170"/>
      <c r="AGS6" s="170"/>
      <c r="AGT6" s="170"/>
      <c r="AGU6" s="170"/>
      <c r="AGV6" s="170"/>
      <c r="AGW6" s="170"/>
      <c r="AGX6" s="170"/>
      <c r="AGY6" s="170"/>
      <c r="AGZ6" s="170"/>
      <c r="AHA6" s="170"/>
      <c r="AHB6" s="170"/>
      <c r="AHC6" s="170"/>
      <c r="AHD6" s="170"/>
      <c r="AHE6" s="170"/>
      <c r="AHF6" s="170"/>
      <c r="AHG6" s="170"/>
      <c r="AHH6" s="170"/>
      <c r="AHI6" s="170"/>
      <c r="AHJ6" s="170"/>
      <c r="AHK6" s="170"/>
      <c r="AHL6" s="170"/>
      <c r="AHM6" s="170"/>
      <c r="AHN6" s="170"/>
      <c r="AHO6" s="170"/>
      <c r="AHP6" s="170"/>
      <c r="AHQ6" s="170"/>
      <c r="AHR6" s="170"/>
      <c r="AHS6" s="170"/>
      <c r="AHT6" s="170"/>
      <c r="AHU6" s="170"/>
      <c r="AHV6" s="170"/>
      <c r="AHW6" s="170"/>
      <c r="AHX6" s="170"/>
      <c r="AHY6" s="170"/>
      <c r="AHZ6" s="170"/>
      <c r="AIA6" s="170"/>
      <c r="AIB6" s="170"/>
      <c r="AIC6" s="170"/>
      <c r="AID6" s="170"/>
      <c r="AIE6" s="170"/>
      <c r="AIF6" s="170"/>
      <c r="AIG6" s="170"/>
      <c r="AIH6" s="170"/>
      <c r="AII6" s="170"/>
      <c r="AIJ6" s="170"/>
      <c r="AIK6" s="170"/>
      <c r="AIL6" s="170"/>
      <c r="AIM6" s="170"/>
      <c r="AIN6" s="170"/>
      <c r="AIO6" s="170"/>
      <c r="AIP6" s="170"/>
      <c r="AIQ6" s="170"/>
      <c r="AIR6" s="170"/>
      <c r="AIS6" s="170"/>
      <c r="AIT6" s="170"/>
      <c r="AIU6" s="170"/>
      <c r="AIV6" s="170"/>
      <c r="AIW6" s="170"/>
      <c r="AIX6" s="170"/>
      <c r="AIY6" s="170"/>
      <c r="AIZ6" s="170"/>
      <c r="AJA6" s="170"/>
      <c r="AJB6" s="170"/>
      <c r="AJC6" s="170"/>
      <c r="AJD6" s="170"/>
      <c r="AJE6" s="170"/>
      <c r="AJF6" s="170"/>
      <c r="AJG6" s="170"/>
      <c r="AJH6" s="170"/>
      <c r="AJI6" s="170"/>
      <c r="AJJ6" s="170"/>
      <c r="AJK6" s="170"/>
      <c r="AJL6" s="170"/>
      <c r="AJM6" s="170"/>
      <c r="AJN6" s="170"/>
      <c r="AJO6" s="170"/>
      <c r="AJP6" s="170"/>
      <c r="AJQ6" s="170"/>
      <c r="AJR6" s="170"/>
      <c r="AJS6" s="170"/>
      <c r="AJT6" s="170"/>
      <c r="AJU6" s="170"/>
      <c r="AJV6" s="170"/>
      <c r="AJW6" s="170"/>
      <c r="AJX6" s="170"/>
      <c r="AJY6" s="170"/>
      <c r="AJZ6" s="170"/>
      <c r="AKA6" s="170"/>
      <c r="AKB6" s="170"/>
      <c r="AKC6" s="170"/>
      <c r="AKD6" s="170"/>
      <c r="AKE6" s="170"/>
      <c r="AKF6" s="170"/>
      <c r="AKG6" s="170"/>
      <c r="AKH6" s="170"/>
      <c r="AKI6" s="170"/>
      <c r="AKJ6" s="170"/>
      <c r="AKK6" s="170"/>
      <c r="AKL6" s="170"/>
      <c r="AKM6" s="170"/>
      <c r="AKN6" s="170"/>
      <c r="AKO6" s="170"/>
      <c r="AKP6" s="170"/>
      <c r="AKQ6" s="170"/>
      <c r="AKR6" s="170"/>
      <c r="AKS6" s="170"/>
      <c r="AKT6" s="170"/>
      <c r="AKU6" s="170"/>
      <c r="AKV6" s="170"/>
      <c r="AKW6" s="170"/>
      <c r="AKX6" s="170"/>
      <c r="AKY6" s="170"/>
      <c r="AKZ6" s="170"/>
      <c r="ALA6" s="170"/>
      <c r="ALB6" s="170"/>
      <c r="ALC6" s="170"/>
      <c r="ALD6" s="170"/>
      <c r="ALE6" s="170"/>
      <c r="ALF6" s="170"/>
      <c r="ALG6" s="170"/>
      <c r="ALH6" s="170"/>
      <c r="ALI6" s="170"/>
      <c r="ALJ6" s="170"/>
      <c r="ALK6" s="170"/>
      <c r="ALL6" s="170"/>
      <c r="ALM6" s="170"/>
      <c r="ALN6" s="170"/>
      <c r="ALO6" s="170"/>
      <c r="ALP6" s="170"/>
      <c r="ALQ6" s="170"/>
      <c r="ALR6" s="170"/>
      <c r="ALS6" s="170"/>
      <c r="ALT6" s="170"/>
      <c r="ALU6" s="170"/>
      <c r="ALV6" s="170"/>
      <c r="ALW6" s="170"/>
      <c r="ALX6" s="170"/>
      <c r="ALY6" s="170"/>
      <c r="ALZ6" s="170"/>
      <c r="AMA6" s="170"/>
      <c r="AMB6" s="170"/>
      <c r="AMC6" s="170"/>
      <c r="AMD6" s="170"/>
      <c r="AME6" s="170"/>
      <c r="AMF6" s="170"/>
      <c r="AMG6" s="170"/>
      <c r="AMH6" s="170"/>
      <c r="AMI6" s="170"/>
      <c r="AMJ6" s="170"/>
      <c r="AMK6" s="170"/>
      <c r="AML6" s="170"/>
      <c r="AMM6" s="170"/>
      <c r="AMN6" s="170"/>
      <c r="AMO6" s="170"/>
      <c r="AMP6" s="170"/>
      <c r="AMQ6" s="170"/>
      <c r="AMR6" s="170"/>
      <c r="AMS6" s="170"/>
      <c r="AMT6" s="170"/>
      <c r="AMU6" s="170"/>
      <c r="AMV6" s="170"/>
      <c r="AMW6" s="170"/>
      <c r="AMX6" s="170"/>
      <c r="AMY6" s="170"/>
      <c r="AMZ6" s="170"/>
      <c r="ANA6" s="170"/>
      <c r="ANB6" s="170"/>
      <c r="ANC6" s="170"/>
      <c r="AND6" s="170"/>
      <c r="ANE6" s="170"/>
      <c r="ANF6" s="170"/>
      <c r="ANG6" s="170"/>
      <c r="ANH6" s="170"/>
      <c r="ANI6" s="170"/>
      <c r="ANJ6" s="170"/>
      <c r="ANK6" s="170"/>
      <c r="ANL6" s="170"/>
      <c r="ANM6" s="170"/>
      <c r="ANN6" s="170"/>
      <c r="ANO6" s="170"/>
      <c r="ANP6" s="170"/>
      <c r="ANQ6" s="170"/>
      <c r="ANR6" s="170"/>
      <c r="ANS6" s="170"/>
      <c r="ANT6" s="170"/>
      <c r="ANU6" s="170"/>
      <c r="ANV6" s="170"/>
      <c r="ANW6" s="170"/>
      <c r="ANX6" s="170"/>
      <c r="ANY6" s="170"/>
      <c r="ANZ6" s="170"/>
      <c r="AOA6" s="170"/>
      <c r="AOB6" s="170"/>
      <c r="AOC6" s="170"/>
      <c r="AOD6" s="170"/>
      <c r="AOE6" s="170"/>
      <c r="AOF6" s="170"/>
      <c r="AOG6" s="170"/>
      <c r="AOH6" s="170"/>
      <c r="AOI6" s="170"/>
      <c r="AOJ6" s="170"/>
      <c r="AOK6" s="170"/>
      <c r="AOL6" s="170"/>
      <c r="AOM6" s="170"/>
      <c r="AON6" s="170"/>
      <c r="AOO6" s="170"/>
      <c r="AOP6" s="170"/>
      <c r="AOQ6" s="170"/>
      <c r="AOR6" s="170"/>
      <c r="AOS6" s="170"/>
      <c r="AOT6" s="170"/>
      <c r="AOU6" s="170"/>
      <c r="AOV6" s="170"/>
      <c r="AOW6" s="170"/>
      <c r="AOX6" s="170"/>
      <c r="AOY6" s="170"/>
      <c r="AOZ6" s="170"/>
      <c r="APA6" s="170"/>
      <c r="APB6" s="170"/>
      <c r="APC6" s="170"/>
      <c r="APD6" s="170"/>
      <c r="APE6" s="170"/>
      <c r="APF6" s="170"/>
      <c r="APG6" s="170"/>
      <c r="APH6" s="170"/>
      <c r="API6" s="170"/>
      <c r="APJ6" s="170"/>
      <c r="APK6" s="170"/>
      <c r="APL6" s="170"/>
      <c r="APM6" s="170"/>
      <c r="APN6" s="170"/>
      <c r="APO6" s="170"/>
      <c r="APP6" s="170"/>
      <c r="APQ6" s="170"/>
      <c r="APR6" s="170"/>
      <c r="APS6" s="170"/>
      <c r="APT6" s="170"/>
      <c r="APU6" s="170"/>
      <c r="APV6" s="170"/>
      <c r="APW6" s="170"/>
      <c r="APX6" s="170"/>
      <c r="APY6" s="170"/>
      <c r="APZ6" s="170"/>
      <c r="AQA6" s="170"/>
      <c r="AQB6" s="170"/>
      <c r="AQC6" s="170"/>
      <c r="AQD6" s="170"/>
      <c r="AQE6" s="170"/>
      <c r="AQF6" s="170"/>
      <c r="AQG6" s="170"/>
      <c r="AQH6" s="170"/>
      <c r="AQI6" s="170"/>
      <c r="AQJ6" s="170"/>
      <c r="AQK6" s="170"/>
      <c r="AQL6" s="170"/>
      <c r="AQM6" s="170"/>
      <c r="AQN6" s="170"/>
      <c r="AQO6" s="170"/>
      <c r="AQP6" s="170"/>
      <c r="AQQ6" s="170"/>
      <c r="AQR6" s="170"/>
      <c r="AQS6" s="170"/>
      <c r="AQT6" s="170"/>
      <c r="AQU6" s="170"/>
      <c r="AQV6" s="170"/>
      <c r="AQW6" s="170"/>
      <c r="AQX6" s="170"/>
      <c r="AQY6" s="170"/>
      <c r="AQZ6" s="170"/>
      <c r="ARA6" s="170"/>
      <c r="ARB6" s="170"/>
      <c r="ARC6" s="170"/>
      <c r="ARD6" s="170"/>
      <c r="ARE6" s="170"/>
      <c r="ARF6" s="170"/>
      <c r="ARG6" s="170"/>
      <c r="ARH6" s="170"/>
      <c r="ARI6" s="170"/>
      <c r="ARJ6" s="170"/>
      <c r="ARK6" s="170"/>
      <c r="ARL6" s="170"/>
      <c r="ARM6" s="170"/>
      <c r="ARN6" s="170"/>
      <c r="ARO6" s="170"/>
      <c r="ARP6" s="170"/>
      <c r="ARQ6" s="170"/>
      <c r="ARR6" s="170"/>
      <c r="ARS6" s="170"/>
      <c r="ART6" s="170"/>
      <c r="ARU6" s="170"/>
      <c r="ARV6" s="170"/>
      <c r="ARW6" s="170"/>
      <c r="ARX6" s="170"/>
      <c r="ARY6" s="170"/>
      <c r="ARZ6" s="170"/>
      <c r="ASA6" s="170"/>
      <c r="ASB6" s="170"/>
      <c r="ASC6" s="170"/>
      <c r="ASD6" s="170"/>
      <c r="ASE6" s="170"/>
      <c r="ASF6" s="170"/>
      <c r="ASG6" s="170"/>
      <c r="ASH6" s="170"/>
      <c r="ASI6" s="170"/>
      <c r="ASJ6" s="170"/>
      <c r="ASK6" s="170"/>
      <c r="ASL6" s="170"/>
      <c r="ASM6" s="170"/>
      <c r="ASN6" s="170"/>
      <c r="ASO6" s="170"/>
      <c r="ASP6" s="170"/>
      <c r="ASQ6" s="170"/>
      <c r="ASR6" s="170"/>
      <c r="ASS6" s="170"/>
      <c r="AST6" s="170"/>
      <c r="ASU6" s="170"/>
      <c r="ASV6" s="170"/>
      <c r="ASW6" s="170"/>
      <c r="ASX6" s="170"/>
      <c r="ASY6" s="170"/>
      <c r="ASZ6" s="170"/>
      <c r="ATA6" s="170"/>
      <c r="ATB6" s="170"/>
      <c r="ATC6" s="170"/>
      <c r="ATD6" s="170"/>
      <c r="ATE6" s="170"/>
      <c r="ATF6" s="170"/>
      <c r="ATG6" s="170"/>
      <c r="ATH6" s="170"/>
      <c r="ATI6" s="170"/>
      <c r="ATJ6" s="170"/>
      <c r="ATK6" s="170"/>
      <c r="ATL6" s="170"/>
      <c r="ATM6" s="170"/>
      <c r="ATN6" s="170"/>
      <c r="ATO6" s="170"/>
      <c r="ATP6" s="170"/>
      <c r="ATQ6" s="170"/>
      <c r="ATR6" s="170"/>
      <c r="ATS6" s="170"/>
      <c r="ATT6" s="170"/>
      <c r="ATU6" s="170"/>
      <c r="ATV6" s="170"/>
      <c r="ATW6" s="170"/>
      <c r="ATX6" s="170"/>
      <c r="ATY6" s="170"/>
      <c r="ATZ6" s="170"/>
      <c r="AUA6" s="170"/>
      <c r="AUB6" s="170"/>
      <c r="AUC6" s="170"/>
      <c r="AUD6" s="170"/>
      <c r="AUE6" s="170"/>
      <c r="AUF6" s="170"/>
      <c r="AUG6" s="170"/>
      <c r="AUH6" s="170"/>
      <c r="AUI6" s="170"/>
      <c r="AUJ6" s="170"/>
      <c r="AUK6" s="170"/>
      <c r="AUL6" s="170"/>
      <c r="AUM6" s="170"/>
      <c r="AUN6" s="170"/>
      <c r="AUO6" s="170"/>
      <c r="AUP6" s="170"/>
      <c r="AUQ6" s="170"/>
      <c r="AUR6" s="170"/>
      <c r="AUS6" s="170"/>
      <c r="AUT6" s="170"/>
      <c r="AUU6" s="170"/>
      <c r="AUV6" s="170"/>
      <c r="AUW6" s="170"/>
      <c r="AUX6" s="170"/>
      <c r="AUY6" s="170"/>
      <c r="AUZ6" s="170"/>
      <c r="AVA6" s="170"/>
      <c r="AVB6" s="170"/>
      <c r="AVC6" s="170"/>
      <c r="AVD6" s="170"/>
      <c r="AVE6" s="170"/>
      <c r="AVF6" s="170"/>
      <c r="AVG6" s="170"/>
      <c r="AVH6" s="170"/>
      <c r="AVI6" s="170"/>
      <c r="AVJ6" s="170"/>
      <c r="AVK6" s="170"/>
      <c r="AVL6" s="170"/>
      <c r="AVM6" s="170"/>
      <c r="AVN6" s="170"/>
      <c r="AVO6" s="170"/>
      <c r="AVP6" s="170"/>
      <c r="AVQ6" s="170"/>
      <c r="AVR6" s="170"/>
      <c r="AVS6" s="170"/>
      <c r="AVT6" s="170"/>
      <c r="AVU6" s="170"/>
      <c r="AVV6" s="170"/>
      <c r="AVW6" s="170"/>
      <c r="AVX6" s="170"/>
      <c r="AVY6" s="170"/>
      <c r="AVZ6" s="170"/>
      <c r="AWA6" s="170"/>
      <c r="AWB6" s="170"/>
      <c r="AWC6" s="170"/>
      <c r="AWD6" s="170"/>
      <c r="AWE6" s="170"/>
      <c r="AWF6" s="170"/>
      <c r="AWG6" s="170"/>
      <c r="AWH6" s="170"/>
      <c r="AWI6" s="170"/>
      <c r="AWJ6" s="170"/>
      <c r="AWK6" s="170"/>
      <c r="AWL6" s="170"/>
      <c r="AWM6" s="170"/>
      <c r="AWN6" s="170"/>
      <c r="AWO6" s="170"/>
      <c r="AWP6" s="170"/>
      <c r="AWQ6" s="170"/>
      <c r="AWR6" s="170"/>
      <c r="AWS6" s="170"/>
      <c r="AWT6" s="170"/>
      <c r="AWU6" s="170"/>
      <c r="AWV6" s="170"/>
      <c r="AWW6" s="170"/>
      <c r="AWX6" s="170"/>
      <c r="AWY6" s="170"/>
      <c r="AWZ6" s="170"/>
      <c r="AXA6" s="170"/>
      <c r="AXB6" s="170"/>
      <c r="AXC6" s="170"/>
      <c r="AXD6" s="170"/>
      <c r="AXE6" s="170"/>
      <c r="AXF6" s="170"/>
      <c r="AXG6" s="170"/>
      <c r="AXH6" s="170"/>
      <c r="AXI6" s="170"/>
      <c r="AXJ6" s="170"/>
      <c r="AXK6" s="170"/>
      <c r="AXL6" s="170"/>
      <c r="AXM6" s="170"/>
      <c r="AXN6" s="170"/>
      <c r="AXO6" s="170"/>
      <c r="AXP6" s="170"/>
      <c r="AXQ6" s="170"/>
      <c r="AXR6" s="170"/>
      <c r="AXS6" s="170"/>
      <c r="AXT6" s="170"/>
      <c r="AXU6" s="170"/>
      <c r="AXV6" s="170"/>
      <c r="AXW6" s="170"/>
      <c r="AXX6" s="170"/>
      <c r="AXY6" s="170"/>
      <c r="AXZ6" s="170"/>
      <c r="AYA6" s="170"/>
      <c r="AYB6" s="170"/>
      <c r="AYC6" s="170"/>
      <c r="AYD6" s="170"/>
      <c r="AYE6" s="170"/>
      <c r="AYF6" s="170"/>
      <c r="AYG6" s="170"/>
      <c r="AYH6" s="170"/>
      <c r="AYI6" s="170"/>
      <c r="AYJ6" s="170"/>
      <c r="AYK6" s="170"/>
      <c r="AYL6" s="170"/>
      <c r="AYM6" s="170"/>
      <c r="AYN6" s="170"/>
      <c r="AYO6" s="170"/>
      <c r="AYP6" s="170"/>
      <c r="AYQ6" s="170"/>
      <c r="AYR6" s="170"/>
      <c r="AYS6" s="170"/>
      <c r="AYT6" s="170"/>
      <c r="AYU6" s="170"/>
      <c r="AYV6" s="170"/>
      <c r="AYW6" s="170"/>
      <c r="AYX6" s="170"/>
      <c r="AYY6" s="170"/>
      <c r="AYZ6" s="170"/>
      <c r="AZA6" s="170"/>
      <c r="AZB6" s="170"/>
      <c r="AZC6" s="170"/>
      <c r="AZD6" s="170"/>
      <c r="AZE6" s="170"/>
      <c r="AZF6" s="170"/>
      <c r="AZG6" s="170"/>
      <c r="AZH6" s="170"/>
      <c r="AZI6" s="170"/>
      <c r="AZJ6" s="170"/>
      <c r="AZK6" s="170"/>
      <c r="AZL6" s="170"/>
      <c r="AZM6" s="170"/>
      <c r="AZN6" s="170"/>
      <c r="AZO6" s="170"/>
      <c r="AZP6" s="170"/>
      <c r="AZQ6" s="170"/>
      <c r="AZR6" s="170"/>
      <c r="AZS6" s="170"/>
      <c r="AZT6" s="170"/>
      <c r="AZU6" s="170"/>
      <c r="AZV6" s="170"/>
      <c r="AZW6" s="170"/>
      <c r="AZX6" s="170"/>
      <c r="AZY6" s="170"/>
      <c r="AZZ6" s="170"/>
      <c r="BAA6" s="170"/>
      <c r="BAB6" s="170"/>
      <c r="BAC6" s="170"/>
      <c r="BAD6" s="170"/>
      <c r="BAE6" s="170"/>
      <c r="BAF6" s="170"/>
      <c r="BAG6" s="170"/>
      <c r="BAH6" s="170"/>
      <c r="BAI6" s="170"/>
      <c r="BAJ6" s="170"/>
      <c r="BAK6" s="170"/>
      <c r="BAL6" s="170"/>
      <c r="BAM6" s="170"/>
      <c r="BAN6" s="170"/>
      <c r="BAO6" s="170"/>
      <c r="BAP6" s="170"/>
      <c r="BAQ6" s="170"/>
      <c r="BAR6" s="170"/>
      <c r="BAS6" s="170"/>
      <c r="BAT6" s="170"/>
      <c r="BAU6" s="170"/>
      <c r="BAV6" s="170"/>
      <c r="BAW6" s="170"/>
      <c r="BAX6" s="170"/>
      <c r="BAY6" s="170"/>
      <c r="BAZ6" s="170"/>
      <c r="BBA6" s="170"/>
      <c r="BBB6" s="170"/>
      <c r="BBC6" s="170"/>
      <c r="BBD6" s="170"/>
      <c r="BBE6" s="170"/>
      <c r="BBF6" s="170"/>
      <c r="BBG6" s="170"/>
      <c r="BBH6" s="170"/>
      <c r="BBI6" s="170"/>
      <c r="BBJ6" s="170"/>
      <c r="BBK6" s="170"/>
      <c r="BBL6" s="170"/>
      <c r="BBM6" s="170"/>
      <c r="BBN6" s="170"/>
      <c r="BBO6" s="170"/>
      <c r="BBP6" s="170"/>
      <c r="BBQ6" s="170"/>
      <c r="BBR6" s="170"/>
      <c r="BBS6" s="170"/>
      <c r="BBT6" s="170"/>
      <c r="BBU6" s="170"/>
      <c r="BBV6" s="170"/>
      <c r="BBW6" s="170"/>
      <c r="BBX6" s="170"/>
      <c r="BBY6" s="170"/>
      <c r="BBZ6" s="170"/>
      <c r="BCA6" s="170"/>
      <c r="BCB6" s="170"/>
      <c r="BCC6" s="170"/>
      <c r="BCD6" s="170"/>
      <c r="BCE6" s="170"/>
      <c r="BCF6" s="170"/>
      <c r="BCG6" s="170"/>
      <c r="BCH6" s="170"/>
      <c r="BCI6" s="170"/>
      <c r="BCJ6" s="170"/>
      <c r="BCK6" s="170"/>
      <c r="BCL6" s="170"/>
      <c r="BCM6" s="170"/>
      <c r="BCN6" s="170"/>
      <c r="BCO6" s="170"/>
      <c r="BCP6" s="170"/>
      <c r="BCQ6" s="170"/>
      <c r="BCR6" s="170"/>
      <c r="BCS6" s="170"/>
      <c r="BCT6" s="170"/>
      <c r="BCU6" s="170"/>
      <c r="BCV6" s="170"/>
      <c r="BCW6" s="170"/>
      <c r="BCX6" s="170"/>
      <c r="BCY6" s="170"/>
      <c r="BCZ6" s="170"/>
      <c r="BDA6" s="170"/>
      <c r="BDB6" s="170"/>
      <c r="BDC6" s="170"/>
      <c r="BDD6" s="170"/>
      <c r="BDE6" s="170"/>
      <c r="BDF6" s="170"/>
      <c r="BDG6" s="170"/>
      <c r="BDH6" s="170"/>
      <c r="BDI6" s="170"/>
      <c r="BDJ6" s="170"/>
      <c r="BDK6" s="170"/>
      <c r="BDL6" s="170"/>
      <c r="BDM6" s="170"/>
      <c r="BDN6" s="170"/>
      <c r="BDO6" s="170"/>
      <c r="BDP6" s="170"/>
      <c r="BDQ6" s="170"/>
      <c r="BDR6" s="170"/>
      <c r="BDS6" s="170"/>
      <c r="BDT6" s="170"/>
      <c r="BDU6" s="170"/>
      <c r="BDV6" s="170"/>
      <c r="BDW6" s="170"/>
      <c r="BDX6" s="170"/>
      <c r="BDY6" s="170"/>
      <c r="BDZ6" s="170"/>
      <c r="BEA6" s="170"/>
      <c r="BEB6" s="170"/>
      <c r="BEC6" s="170"/>
      <c r="BED6" s="170"/>
      <c r="BEE6" s="170"/>
      <c r="BEF6" s="170"/>
      <c r="BEG6" s="170"/>
      <c r="BEH6" s="170"/>
      <c r="BEI6" s="170"/>
      <c r="BEJ6" s="170"/>
      <c r="BEK6" s="170"/>
      <c r="BEL6" s="170"/>
      <c r="BEM6" s="170"/>
      <c r="BEN6" s="170"/>
      <c r="BEO6" s="170"/>
      <c r="BEP6" s="170"/>
      <c r="BEQ6" s="170"/>
      <c r="BER6" s="170"/>
      <c r="BES6" s="170"/>
      <c r="BET6" s="170"/>
      <c r="BEU6" s="170"/>
      <c r="BEV6" s="170"/>
      <c r="BEW6" s="170"/>
      <c r="BEX6" s="170"/>
      <c r="BEY6" s="170"/>
      <c r="BEZ6" s="170"/>
      <c r="BFA6" s="170"/>
      <c r="BFB6" s="170"/>
      <c r="BFC6" s="170"/>
      <c r="BFD6" s="170"/>
      <c r="BFE6" s="170"/>
      <c r="BFF6" s="170"/>
      <c r="BFG6" s="170"/>
      <c r="BFH6" s="170"/>
      <c r="BFI6" s="170"/>
      <c r="BFJ6" s="170"/>
      <c r="BFK6" s="170"/>
      <c r="BFL6" s="170"/>
      <c r="BFM6" s="170"/>
      <c r="BFN6" s="170"/>
      <c r="BFO6" s="170"/>
      <c r="BFP6" s="170"/>
      <c r="BFQ6" s="170"/>
      <c r="BFR6" s="170"/>
      <c r="BFS6" s="170"/>
      <c r="BFT6" s="170"/>
      <c r="BFU6" s="170"/>
      <c r="BFV6" s="170"/>
      <c r="BFW6" s="170"/>
      <c r="BFX6" s="170"/>
      <c r="BFY6" s="170"/>
      <c r="BFZ6" s="170"/>
      <c r="BGA6" s="170"/>
      <c r="BGB6" s="170"/>
      <c r="BGC6" s="170"/>
      <c r="BGD6" s="170"/>
      <c r="BGE6" s="170"/>
      <c r="BGF6" s="170"/>
      <c r="BGG6" s="170"/>
      <c r="BGH6" s="170"/>
      <c r="BGI6" s="170"/>
      <c r="BGJ6" s="170"/>
      <c r="BGK6" s="170"/>
      <c r="BGL6" s="170"/>
      <c r="BGM6" s="170"/>
      <c r="BGN6" s="170"/>
      <c r="BGO6" s="170"/>
      <c r="BGP6" s="170"/>
      <c r="BGQ6" s="170"/>
      <c r="BGR6" s="170"/>
      <c r="BGS6" s="170"/>
      <c r="BGT6" s="170"/>
      <c r="BGU6" s="170"/>
      <c r="BGV6" s="170"/>
      <c r="BGW6" s="170"/>
      <c r="BGX6" s="170"/>
      <c r="BGY6" s="170"/>
      <c r="BGZ6" s="170"/>
      <c r="BHA6" s="170"/>
      <c r="BHB6" s="170"/>
      <c r="BHC6" s="170"/>
      <c r="BHD6" s="170"/>
      <c r="BHE6" s="170"/>
      <c r="BHF6" s="170"/>
      <c r="BHG6" s="170"/>
      <c r="BHH6" s="170"/>
      <c r="BHI6" s="170"/>
      <c r="BHJ6" s="170"/>
      <c r="BHK6" s="170"/>
      <c r="BHL6" s="170"/>
      <c r="BHM6" s="170"/>
      <c r="BHN6" s="170"/>
      <c r="BHO6" s="170"/>
      <c r="BHP6" s="170"/>
      <c r="BHQ6" s="170"/>
      <c r="BHR6" s="170"/>
      <c r="BHS6" s="170"/>
      <c r="BHT6" s="170"/>
      <c r="BHU6" s="170"/>
      <c r="BHV6" s="170"/>
      <c r="BHW6" s="170"/>
      <c r="BHX6" s="170"/>
      <c r="BHY6" s="170"/>
      <c r="BHZ6" s="170"/>
      <c r="BIA6" s="170"/>
      <c r="BIB6" s="170"/>
      <c r="BIC6" s="170"/>
      <c r="BID6" s="170"/>
      <c r="BIE6" s="170"/>
      <c r="BIF6" s="170"/>
      <c r="BIG6" s="170"/>
      <c r="BIH6" s="170"/>
      <c r="BII6" s="170"/>
      <c r="BIJ6" s="170"/>
      <c r="BIK6" s="170"/>
      <c r="BIL6" s="170"/>
      <c r="BIM6" s="170"/>
      <c r="BIN6" s="170"/>
      <c r="BIO6" s="170"/>
      <c r="BIP6" s="170"/>
      <c r="BIQ6" s="170"/>
      <c r="BIR6" s="170"/>
      <c r="BIS6" s="170"/>
      <c r="BIT6" s="170"/>
      <c r="BIU6" s="170"/>
      <c r="BIV6" s="170"/>
      <c r="BIW6" s="170"/>
      <c r="BIX6" s="170"/>
      <c r="BIY6" s="170"/>
      <c r="BIZ6" s="170"/>
      <c r="BJA6" s="170"/>
      <c r="BJB6" s="170"/>
      <c r="BJC6" s="170"/>
      <c r="BJD6" s="170"/>
      <c r="BJE6" s="170"/>
      <c r="BJF6" s="170"/>
      <c r="BJG6" s="170"/>
      <c r="BJH6" s="170"/>
      <c r="BJI6" s="170"/>
      <c r="BJJ6" s="170"/>
      <c r="BJK6" s="170"/>
      <c r="BJL6" s="170"/>
      <c r="BJM6" s="170"/>
      <c r="BJN6" s="170"/>
      <c r="BJO6" s="170"/>
      <c r="BJP6" s="170"/>
      <c r="BJQ6" s="170"/>
      <c r="BJR6" s="170"/>
      <c r="BJS6" s="170"/>
      <c r="BJT6" s="170"/>
      <c r="BJU6" s="170"/>
      <c r="BJV6" s="170"/>
      <c r="BJW6" s="170"/>
      <c r="BJX6" s="170"/>
      <c r="BJY6" s="170"/>
      <c r="BJZ6" s="170"/>
      <c r="BKA6" s="170"/>
      <c r="BKB6" s="170"/>
      <c r="BKC6" s="170"/>
      <c r="BKD6" s="170"/>
      <c r="BKE6" s="170"/>
      <c r="BKF6" s="170"/>
      <c r="BKG6" s="170"/>
      <c r="BKH6" s="170"/>
      <c r="BKI6" s="170"/>
      <c r="BKJ6" s="170"/>
      <c r="BKK6" s="170"/>
      <c r="BKL6" s="170"/>
      <c r="BKM6" s="170"/>
      <c r="BKN6" s="170"/>
      <c r="BKO6" s="170"/>
      <c r="BKP6" s="170"/>
      <c r="BKQ6" s="170"/>
      <c r="BKR6" s="170"/>
      <c r="BKS6" s="170"/>
      <c r="BKT6" s="170"/>
      <c r="BKU6" s="170"/>
      <c r="BKV6" s="170"/>
      <c r="BKW6" s="170"/>
      <c r="BKX6" s="170"/>
      <c r="BKY6" s="170"/>
      <c r="BKZ6" s="170"/>
      <c r="BLA6" s="170"/>
      <c r="BLB6" s="170"/>
      <c r="BLC6" s="170"/>
      <c r="BLD6" s="170"/>
      <c r="BLE6" s="170"/>
      <c r="BLF6" s="170"/>
      <c r="BLG6" s="170"/>
      <c r="BLH6" s="170"/>
      <c r="BLI6" s="170"/>
      <c r="BLJ6" s="170"/>
      <c r="BLK6" s="170"/>
      <c r="BLL6" s="170"/>
      <c r="BLM6" s="170"/>
      <c r="BLN6" s="170"/>
      <c r="BLO6" s="170"/>
      <c r="BLP6" s="170"/>
      <c r="BLQ6" s="170"/>
      <c r="BLR6" s="170"/>
      <c r="BLS6" s="170"/>
      <c r="BLT6" s="170"/>
      <c r="BLU6" s="170"/>
      <c r="BLV6" s="170"/>
      <c r="BLW6" s="170"/>
      <c r="BLX6" s="170"/>
      <c r="BLY6" s="170"/>
      <c r="BLZ6" s="170"/>
      <c r="BMA6" s="170"/>
      <c r="BMB6" s="170"/>
      <c r="BMC6" s="170"/>
      <c r="BMD6" s="170"/>
      <c r="BME6" s="170"/>
      <c r="BMF6" s="170"/>
      <c r="BMG6" s="170"/>
      <c r="BMH6" s="170"/>
      <c r="BMI6" s="170"/>
      <c r="BMJ6" s="170"/>
      <c r="BMK6" s="170"/>
      <c r="BML6" s="170"/>
      <c r="BMM6" s="170"/>
      <c r="BMN6" s="170"/>
      <c r="BMO6" s="170"/>
      <c r="BMP6" s="170"/>
      <c r="BMQ6" s="170"/>
      <c r="BMR6" s="170"/>
      <c r="BMS6" s="170"/>
      <c r="BMT6" s="170"/>
      <c r="BMU6" s="170"/>
      <c r="BMV6" s="170"/>
      <c r="BMW6" s="170"/>
      <c r="BMX6" s="170"/>
      <c r="BMY6" s="170"/>
      <c r="BMZ6" s="170"/>
      <c r="BNA6" s="170"/>
      <c r="BNB6" s="170"/>
      <c r="BNC6" s="170"/>
      <c r="BND6" s="170"/>
      <c r="BNE6" s="170"/>
      <c r="BNF6" s="170"/>
      <c r="BNG6" s="170"/>
      <c r="BNH6" s="170"/>
      <c r="BNI6" s="170"/>
      <c r="BNJ6" s="170"/>
      <c r="BNK6" s="170"/>
      <c r="BNL6" s="170"/>
      <c r="BNM6" s="170"/>
      <c r="BNN6" s="170"/>
      <c r="BNO6" s="170"/>
      <c r="BNP6" s="170"/>
      <c r="BNQ6" s="170"/>
      <c r="BNR6" s="170"/>
      <c r="BNS6" s="170"/>
      <c r="BNT6" s="170"/>
      <c r="BNU6" s="170"/>
      <c r="BNV6" s="170"/>
      <c r="BNW6" s="170"/>
      <c r="BNX6" s="170"/>
      <c r="BNY6" s="170"/>
      <c r="BNZ6" s="170"/>
      <c r="BOA6" s="170"/>
      <c r="BOB6" s="170"/>
      <c r="BOC6" s="170"/>
      <c r="BOD6" s="170"/>
      <c r="BOE6" s="170"/>
      <c r="BOF6" s="170"/>
      <c r="BOG6" s="170"/>
      <c r="BOH6" s="170"/>
      <c r="BOI6" s="170"/>
      <c r="BOJ6" s="170"/>
      <c r="BOK6" s="170"/>
      <c r="BOL6" s="170"/>
      <c r="BOM6" s="170"/>
      <c r="BON6" s="170"/>
      <c r="BOO6" s="170"/>
      <c r="BOP6" s="170"/>
      <c r="BOQ6" s="170"/>
      <c r="BOR6" s="170"/>
      <c r="BOS6" s="170"/>
      <c r="BOT6" s="170"/>
      <c r="BOU6" s="170"/>
      <c r="BOV6" s="170"/>
      <c r="BOW6" s="170"/>
      <c r="BOX6" s="170"/>
      <c r="BOY6" s="170"/>
      <c r="BOZ6" s="170"/>
      <c r="BPA6" s="170"/>
      <c r="BPB6" s="170"/>
      <c r="BPC6" s="170"/>
      <c r="BPD6" s="170"/>
      <c r="BPE6" s="170"/>
      <c r="BPF6" s="170"/>
      <c r="BPG6" s="170"/>
      <c r="BPH6" s="170"/>
      <c r="BPI6" s="170"/>
      <c r="BPJ6" s="170"/>
      <c r="BPK6" s="170"/>
      <c r="BPL6" s="170"/>
      <c r="BPM6" s="170"/>
      <c r="BPN6" s="170"/>
      <c r="BPO6" s="170"/>
      <c r="BPP6" s="170"/>
      <c r="BPQ6" s="170"/>
      <c r="BPR6" s="170"/>
      <c r="BPS6" s="170"/>
      <c r="BPT6" s="170"/>
      <c r="BPU6" s="170"/>
      <c r="BPV6" s="170"/>
      <c r="BPW6" s="170"/>
      <c r="BPX6" s="170"/>
      <c r="BPY6" s="170"/>
      <c r="BPZ6" s="170"/>
      <c r="BQA6" s="170"/>
      <c r="BQB6" s="170"/>
      <c r="BQC6" s="170"/>
      <c r="BQD6" s="170"/>
      <c r="BQE6" s="170"/>
      <c r="BQF6" s="170"/>
      <c r="BQG6" s="170"/>
      <c r="BQH6" s="170"/>
      <c r="BQI6" s="170"/>
      <c r="BQJ6" s="170"/>
      <c r="BQK6" s="170"/>
      <c r="BQL6" s="170"/>
      <c r="BQM6" s="170"/>
      <c r="BQN6" s="170"/>
      <c r="BQO6" s="170"/>
      <c r="BQP6" s="170"/>
      <c r="BQQ6" s="170"/>
      <c r="BQR6" s="170"/>
      <c r="BQS6" s="170"/>
      <c r="BQT6" s="170"/>
      <c r="BQU6" s="170"/>
      <c r="BQV6" s="170"/>
      <c r="BQW6" s="170"/>
      <c r="BQX6" s="170"/>
      <c r="BQY6" s="170"/>
      <c r="BQZ6" s="170"/>
      <c r="BRA6" s="170"/>
      <c r="BRB6" s="170"/>
      <c r="BRC6" s="170"/>
      <c r="BRD6" s="170"/>
      <c r="BRE6" s="170"/>
      <c r="BRF6" s="170"/>
      <c r="BRG6" s="170"/>
      <c r="BRH6" s="170"/>
      <c r="BRI6" s="170"/>
      <c r="BRJ6" s="170"/>
      <c r="BRK6" s="170"/>
      <c r="BRL6" s="170"/>
      <c r="BRM6" s="170"/>
      <c r="BRN6" s="170"/>
      <c r="BRO6" s="170"/>
      <c r="BRP6" s="170"/>
      <c r="BRQ6" s="170"/>
      <c r="BRR6" s="170"/>
      <c r="BRS6" s="170"/>
      <c r="BRT6" s="170"/>
      <c r="BRU6" s="170"/>
      <c r="BRV6" s="170"/>
      <c r="BRW6" s="170"/>
      <c r="BRX6" s="170"/>
      <c r="BRY6" s="170"/>
      <c r="BRZ6" s="170"/>
      <c r="BSA6" s="170"/>
      <c r="BSB6" s="170"/>
      <c r="BSC6" s="170"/>
      <c r="BSD6" s="170"/>
      <c r="BSE6" s="170"/>
      <c r="BSF6" s="170"/>
      <c r="BSG6" s="170"/>
      <c r="BSH6" s="170"/>
      <c r="BSI6" s="170"/>
      <c r="BSJ6" s="170"/>
      <c r="BSK6" s="170"/>
      <c r="BSL6" s="170"/>
      <c r="BSM6" s="170"/>
      <c r="BSN6" s="170"/>
      <c r="BSO6" s="170"/>
      <c r="BSP6" s="170"/>
      <c r="BSQ6" s="170"/>
      <c r="BSR6" s="170"/>
      <c r="BSS6" s="170"/>
      <c r="BST6" s="170"/>
      <c r="BSU6" s="170"/>
      <c r="BSV6" s="170"/>
      <c r="BSW6" s="170"/>
      <c r="BSX6" s="170"/>
      <c r="BSY6" s="170"/>
      <c r="BSZ6" s="170"/>
      <c r="BTA6" s="170"/>
      <c r="BTB6" s="170"/>
      <c r="BTC6" s="170"/>
      <c r="BTD6" s="170"/>
      <c r="BTE6" s="170"/>
      <c r="BTF6" s="170"/>
      <c r="BTG6" s="170"/>
      <c r="BTH6" s="170"/>
      <c r="BTI6" s="170"/>
      <c r="BTJ6" s="170"/>
      <c r="BTK6" s="170"/>
      <c r="BTL6" s="170"/>
      <c r="BTM6" s="170"/>
      <c r="BTN6" s="170"/>
      <c r="BTO6" s="170"/>
      <c r="BTP6" s="170"/>
      <c r="BTQ6" s="170"/>
      <c r="BTR6" s="170"/>
      <c r="BTS6" s="170"/>
      <c r="BTT6" s="170"/>
      <c r="BTU6" s="170"/>
      <c r="BTV6" s="170"/>
      <c r="BTW6" s="170"/>
      <c r="BTX6" s="170"/>
      <c r="BTY6" s="170"/>
      <c r="BTZ6" s="170"/>
      <c r="BUA6" s="170"/>
      <c r="BUB6" s="170"/>
      <c r="BUC6" s="170"/>
      <c r="BUD6" s="170"/>
      <c r="BUE6" s="170"/>
      <c r="BUF6" s="170"/>
      <c r="BUG6" s="170"/>
      <c r="BUH6" s="170"/>
      <c r="BUI6" s="170"/>
      <c r="BUJ6" s="170"/>
      <c r="BUK6" s="170"/>
      <c r="BUL6" s="170"/>
      <c r="BUM6" s="170"/>
      <c r="BUN6" s="170"/>
      <c r="BUO6" s="170"/>
      <c r="BUP6" s="170"/>
      <c r="BUQ6" s="170"/>
      <c r="BUR6" s="170"/>
      <c r="BUS6" s="170"/>
      <c r="BUT6" s="170"/>
      <c r="BUU6" s="170"/>
      <c r="BUV6" s="170"/>
      <c r="BUW6" s="170"/>
      <c r="BUX6" s="170"/>
      <c r="BUY6" s="170"/>
      <c r="BUZ6" s="170"/>
      <c r="BVA6" s="170"/>
      <c r="BVB6" s="170"/>
      <c r="BVC6" s="170"/>
      <c r="BVD6" s="170"/>
      <c r="BVE6" s="170"/>
      <c r="BVF6" s="170"/>
      <c r="BVG6" s="170"/>
      <c r="BVH6" s="170"/>
      <c r="BVI6" s="170"/>
      <c r="BVJ6" s="170"/>
      <c r="BVK6" s="170"/>
      <c r="BVL6" s="170"/>
      <c r="BVM6" s="170"/>
      <c r="BVN6" s="170"/>
      <c r="BVO6" s="170"/>
      <c r="BVP6" s="170"/>
      <c r="BVQ6" s="170"/>
      <c r="BVR6" s="170"/>
      <c r="BVS6" s="170"/>
      <c r="BVT6" s="170"/>
      <c r="BVU6" s="170"/>
      <c r="BVV6" s="170"/>
      <c r="BVW6" s="170"/>
      <c r="BVX6" s="170"/>
      <c r="BVY6" s="170"/>
      <c r="BVZ6" s="170"/>
      <c r="BWA6" s="170"/>
      <c r="BWB6" s="170"/>
      <c r="BWC6" s="170"/>
      <c r="BWD6" s="170"/>
      <c r="BWE6" s="170"/>
      <c r="BWF6" s="170"/>
      <c r="BWG6" s="170"/>
      <c r="BWH6" s="170"/>
      <c r="BWI6" s="170"/>
      <c r="BWJ6" s="170"/>
      <c r="BWK6" s="170"/>
      <c r="BWL6" s="170"/>
      <c r="BWM6" s="170"/>
      <c r="BWN6" s="170"/>
      <c r="BWO6" s="170"/>
      <c r="BWP6" s="170"/>
      <c r="BWQ6" s="170"/>
      <c r="BWR6" s="170"/>
      <c r="BWS6" s="170"/>
      <c r="BWT6" s="170"/>
      <c r="BWU6" s="170"/>
      <c r="BWV6" s="170"/>
      <c r="BWW6" s="170"/>
      <c r="BWX6" s="170"/>
      <c r="BWY6" s="170"/>
      <c r="BWZ6" s="170"/>
      <c r="BXA6" s="170"/>
      <c r="BXB6" s="170"/>
      <c r="BXC6" s="170"/>
      <c r="BXD6" s="170"/>
      <c r="BXE6" s="170"/>
      <c r="BXF6" s="170"/>
      <c r="BXG6" s="170"/>
      <c r="BXH6" s="170"/>
      <c r="BXI6" s="170"/>
      <c r="BXJ6" s="170"/>
      <c r="BXK6" s="170"/>
      <c r="BXL6" s="170"/>
      <c r="BXM6" s="170"/>
      <c r="BXN6" s="170"/>
      <c r="BXO6" s="170"/>
      <c r="BXP6" s="170"/>
      <c r="BXQ6" s="170"/>
      <c r="BXR6" s="170"/>
      <c r="BXS6" s="170"/>
      <c r="BXT6" s="170"/>
      <c r="BXU6" s="170"/>
      <c r="BXV6" s="170"/>
      <c r="BXW6" s="170"/>
      <c r="BXX6" s="170"/>
      <c r="BXY6" s="170"/>
      <c r="BXZ6" s="170"/>
      <c r="BYA6" s="170"/>
      <c r="BYB6" s="170"/>
      <c r="BYC6" s="170"/>
      <c r="BYD6" s="170"/>
      <c r="BYE6" s="170"/>
      <c r="BYF6" s="170"/>
      <c r="BYG6" s="170"/>
      <c r="BYH6" s="170"/>
      <c r="BYI6" s="170"/>
      <c r="BYJ6" s="170"/>
      <c r="BYK6" s="170"/>
      <c r="BYL6" s="170"/>
      <c r="BYM6" s="170"/>
      <c r="BYN6" s="170"/>
      <c r="BYO6" s="170"/>
      <c r="BYP6" s="170"/>
      <c r="BYQ6" s="170"/>
      <c r="BYR6" s="170"/>
      <c r="BYS6" s="170"/>
      <c r="BYT6" s="170"/>
      <c r="BYU6" s="170"/>
      <c r="BYV6" s="170"/>
      <c r="BYW6" s="170"/>
      <c r="BYX6" s="170"/>
      <c r="BYY6" s="170"/>
      <c r="BYZ6" s="170"/>
      <c r="BZA6" s="170"/>
      <c r="BZB6" s="170"/>
      <c r="BZC6" s="170"/>
      <c r="BZD6" s="170"/>
      <c r="BZE6" s="170"/>
      <c r="BZF6" s="170"/>
      <c r="BZG6" s="170"/>
      <c r="BZH6" s="170"/>
      <c r="BZI6" s="170"/>
      <c r="BZJ6" s="170"/>
      <c r="BZK6" s="170"/>
      <c r="BZL6" s="170"/>
      <c r="BZM6" s="170"/>
      <c r="BZN6" s="170"/>
      <c r="BZO6" s="170"/>
      <c r="BZP6" s="170"/>
      <c r="BZQ6" s="170"/>
      <c r="BZR6" s="170"/>
      <c r="BZS6" s="170"/>
      <c r="BZT6" s="170"/>
      <c r="BZU6" s="170"/>
      <c r="BZV6" s="170"/>
      <c r="BZW6" s="170"/>
      <c r="BZX6" s="170"/>
      <c r="BZY6" s="170"/>
      <c r="BZZ6" s="170"/>
      <c r="CAA6" s="170"/>
      <c r="CAB6" s="170"/>
      <c r="CAC6" s="170"/>
      <c r="CAD6" s="170"/>
      <c r="CAE6" s="170"/>
      <c r="CAF6" s="170"/>
      <c r="CAG6" s="170"/>
      <c r="CAH6" s="170"/>
      <c r="CAI6" s="170"/>
      <c r="CAJ6" s="170"/>
      <c r="CAK6" s="170"/>
      <c r="CAL6" s="170"/>
      <c r="CAM6" s="170"/>
      <c r="CAN6" s="170"/>
      <c r="CAO6" s="170"/>
      <c r="CAP6" s="170"/>
      <c r="CAQ6" s="170"/>
      <c r="CAR6" s="170"/>
      <c r="CAS6" s="170"/>
      <c r="CAT6" s="170"/>
      <c r="CAU6" s="170"/>
      <c r="CAV6" s="170"/>
      <c r="CAW6" s="170"/>
      <c r="CAX6" s="170"/>
      <c r="CAY6" s="170"/>
      <c r="CAZ6" s="170"/>
      <c r="CBA6" s="170"/>
      <c r="CBB6" s="170"/>
      <c r="CBC6" s="170"/>
      <c r="CBD6" s="170"/>
      <c r="CBE6" s="170"/>
      <c r="CBF6" s="170"/>
      <c r="CBG6" s="170"/>
      <c r="CBH6" s="170"/>
      <c r="CBI6" s="170"/>
      <c r="CBJ6" s="170"/>
      <c r="CBK6" s="170"/>
      <c r="CBL6" s="170"/>
      <c r="CBM6" s="170"/>
      <c r="CBN6" s="170"/>
      <c r="CBO6" s="170"/>
      <c r="CBP6" s="170"/>
      <c r="CBQ6" s="170"/>
      <c r="CBR6" s="170"/>
      <c r="CBS6" s="170"/>
      <c r="CBT6" s="170"/>
      <c r="CBU6" s="170"/>
      <c r="CBV6" s="170"/>
      <c r="CBW6" s="170"/>
      <c r="CBX6" s="170"/>
      <c r="CBY6" s="170"/>
      <c r="CBZ6" s="170"/>
      <c r="CCA6" s="170"/>
      <c r="CCB6" s="170"/>
      <c r="CCC6" s="170"/>
      <c r="CCD6" s="170"/>
      <c r="CCE6" s="170"/>
      <c r="CCF6" s="170"/>
      <c r="CCG6" s="170"/>
      <c r="CCH6" s="170"/>
      <c r="CCI6" s="170"/>
      <c r="CCJ6" s="170"/>
      <c r="CCK6" s="170"/>
      <c r="CCL6" s="170"/>
      <c r="CCM6" s="170"/>
      <c r="CCN6" s="170"/>
      <c r="CCO6" s="170"/>
      <c r="CCP6" s="170"/>
      <c r="CCQ6" s="170"/>
      <c r="CCR6" s="170"/>
      <c r="CCS6" s="170"/>
      <c r="CCT6" s="170"/>
      <c r="CCU6" s="170"/>
      <c r="CCV6" s="170"/>
      <c r="CCW6" s="170"/>
      <c r="CCX6" s="170"/>
      <c r="CCY6" s="170"/>
      <c r="CCZ6" s="170"/>
      <c r="CDA6" s="170"/>
      <c r="CDB6" s="170"/>
      <c r="CDC6" s="170"/>
      <c r="CDD6" s="170"/>
      <c r="CDE6" s="170"/>
      <c r="CDF6" s="170"/>
      <c r="CDG6" s="170"/>
      <c r="CDH6" s="170"/>
      <c r="CDI6" s="170"/>
      <c r="CDJ6" s="170"/>
      <c r="CDK6" s="170"/>
      <c r="CDL6" s="170"/>
      <c r="CDM6" s="170"/>
      <c r="CDN6" s="170"/>
      <c r="CDO6" s="170"/>
      <c r="CDP6" s="170"/>
      <c r="CDQ6" s="170"/>
      <c r="CDR6" s="170"/>
      <c r="CDS6" s="170"/>
      <c r="CDT6" s="170"/>
      <c r="CDU6" s="170"/>
      <c r="CDV6" s="170"/>
      <c r="CDW6" s="170"/>
      <c r="CDX6" s="170"/>
      <c r="CDY6" s="170"/>
      <c r="CDZ6" s="170"/>
      <c r="CEA6" s="170"/>
      <c r="CEB6" s="170"/>
      <c r="CEC6" s="170"/>
      <c r="CED6" s="170"/>
      <c r="CEE6" s="170"/>
      <c r="CEF6" s="170"/>
      <c r="CEG6" s="170"/>
      <c r="CEH6" s="170"/>
      <c r="CEI6" s="170"/>
      <c r="CEJ6" s="170"/>
      <c r="CEK6" s="170"/>
      <c r="CEL6" s="170"/>
      <c r="CEM6" s="170"/>
      <c r="CEN6" s="170"/>
      <c r="CEO6" s="170"/>
      <c r="CEP6" s="170"/>
      <c r="CEQ6" s="170"/>
      <c r="CER6" s="170"/>
      <c r="CES6" s="170"/>
      <c r="CET6" s="170"/>
      <c r="CEU6" s="170"/>
      <c r="CEV6" s="170"/>
      <c r="CEW6" s="170"/>
      <c r="CEX6" s="170"/>
      <c r="CEY6" s="170"/>
      <c r="CEZ6" s="170"/>
      <c r="CFA6" s="170"/>
      <c r="CFB6" s="170"/>
      <c r="CFC6" s="170"/>
      <c r="CFD6" s="170"/>
      <c r="CFE6" s="170"/>
      <c r="CFF6" s="170"/>
      <c r="CFG6" s="170"/>
      <c r="CFH6" s="170"/>
      <c r="CFI6" s="170"/>
      <c r="CFJ6" s="170"/>
      <c r="CFK6" s="170"/>
      <c r="CFL6" s="170"/>
      <c r="CFM6" s="170"/>
      <c r="CFN6" s="170"/>
      <c r="CFO6" s="170"/>
      <c r="CFP6" s="170"/>
      <c r="CFQ6" s="170"/>
      <c r="CFR6" s="170"/>
      <c r="CFS6" s="170"/>
      <c r="CFT6" s="170"/>
      <c r="CFU6" s="170"/>
      <c r="CFV6" s="170"/>
      <c r="CFW6" s="170"/>
      <c r="CFX6" s="170"/>
      <c r="CFY6" s="170"/>
      <c r="CFZ6" s="170"/>
      <c r="CGA6" s="170"/>
      <c r="CGB6" s="170"/>
      <c r="CGC6" s="170"/>
      <c r="CGD6" s="170"/>
      <c r="CGE6" s="170"/>
      <c r="CGF6" s="170"/>
      <c r="CGG6" s="170"/>
      <c r="CGH6" s="170"/>
      <c r="CGI6" s="170"/>
      <c r="CGJ6" s="170"/>
      <c r="CGK6" s="170"/>
      <c r="CGL6" s="170"/>
      <c r="CGM6" s="170"/>
      <c r="CGN6" s="170"/>
      <c r="CGO6" s="170"/>
      <c r="CGP6" s="170"/>
      <c r="CGQ6" s="170"/>
      <c r="CGR6" s="170"/>
      <c r="CGS6" s="170"/>
      <c r="CGT6" s="170"/>
      <c r="CGU6" s="170"/>
      <c r="CGV6" s="170"/>
      <c r="CGW6" s="170"/>
      <c r="CGX6" s="170"/>
      <c r="CGY6" s="170"/>
      <c r="CGZ6" s="170"/>
      <c r="CHA6" s="170"/>
      <c r="CHB6" s="170"/>
      <c r="CHC6" s="170"/>
      <c r="CHD6" s="170"/>
      <c r="CHE6" s="170"/>
      <c r="CHF6" s="170"/>
      <c r="CHG6" s="170"/>
      <c r="CHH6" s="170"/>
      <c r="CHI6" s="170"/>
      <c r="CHJ6" s="170"/>
      <c r="CHK6" s="170"/>
      <c r="CHL6" s="170"/>
      <c r="CHM6" s="170"/>
      <c r="CHN6" s="170"/>
      <c r="CHO6" s="170"/>
      <c r="CHP6" s="170"/>
      <c r="CHQ6" s="170"/>
      <c r="CHR6" s="170"/>
      <c r="CHS6" s="170"/>
      <c r="CHT6" s="170"/>
      <c r="CHU6" s="170"/>
      <c r="CHV6" s="170"/>
      <c r="CHW6" s="170"/>
      <c r="CHX6" s="170"/>
      <c r="CHY6" s="170"/>
      <c r="CHZ6" s="170"/>
      <c r="CIA6" s="170"/>
      <c r="CIB6" s="170"/>
      <c r="CIC6" s="170"/>
      <c r="CID6" s="170"/>
      <c r="CIE6" s="170"/>
      <c r="CIF6" s="170"/>
      <c r="CIG6" s="170"/>
      <c r="CIH6" s="170"/>
      <c r="CII6" s="170"/>
      <c r="CIJ6" s="170"/>
      <c r="CIK6" s="170"/>
      <c r="CIL6" s="170"/>
      <c r="CIM6" s="170"/>
      <c r="CIN6" s="170"/>
      <c r="CIO6" s="170"/>
      <c r="CIP6" s="170"/>
      <c r="CIQ6" s="170"/>
      <c r="CIR6" s="170"/>
      <c r="CIS6" s="170"/>
      <c r="CIT6" s="170"/>
      <c r="CIU6" s="170"/>
      <c r="CIV6" s="170"/>
      <c r="CIW6" s="170"/>
      <c r="CIX6" s="170"/>
      <c r="CIY6" s="170"/>
      <c r="CIZ6" s="170"/>
      <c r="CJA6" s="170"/>
      <c r="CJB6" s="170"/>
      <c r="CJC6" s="170"/>
      <c r="CJD6" s="170"/>
      <c r="CJE6" s="170"/>
      <c r="CJF6" s="170"/>
      <c r="CJG6" s="170"/>
      <c r="CJH6" s="170"/>
      <c r="CJI6" s="170"/>
      <c r="CJJ6" s="170"/>
      <c r="CJK6" s="170"/>
      <c r="CJL6" s="170"/>
      <c r="CJM6" s="170"/>
      <c r="CJN6" s="170"/>
      <c r="CJO6" s="170"/>
      <c r="CJP6" s="170"/>
      <c r="CJQ6" s="170"/>
      <c r="CJR6" s="170"/>
      <c r="CJS6" s="170"/>
      <c r="CJT6" s="170"/>
      <c r="CJU6" s="170"/>
      <c r="CJV6" s="170"/>
      <c r="CJW6" s="170"/>
      <c r="CJX6" s="170"/>
      <c r="CJY6" s="170"/>
      <c r="CJZ6" s="170"/>
      <c r="CKA6" s="170"/>
      <c r="CKB6" s="170"/>
      <c r="CKC6" s="170"/>
      <c r="CKD6" s="170"/>
      <c r="CKE6" s="170"/>
      <c r="CKF6" s="170"/>
      <c r="CKG6" s="170"/>
      <c r="CKH6" s="170"/>
      <c r="CKI6" s="170"/>
      <c r="CKJ6" s="170"/>
      <c r="CKK6" s="170"/>
      <c r="CKL6" s="170"/>
      <c r="CKM6" s="170"/>
      <c r="CKN6" s="170"/>
      <c r="CKO6" s="170"/>
      <c r="CKP6" s="170"/>
      <c r="CKQ6" s="170"/>
      <c r="CKR6" s="170"/>
      <c r="CKS6" s="170"/>
      <c r="CKT6" s="170"/>
      <c r="CKU6" s="170"/>
      <c r="CKV6" s="170"/>
      <c r="CKW6" s="170"/>
      <c r="CKX6" s="170"/>
      <c r="CKY6" s="170"/>
      <c r="CKZ6" s="170"/>
      <c r="CLA6" s="170"/>
      <c r="CLB6" s="170"/>
      <c r="CLC6" s="170"/>
      <c r="CLD6" s="170"/>
      <c r="CLE6" s="170"/>
      <c r="CLF6" s="170"/>
      <c r="CLG6" s="170"/>
      <c r="CLH6" s="170"/>
      <c r="CLI6" s="170"/>
      <c r="CLJ6" s="170"/>
      <c r="CLK6" s="170"/>
      <c r="CLL6" s="170"/>
      <c r="CLM6" s="170"/>
      <c r="CLN6" s="170"/>
      <c r="CLO6" s="170"/>
      <c r="CLP6" s="170"/>
      <c r="CLQ6" s="170"/>
      <c r="CLR6" s="170"/>
      <c r="CLS6" s="170"/>
      <c r="CLT6" s="170"/>
      <c r="CLU6" s="170"/>
      <c r="CLV6" s="170"/>
      <c r="CLW6" s="170"/>
      <c r="CLX6" s="170"/>
      <c r="CLY6" s="170"/>
      <c r="CLZ6" s="170"/>
      <c r="CMA6" s="170"/>
      <c r="CMB6" s="170"/>
      <c r="CMC6" s="170"/>
      <c r="CMD6" s="170"/>
      <c r="CME6" s="170"/>
      <c r="CMF6" s="170"/>
      <c r="CMG6" s="170"/>
      <c r="CMH6" s="170"/>
      <c r="CMI6" s="170"/>
      <c r="CMJ6" s="170"/>
      <c r="CMK6" s="170"/>
      <c r="CML6" s="170"/>
      <c r="CMM6" s="170"/>
      <c r="CMN6" s="170"/>
      <c r="CMO6" s="170"/>
      <c r="CMP6" s="170"/>
      <c r="CMQ6" s="170"/>
      <c r="CMR6" s="170"/>
      <c r="CMS6" s="170"/>
      <c r="CMT6" s="170"/>
      <c r="CMU6" s="170"/>
      <c r="CMV6" s="170"/>
      <c r="CMW6" s="170"/>
      <c r="CMX6" s="170"/>
      <c r="CMY6" s="170"/>
      <c r="CMZ6" s="170"/>
      <c r="CNA6" s="170"/>
      <c r="CNB6" s="170"/>
      <c r="CNC6" s="170"/>
      <c r="CND6" s="170"/>
      <c r="CNE6" s="170"/>
      <c r="CNF6" s="170"/>
      <c r="CNG6" s="170"/>
      <c r="CNH6" s="170"/>
      <c r="CNI6" s="170"/>
      <c r="CNJ6" s="170"/>
      <c r="CNK6" s="170"/>
      <c r="CNL6" s="170"/>
      <c r="CNM6" s="170"/>
      <c r="CNN6" s="170"/>
      <c r="CNO6" s="170"/>
      <c r="CNP6" s="170"/>
      <c r="CNQ6" s="170"/>
      <c r="CNR6" s="170"/>
      <c r="CNS6" s="170"/>
      <c r="CNT6" s="170"/>
      <c r="CNU6" s="170"/>
      <c r="CNV6" s="170"/>
      <c r="CNW6" s="170"/>
      <c r="CNX6" s="170"/>
      <c r="CNY6" s="170"/>
      <c r="CNZ6" s="170"/>
      <c r="COA6" s="170"/>
      <c r="COB6" s="170"/>
      <c r="COC6" s="170"/>
      <c r="COD6" s="170"/>
      <c r="COE6" s="170"/>
      <c r="COF6" s="170"/>
      <c r="COG6" s="170"/>
      <c r="COH6" s="170"/>
      <c r="COI6" s="170"/>
      <c r="COJ6" s="170"/>
      <c r="COK6" s="170"/>
      <c r="COL6" s="170"/>
      <c r="COM6" s="170"/>
      <c r="CON6" s="170"/>
      <c r="COO6" s="170"/>
      <c r="COP6" s="170"/>
      <c r="COQ6" s="170"/>
      <c r="COR6" s="170"/>
      <c r="COS6" s="170"/>
      <c r="COT6" s="170"/>
      <c r="COU6" s="170"/>
      <c r="COV6" s="170"/>
      <c r="COW6" s="170"/>
      <c r="COX6" s="170"/>
      <c r="COY6" s="170"/>
      <c r="COZ6" s="170"/>
      <c r="CPA6" s="170"/>
      <c r="CPB6" s="170"/>
      <c r="CPC6" s="170"/>
      <c r="CPD6" s="170"/>
      <c r="CPE6" s="170"/>
      <c r="CPF6" s="170"/>
      <c r="CPG6" s="170"/>
      <c r="CPH6" s="170"/>
      <c r="CPI6" s="170"/>
      <c r="CPJ6" s="170"/>
      <c r="CPK6" s="170"/>
      <c r="CPL6" s="170"/>
      <c r="CPM6" s="170"/>
      <c r="CPN6" s="170"/>
      <c r="CPO6" s="170"/>
      <c r="CPP6" s="170"/>
      <c r="CPQ6" s="170"/>
      <c r="CPR6" s="170"/>
      <c r="CPS6" s="170"/>
      <c r="CPT6" s="170"/>
      <c r="CPU6" s="170"/>
      <c r="CPV6" s="170"/>
      <c r="CPW6" s="170"/>
      <c r="CPX6" s="170"/>
      <c r="CPY6" s="170"/>
      <c r="CPZ6" s="170"/>
      <c r="CQA6" s="170"/>
      <c r="CQB6" s="170"/>
      <c r="CQC6" s="170"/>
      <c r="CQD6" s="170"/>
      <c r="CQE6" s="170"/>
      <c r="CQF6" s="170"/>
      <c r="CQG6" s="170"/>
      <c r="CQH6" s="170"/>
      <c r="CQI6" s="170"/>
      <c r="CQJ6" s="170"/>
      <c r="CQK6" s="170"/>
      <c r="CQL6" s="170"/>
      <c r="CQM6" s="170"/>
      <c r="CQN6" s="170"/>
      <c r="CQO6" s="170"/>
      <c r="CQP6" s="170"/>
      <c r="CQQ6" s="170"/>
      <c r="CQR6" s="170"/>
      <c r="CQS6" s="170"/>
      <c r="CQT6" s="170"/>
      <c r="CQU6" s="170"/>
      <c r="CQV6" s="170"/>
      <c r="CQW6" s="170"/>
      <c r="CQX6" s="170"/>
      <c r="CQY6" s="170"/>
      <c r="CQZ6" s="170"/>
      <c r="CRA6" s="170"/>
      <c r="CRB6" s="170"/>
      <c r="CRC6" s="170"/>
      <c r="CRD6" s="170"/>
      <c r="CRE6" s="170"/>
      <c r="CRF6" s="170"/>
      <c r="CRG6" s="170"/>
      <c r="CRH6" s="170"/>
      <c r="CRI6" s="170"/>
      <c r="CRJ6" s="170"/>
      <c r="CRK6" s="170"/>
      <c r="CRL6" s="170"/>
      <c r="CRM6" s="170"/>
      <c r="CRN6" s="170"/>
      <c r="CRO6" s="170"/>
      <c r="CRP6" s="170"/>
      <c r="CRQ6" s="170"/>
      <c r="CRR6" s="170"/>
      <c r="CRS6" s="170"/>
      <c r="CRT6" s="170"/>
      <c r="CRU6" s="170"/>
      <c r="CRV6" s="170"/>
      <c r="CRW6" s="170"/>
      <c r="CRX6" s="170"/>
      <c r="CRY6" s="170"/>
      <c r="CRZ6" s="170"/>
      <c r="CSA6" s="170"/>
      <c r="CSB6" s="170"/>
      <c r="CSC6" s="170"/>
      <c r="CSD6" s="170"/>
      <c r="CSE6" s="170"/>
      <c r="CSF6" s="170"/>
      <c r="CSG6" s="170"/>
      <c r="CSH6" s="170"/>
      <c r="CSI6" s="170"/>
      <c r="CSJ6" s="170"/>
      <c r="CSK6" s="170"/>
      <c r="CSL6" s="170"/>
      <c r="CSM6" s="170"/>
      <c r="CSN6" s="170"/>
      <c r="CSO6" s="170"/>
      <c r="CSP6" s="170"/>
      <c r="CSQ6" s="170"/>
      <c r="CSR6" s="170"/>
      <c r="CSS6" s="170"/>
      <c r="CST6" s="170"/>
      <c r="CSU6" s="170"/>
      <c r="CSV6" s="170"/>
      <c r="CSW6" s="170"/>
      <c r="CSX6" s="170"/>
      <c r="CSY6" s="170"/>
      <c r="CSZ6" s="170"/>
      <c r="CTA6" s="170"/>
      <c r="CTB6" s="170"/>
      <c r="CTC6" s="170"/>
      <c r="CTD6" s="170"/>
      <c r="CTE6" s="170"/>
      <c r="CTF6" s="170"/>
      <c r="CTG6" s="170"/>
      <c r="CTH6" s="170"/>
      <c r="CTI6" s="170"/>
      <c r="CTJ6" s="170"/>
      <c r="CTK6" s="170"/>
      <c r="CTL6" s="170"/>
      <c r="CTM6" s="170"/>
      <c r="CTN6" s="170"/>
      <c r="CTO6" s="170"/>
      <c r="CTP6" s="170"/>
      <c r="CTQ6" s="170"/>
      <c r="CTR6" s="170"/>
      <c r="CTS6" s="170"/>
      <c r="CTT6" s="170"/>
      <c r="CTU6" s="170"/>
      <c r="CTV6" s="170"/>
      <c r="CTW6" s="170"/>
      <c r="CTX6" s="170"/>
      <c r="CTY6" s="170"/>
      <c r="CTZ6" s="170"/>
      <c r="CUA6" s="170"/>
      <c r="CUB6" s="170"/>
      <c r="CUC6" s="170"/>
      <c r="CUD6" s="170"/>
      <c r="CUE6" s="170"/>
      <c r="CUF6" s="170"/>
      <c r="CUG6" s="170"/>
      <c r="CUH6" s="170"/>
      <c r="CUI6" s="170"/>
      <c r="CUJ6" s="170"/>
      <c r="CUK6" s="170"/>
      <c r="CUL6" s="170"/>
      <c r="CUM6" s="170"/>
      <c r="CUN6" s="170"/>
      <c r="CUO6" s="170"/>
      <c r="CUP6" s="170"/>
      <c r="CUQ6" s="170"/>
      <c r="CUR6" s="170"/>
      <c r="CUS6" s="170"/>
      <c r="CUT6" s="170"/>
      <c r="CUU6" s="170"/>
      <c r="CUV6" s="170"/>
      <c r="CUW6" s="170"/>
      <c r="CUX6" s="170"/>
      <c r="CUY6" s="170"/>
      <c r="CUZ6" s="170"/>
      <c r="CVA6" s="170"/>
      <c r="CVB6" s="170"/>
      <c r="CVC6" s="170"/>
      <c r="CVD6" s="170"/>
      <c r="CVE6" s="170"/>
      <c r="CVF6" s="170"/>
      <c r="CVG6" s="170"/>
      <c r="CVH6" s="170"/>
      <c r="CVI6" s="170"/>
      <c r="CVJ6" s="170"/>
      <c r="CVK6" s="170"/>
      <c r="CVL6" s="170"/>
      <c r="CVM6" s="170"/>
      <c r="CVN6" s="170"/>
      <c r="CVO6" s="170"/>
      <c r="CVP6" s="170"/>
      <c r="CVQ6" s="170"/>
      <c r="CVR6" s="170"/>
      <c r="CVS6" s="170"/>
      <c r="CVT6" s="170"/>
      <c r="CVU6" s="170"/>
      <c r="CVV6" s="170"/>
      <c r="CVW6" s="170"/>
      <c r="CVX6" s="170"/>
      <c r="CVY6" s="170"/>
      <c r="CVZ6" s="170"/>
      <c r="CWA6" s="170"/>
      <c r="CWB6" s="170"/>
      <c r="CWC6" s="170"/>
      <c r="CWD6" s="170"/>
      <c r="CWE6" s="170"/>
      <c r="CWF6" s="170"/>
      <c r="CWG6" s="170"/>
      <c r="CWH6" s="170"/>
      <c r="CWI6" s="170"/>
      <c r="CWJ6" s="170"/>
      <c r="CWK6" s="170"/>
      <c r="CWL6" s="170"/>
      <c r="CWM6" s="170"/>
      <c r="CWN6" s="170"/>
      <c r="CWO6" s="170"/>
      <c r="CWP6" s="170"/>
      <c r="CWQ6" s="170"/>
      <c r="CWR6" s="170"/>
      <c r="CWS6" s="170"/>
      <c r="CWT6" s="170"/>
      <c r="CWU6" s="170"/>
      <c r="CWV6" s="170"/>
      <c r="CWW6" s="170"/>
      <c r="CWX6" s="170"/>
      <c r="CWY6" s="170"/>
      <c r="CWZ6" s="170"/>
      <c r="CXA6" s="170"/>
      <c r="CXB6" s="170"/>
      <c r="CXC6" s="170"/>
      <c r="CXD6" s="170"/>
      <c r="CXE6" s="170"/>
      <c r="CXF6" s="170"/>
      <c r="CXG6" s="170"/>
      <c r="CXH6" s="170"/>
      <c r="CXI6" s="170"/>
      <c r="CXJ6" s="170"/>
      <c r="CXK6" s="170"/>
      <c r="CXL6" s="170"/>
      <c r="CXM6" s="170"/>
      <c r="CXN6" s="170"/>
      <c r="CXO6" s="170"/>
      <c r="CXP6" s="170"/>
      <c r="CXQ6" s="170"/>
      <c r="CXR6" s="170"/>
      <c r="CXS6" s="170"/>
      <c r="CXT6" s="170"/>
      <c r="CXU6" s="170"/>
      <c r="CXV6" s="170"/>
      <c r="CXW6" s="170"/>
      <c r="CXX6" s="170"/>
      <c r="CXY6" s="170"/>
      <c r="CXZ6" s="170"/>
      <c r="CYA6" s="170"/>
      <c r="CYB6" s="170"/>
      <c r="CYC6" s="170"/>
      <c r="CYD6" s="170"/>
      <c r="CYE6" s="170"/>
      <c r="CYF6" s="170"/>
      <c r="CYG6" s="170"/>
      <c r="CYH6" s="170"/>
      <c r="CYI6" s="170"/>
      <c r="CYJ6" s="170"/>
      <c r="CYK6" s="170"/>
      <c r="CYL6" s="170"/>
      <c r="CYM6" s="170"/>
      <c r="CYN6" s="170"/>
      <c r="CYO6" s="170"/>
      <c r="CYP6" s="170"/>
      <c r="CYQ6" s="170"/>
      <c r="CYR6" s="170"/>
      <c r="CYS6" s="170"/>
      <c r="CYT6" s="170"/>
      <c r="CYU6" s="170"/>
      <c r="CYV6" s="170"/>
      <c r="CYW6" s="170"/>
      <c r="CYX6" s="170"/>
      <c r="CYY6" s="170"/>
      <c r="CYZ6" s="170"/>
      <c r="CZA6" s="170"/>
      <c r="CZB6" s="170"/>
      <c r="CZC6" s="170"/>
      <c r="CZD6" s="170"/>
      <c r="CZE6" s="170"/>
      <c r="CZF6" s="170"/>
      <c r="CZG6" s="170"/>
      <c r="CZH6" s="170"/>
      <c r="CZI6" s="170"/>
      <c r="CZJ6" s="170"/>
      <c r="CZK6" s="170"/>
      <c r="CZL6" s="170"/>
      <c r="CZM6" s="170"/>
      <c r="CZN6" s="170"/>
      <c r="CZO6" s="170"/>
      <c r="CZP6" s="170"/>
      <c r="CZQ6" s="170"/>
      <c r="CZR6" s="170"/>
      <c r="CZS6" s="170"/>
      <c r="CZT6" s="170"/>
      <c r="CZU6" s="170"/>
      <c r="CZV6" s="170"/>
      <c r="CZW6" s="170"/>
      <c r="CZX6" s="170"/>
      <c r="CZY6" s="170"/>
      <c r="CZZ6" s="170"/>
      <c r="DAA6" s="170"/>
      <c r="DAB6" s="170"/>
      <c r="DAC6" s="170"/>
      <c r="DAD6" s="170"/>
      <c r="DAE6" s="170"/>
      <c r="DAF6" s="170"/>
      <c r="DAG6" s="170"/>
      <c r="DAH6" s="170"/>
      <c r="DAI6" s="170"/>
      <c r="DAJ6" s="170"/>
      <c r="DAK6" s="170"/>
      <c r="DAL6" s="170"/>
      <c r="DAM6" s="170"/>
      <c r="DAN6" s="170"/>
      <c r="DAO6" s="170"/>
      <c r="DAP6" s="170"/>
      <c r="DAQ6" s="170"/>
      <c r="DAR6" s="170"/>
      <c r="DAS6" s="170"/>
      <c r="DAT6" s="170"/>
      <c r="DAU6" s="170"/>
      <c r="DAV6" s="170"/>
      <c r="DAW6" s="170"/>
      <c r="DAX6" s="170"/>
      <c r="DAY6" s="170"/>
      <c r="DAZ6" s="170"/>
      <c r="DBA6" s="170"/>
      <c r="DBB6" s="170"/>
      <c r="DBC6" s="170"/>
      <c r="DBD6" s="170"/>
      <c r="DBE6" s="170"/>
      <c r="DBF6" s="170"/>
      <c r="DBG6" s="170"/>
      <c r="DBH6" s="170"/>
      <c r="DBI6" s="170"/>
      <c r="DBJ6" s="170"/>
      <c r="DBK6" s="170"/>
      <c r="DBL6" s="170"/>
      <c r="DBM6" s="170"/>
      <c r="DBN6" s="170"/>
      <c r="DBO6" s="170"/>
      <c r="DBP6" s="170"/>
      <c r="DBQ6" s="170"/>
      <c r="DBR6" s="170"/>
      <c r="DBS6" s="170"/>
      <c r="DBT6" s="170"/>
      <c r="DBU6" s="170"/>
      <c r="DBV6" s="170"/>
      <c r="DBW6" s="170"/>
      <c r="DBX6" s="170"/>
      <c r="DBY6" s="170"/>
      <c r="DBZ6" s="170"/>
      <c r="DCA6" s="170"/>
      <c r="DCB6" s="170"/>
      <c r="DCC6" s="170"/>
      <c r="DCD6" s="170"/>
      <c r="DCE6" s="170"/>
      <c r="DCF6" s="170"/>
      <c r="DCG6" s="170"/>
      <c r="DCH6" s="170"/>
      <c r="DCI6" s="170"/>
      <c r="DCJ6" s="170"/>
      <c r="DCK6" s="170"/>
      <c r="DCL6" s="170"/>
      <c r="DCM6" s="170"/>
      <c r="DCN6" s="170"/>
      <c r="DCO6" s="170"/>
      <c r="DCP6" s="170"/>
      <c r="DCQ6" s="170"/>
      <c r="DCR6" s="170"/>
      <c r="DCS6" s="170"/>
      <c r="DCT6" s="170"/>
      <c r="DCU6" s="170"/>
      <c r="DCV6" s="170"/>
      <c r="DCW6" s="170"/>
      <c r="DCX6" s="170"/>
      <c r="DCY6" s="170"/>
      <c r="DCZ6" s="170"/>
      <c r="DDA6" s="170"/>
      <c r="DDB6" s="170"/>
      <c r="DDC6" s="170"/>
      <c r="DDD6" s="170"/>
      <c r="DDE6" s="170"/>
      <c r="DDF6" s="170"/>
      <c r="DDG6" s="170"/>
      <c r="DDH6" s="170"/>
      <c r="DDI6" s="170"/>
      <c r="DDJ6" s="170"/>
      <c r="DDK6" s="170"/>
      <c r="DDL6" s="170"/>
      <c r="DDM6" s="170"/>
      <c r="DDN6" s="170"/>
      <c r="DDO6" s="170"/>
      <c r="DDP6" s="170"/>
      <c r="DDQ6" s="170"/>
      <c r="DDR6" s="170"/>
      <c r="DDS6" s="170"/>
      <c r="DDT6" s="170"/>
      <c r="DDU6" s="170"/>
      <c r="DDV6" s="170"/>
      <c r="DDW6" s="170"/>
      <c r="DDX6" s="170"/>
      <c r="DDY6" s="170"/>
      <c r="DDZ6" s="170"/>
      <c r="DEA6" s="170"/>
      <c r="DEB6" s="170"/>
      <c r="DEC6" s="170"/>
      <c r="DED6" s="170"/>
      <c r="DEE6" s="170"/>
      <c r="DEF6" s="170"/>
      <c r="DEG6" s="170"/>
      <c r="DEH6" s="170"/>
      <c r="DEI6" s="170"/>
      <c r="DEJ6" s="170"/>
      <c r="DEK6" s="170"/>
      <c r="DEL6" s="170"/>
      <c r="DEM6" s="170"/>
      <c r="DEN6" s="170"/>
      <c r="DEO6" s="170"/>
      <c r="DEP6" s="170"/>
      <c r="DEQ6" s="170"/>
      <c r="DER6" s="170"/>
      <c r="DES6" s="170"/>
      <c r="DET6" s="170"/>
      <c r="DEU6" s="170"/>
      <c r="DEV6" s="170"/>
      <c r="DEW6" s="170"/>
      <c r="DEX6" s="170"/>
      <c r="DEY6" s="170"/>
      <c r="DEZ6" s="170"/>
      <c r="DFA6" s="170"/>
      <c r="DFB6" s="170"/>
      <c r="DFC6" s="170"/>
      <c r="DFD6" s="170"/>
      <c r="DFE6" s="170"/>
      <c r="DFF6" s="170"/>
      <c r="DFG6" s="170"/>
      <c r="DFH6" s="170"/>
      <c r="DFI6" s="170"/>
      <c r="DFJ6" s="170"/>
      <c r="DFK6" s="170"/>
      <c r="DFL6" s="170"/>
      <c r="DFM6" s="170"/>
      <c r="DFN6" s="170"/>
      <c r="DFO6" s="170"/>
      <c r="DFP6" s="170"/>
      <c r="DFQ6" s="170"/>
      <c r="DFR6" s="170"/>
      <c r="DFS6" s="170"/>
      <c r="DFT6" s="170"/>
      <c r="DFU6" s="170"/>
      <c r="DFV6" s="170"/>
      <c r="DFW6" s="170"/>
      <c r="DFX6" s="170"/>
      <c r="DFY6" s="170"/>
      <c r="DFZ6" s="170"/>
      <c r="DGA6" s="170"/>
      <c r="DGB6" s="170"/>
      <c r="DGC6" s="170"/>
      <c r="DGD6" s="170"/>
      <c r="DGE6" s="170"/>
      <c r="DGF6" s="170"/>
      <c r="DGG6" s="170"/>
      <c r="DGH6" s="170"/>
      <c r="DGI6" s="170"/>
      <c r="DGJ6" s="170"/>
      <c r="DGK6" s="170"/>
      <c r="DGL6" s="170"/>
      <c r="DGM6" s="170"/>
      <c r="DGN6" s="170"/>
      <c r="DGO6" s="170"/>
      <c r="DGP6" s="170"/>
      <c r="DGQ6" s="170"/>
      <c r="DGR6" s="170"/>
      <c r="DGS6" s="170"/>
      <c r="DGT6" s="170"/>
      <c r="DGU6" s="170"/>
      <c r="DGV6" s="170"/>
      <c r="DGW6" s="170"/>
      <c r="DGX6" s="170"/>
      <c r="DGY6" s="170"/>
      <c r="DGZ6" s="170"/>
      <c r="DHA6" s="170"/>
      <c r="DHB6" s="170"/>
      <c r="DHC6" s="170"/>
      <c r="DHD6" s="170"/>
      <c r="DHE6" s="170"/>
      <c r="DHF6" s="170"/>
      <c r="DHG6" s="170"/>
      <c r="DHH6" s="170"/>
      <c r="DHI6" s="170"/>
      <c r="DHJ6" s="170"/>
      <c r="DHK6" s="170"/>
      <c r="DHL6" s="170"/>
      <c r="DHM6" s="170"/>
      <c r="DHN6" s="170"/>
      <c r="DHO6" s="170"/>
      <c r="DHP6" s="170"/>
      <c r="DHQ6" s="170"/>
      <c r="DHR6" s="170"/>
      <c r="DHS6" s="170"/>
      <c r="DHT6" s="170"/>
      <c r="DHU6" s="170"/>
      <c r="DHV6" s="170"/>
      <c r="DHW6" s="170"/>
      <c r="DHX6" s="170"/>
      <c r="DHY6" s="170"/>
      <c r="DHZ6" s="170"/>
      <c r="DIA6" s="170"/>
      <c r="DIB6" s="170"/>
      <c r="DIC6" s="170"/>
      <c r="DID6" s="170"/>
      <c r="DIE6" s="170"/>
      <c r="DIF6" s="170"/>
      <c r="DIG6" s="170"/>
      <c r="DIH6" s="170"/>
      <c r="DII6" s="170"/>
      <c r="DIJ6" s="170"/>
      <c r="DIK6" s="170"/>
      <c r="DIL6" s="170"/>
      <c r="DIM6" s="170"/>
      <c r="DIN6" s="170"/>
      <c r="DIO6" s="170"/>
      <c r="DIP6" s="170"/>
      <c r="DIQ6" s="170"/>
      <c r="DIR6" s="170"/>
      <c r="DIS6" s="170"/>
      <c r="DIT6" s="170"/>
      <c r="DIU6" s="170"/>
      <c r="DIV6" s="170"/>
      <c r="DIW6" s="170"/>
      <c r="DIX6" s="170"/>
      <c r="DIY6" s="170"/>
      <c r="DIZ6" s="170"/>
      <c r="DJA6" s="170"/>
      <c r="DJB6" s="170"/>
      <c r="DJC6" s="170"/>
      <c r="DJD6" s="170"/>
      <c r="DJE6" s="170"/>
      <c r="DJF6" s="170"/>
      <c r="DJG6" s="170"/>
      <c r="DJH6" s="170"/>
      <c r="DJI6" s="170"/>
      <c r="DJJ6" s="170"/>
      <c r="DJK6" s="170"/>
      <c r="DJL6" s="170"/>
      <c r="DJM6" s="170"/>
      <c r="DJN6" s="170"/>
      <c r="DJO6" s="170"/>
      <c r="DJP6" s="170"/>
      <c r="DJQ6" s="170"/>
      <c r="DJR6" s="170"/>
      <c r="DJS6" s="170"/>
      <c r="DJT6" s="170"/>
      <c r="DJU6" s="170"/>
      <c r="DJV6" s="170"/>
      <c r="DJW6" s="170"/>
      <c r="DJX6" s="170"/>
      <c r="DJY6" s="170"/>
      <c r="DJZ6" s="170"/>
      <c r="DKA6" s="170"/>
      <c r="DKB6" s="170"/>
      <c r="DKC6" s="170"/>
      <c r="DKD6" s="170"/>
      <c r="DKE6" s="170"/>
      <c r="DKF6" s="170"/>
      <c r="DKG6" s="170"/>
      <c r="DKH6" s="170"/>
      <c r="DKI6" s="170"/>
      <c r="DKJ6" s="170"/>
      <c r="DKK6" s="170"/>
      <c r="DKL6" s="170"/>
      <c r="DKM6" s="170"/>
      <c r="DKN6" s="170"/>
      <c r="DKO6" s="170"/>
      <c r="DKP6" s="170"/>
      <c r="DKQ6" s="170"/>
      <c r="DKR6" s="170"/>
      <c r="DKS6" s="170"/>
      <c r="DKT6" s="170"/>
      <c r="DKU6" s="170"/>
      <c r="DKV6" s="170"/>
      <c r="DKW6" s="170"/>
      <c r="DKX6" s="170"/>
      <c r="DKY6" s="170"/>
      <c r="DKZ6" s="170"/>
      <c r="DLA6" s="170"/>
      <c r="DLB6" s="170"/>
      <c r="DLC6" s="170"/>
      <c r="DLD6" s="170"/>
      <c r="DLE6" s="170"/>
      <c r="DLF6" s="170"/>
      <c r="DLG6" s="170"/>
      <c r="DLH6" s="170"/>
      <c r="DLI6" s="170"/>
      <c r="DLJ6" s="170"/>
      <c r="DLK6" s="170"/>
      <c r="DLL6" s="170"/>
      <c r="DLM6" s="170"/>
      <c r="DLN6" s="170"/>
      <c r="DLO6" s="170"/>
      <c r="DLP6" s="170"/>
      <c r="DLQ6" s="170"/>
      <c r="DLR6" s="170"/>
      <c r="DLS6" s="170"/>
      <c r="DLT6" s="170"/>
      <c r="DLU6" s="170"/>
      <c r="DLV6" s="170"/>
      <c r="DLW6" s="170"/>
      <c r="DLX6" s="170"/>
      <c r="DLY6" s="170"/>
      <c r="DLZ6" s="170"/>
      <c r="DMA6" s="170"/>
      <c r="DMB6" s="170"/>
      <c r="DMC6" s="170"/>
      <c r="DMD6" s="170"/>
      <c r="DME6" s="170"/>
      <c r="DMF6" s="170"/>
      <c r="DMG6" s="170"/>
      <c r="DMH6" s="170"/>
      <c r="DMI6" s="170"/>
      <c r="DMJ6" s="170"/>
      <c r="DMK6" s="170"/>
      <c r="DML6" s="170"/>
      <c r="DMM6" s="170"/>
      <c r="DMN6" s="170"/>
      <c r="DMO6" s="170"/>
      <c r="DMP6" s="170"/>
      <c r="DMQ6" s="170"/>
      <c r="DMR6" s="170"/>
      <c r="DMS6" s="170"/>
      <c r="DMT6" s="170"/>
      <c r="DMU6" s="170"/>
      <c r="DMV6" s="170"/>
      <c r="DMW6" s="170"/>
      <c r="DMX6" s="170"/>
      <c r="DMY6" s="170"/>
      <c r="DMZ6" s="170"/>
      <c r="DNA6" s="170"/>
      <c r="DNB6" s="170"/>
      <c r="DNC6" s="170"/>
      <c r="DND6" s="170"/>
      <c r="DNE6" s="170"/>
      <c r="DNF6" s="170"/>
      <c r="DNG6" s="170"/>
      <c r="DNH6" s="170"/>
      <c r="DNI6" s="170"/>
      <c r="DNJ6" s="170"/>
      <c r="DNK6" s="170"/>
      <c r="DNL6" s="170"/>
      <c r="DNM6" s="170"/>
      <c r="DNN6" s="170"/>
      <c r="DNO6" s="170"/>
      <c r="DNP6" s="170"/>
      <c r="DNQ6" s="170"/>
      <c r="DNR6" s="170"/>
      <c r="DNS6" s="170"/>
      <c r="DNT6" s="170"/>
      <c r="DNU6" s="170"/>
      <c r="DNV6" s="170"/>
      <c r="DNW6" s="170"/>
      <c r="DNX6" s="170"/>
      <c r="DNY6" s="170"/>
      <c r="DNZ6" s="170"/>
      <c r="DOA6" s="170"/>
      <c r="DOB6" s="170"/>
      <c r="DOC6" s="170"/>
      <c r="DOD6" s="170"/>
      <c r="DOE6" s="170"/>
      <c r="DOF6" s="170"/>
      <c r="DOG6" s="170"/>
      <c r="DOH6" s="170"/>
      <c r="DOI6" s="170"/>
      <c r="DOJ6" s="170"/>
      <c r="DOK6" s="170"/>
      <c r="DOL6" s="170"/>
      <c r="DOM6" s="170"/>
      <c r="DON6" s="170"/>
      <c r="DOO6" s="170"/>
      <c r="DOP6" s="170"/>
      <c r="DOQ6" s="170"/>
      <c r="DOR6" s="170"/>
      <c r="DOS6" s="170"/>
      <c r="DOT6" s="170"/>
      <c r="DOU6" s="170"/>
      <c r="DOV6" s="170"/>
      <c r="DOW6" s="170"/>
      <c r="DOX6" s="170"/>
      <c r="DOY6" s="170"/>
      <c r="DOZ6" s="170"/>
      <c r="DPA6" s="170"/>
      <c r="DPB6" s="170"/>
      <c r="DPC6" s="170"/>
      <c r="DPD6" s="170"/>
      <c r="DPE6" s="170"/>
      <c r="DPF6" s="170"/>
      <c r="DPG6" s="170"/>
      <c r="DPH6" s="170"/>
      <c r="DPI6" s="170"/>
      <c r="DPJ6" s="170"/>
      <c r="DPK6" s="170"/>
      <c r="DPL6" s="170"/>
      <c r="DPM6" s="170"/>
      <c r="DPN6" s="170"/>
      <c r="DPO6" s="170"/>
      <c r="DPP6" s="170"/>
      <c r="DPQ6" s="170"/>
      <c r="DPR6" s="170"/>
      <c r="DPS6" s="170"/>
      <c r="DPT6" s="170"/>
      <c r="DPU6" s="170"/>
      <c r="DPV6" s="170"/>
      <c r="DPW6" s="170"/>
      <c r="DPX6" s="170"/>
      <c r="DPY6" s="170"/>
      <c r="DPZ6" s="170"/>
      <c r="DQA6" s="170"/>
      <c r="DQB6" s="170"/>
      <c r="DQC6" s="170"/>
      <c r="DQD6" s="170"/>
      <c r="DQE6" s="170"/>
      <c r="DQF6" s="170"/>
      <c r="DQG6" s="170"/>
      <c r="DQH6" s="170"/>
      <c r="DQI6" s="170"/>
      <c r="DQJ6" s="170"/>
      <c r="DQK6" s="170"/>
      <c r="DQL6" s="170"/>
      <c r="DQM6" s="170"/>
      <c r="DQN6" s="170"/>
      <c r="DQO6" s="170"/>
      <c r="DQP6" s="170"/>
      <c r="DQQ6" s="170"/>
      <c r="DQR6" s="170"/>
      <c r="DQS6" s="170"/>
      <c r="DQT6" s="170"/>
      <c r="DQU6" s="170"/>
      <c r="DQV6" s="170"/>
      <c r="DQW6" s="170"/>
      <c r="DQX6" s="170"/>
      <c r="DQY6" s="170"/>
      <c r="DQZ6" s="170"/>
      <c r="DRA6" s="170"/>
      <c r="DRB6" s="170"/>
      <c r="DRC6" s="170"/>
      <c r="DRD6" s="170"/>
      <c r="DRE6" s="170"/>
      <c r="DRF6" s="170"/>
      <c r="DRG6" s="170"/>
      <c r="DRH6" s="170"/>
      <c r="DRI6" s="170"/>
      <c r="DRJ6" s="170"/>
      <c r="DRK6" s="170"/>
      <c r="DRL6" s="170"/>
      <c r="DRM6" s="170"/>
      <c r="DRN6" s="170"/>
      <c r="DRO6" s="170"/>
      <c r="DRP6" s="170"/>
      <c r="DRQ6" s="170"/>
      <c r="DRR6" s="170"/>
      <c r="DRS6" s="170"/>
      <c r="DRT6" s="170"/>
      <c r="DRU6" s="170"/>
      <c r="DRV6" s="170"/>
      <c r="DRW6" s="170"/>
      <c r="DRX6" s="170"/>
      <c r="DRY6" s="170"/>
      <c r="DRZ6" s="170"/>
      <c r="DSA6" s="170"/>
      <c r="DSB6" s="170"/>
      <c r="DSC6" s="170"/>
      <c r="DSD6" s="170"/>
      <c r="DSE6" s="170"/>
      <c r="DSF6" s="170"/>
      <c r="DSG6" s="170"/>
      <c r="DSH6" s="170"/>
      <c r="DSI6" s="170"/>
      <c r="DSJ6" s="170"/>
      <c r="DSK6" s="170"/>
      <c r="DSL6" s="170"/>
      <c r="DSM6" s="170"/>
      <c r="DSN6" s="170"/>
      <c r="DSO6" s="170"/>
      <c r="DSP6" s="170"/>
      <c r="DSQ6" s="170"/>
      <c r="DSR6" s="170"/>
      <c r="DSS6" s="170"/>
      <c r="DST6" s="170"/>
      <c r="DSU6" s="170"/>
      <c r="DSV6" s="170"/>
      <c r="DSW6" s="170"/>
      <c r="DSX6" s="170"/>
      <c r="DSY6" s="170"/>
      <c r="DSZ6" s="170"/>
      <c r="DTA6" s="170"/>
      <c r="DTB6" s="170"/>
      <c r="DTC6" s="170"/>
      <c r="DTD6" s="170"/>
      <c r="DTE6" s="170"/>
      <c r="DTF6" s="170"/>
      <c r="DTG6" s="170"/>
      <c r="DTH6" s="170"/>
      <c r="DTI6" s="170"/>
      <c r="DTJ6" s="170"/>
      <c r="DTK6" s="170"/>
      <c r="DTL6" s="170"/>
      <c r="DTM6" s="170"/>
      <c r="DTN6" s="170"/>
      <c r="DTO6" s="170"/>
      <c r="DTP6" s="170"/>
      <c r="DTQ6" s="170"/>
      <c r="DTR6" s="170"/>
      <c r="DTS6" s="170"/>
      <c r="DTT6" s="170"/>
      <c r="DTU6" s="170"/>
      <c r="DTV6" s="170"/>
      <c r="DTW6" s="170"/>
      <c r="DTX6" s="170"/>
      <c r="DTY6" s="170"/>
      <c r="DTZ6" s="170"/>
      <c r="DUA6" s="170"/>
      <c r="DUB6" s="170"/>
      <c r="DUC6" s="170"/>
      <c r="DUD6" s="170"/>
      <c r="DUE6" s="170"/>
      <c r="DUF6" s="170"/>
      <c r="DUG6" s="170"/>
      <c r="DUH6" s="170"/>
      <c r="DUI6" s="170"/>
      <c r="DUJ6" s="170"/>
      <c r="DUK6" s="170"/>
      <c r="DUL6" s="170"/>
      <c r="DUM6" s="170"/>
      <c r="DUN6" s="170"/>
      <c r="DUO6" s="170"/>
      <c r="DUP6" s="170"/>
      <c r="DUQ6" s="170"/>
      <c r="DUR6" s="170"/>
      <c r="DUS6" s="170"/>
      <c r="DUT6" s="170"/>
      <c r="DUU6" s="170"/>
      <c r="DUV6" s="170"/>
      <c r="DUW6" s="170"/>
      <c r="DUX6" s="170"/>
      <c r="DUY6" s="170"/>
      <c r="DUZ6" s="170"/>
      <c r="DVA6" s="170"/>
      <c r="DVB6" s="170"/>
      <c r="DVC6" s="170"/>
      <c r="DVD6" s="170"/>
      <c r="DVE6" s="170"/>
      <c r="DVF6" s="170"/>
      <c r="DVG6" s="170"/>
      <c r="DVH6" s="170"/>
      <c r="DVI6" s="170"/>
      <c r="DVJ6" s="170"/>
      <c r="DVK6" s="170"/>
      <c r="DVL6" s="170"/>
      <c r="DVM6" s="170"/>
      <c r="DVN6" s="170"/>
      <c r="DVO6" s="170"/>
      <c r="DVP6" s="170"/>
      <c r="DVQ6" s="170"/>
      <c r="DVR6" s="170"/>
      <c r="DVS6" s="170"/>
      <c r="DVT6" s="170"/>
      <c r="DVU6" s="170"/>
      <c r="DVV6" s="170"/>
      <c r="DVW6" s="170"/>
      <c r="DVX6" s="170"/>
      <c r="DVY6" s="170"/>
      <c r="DVZ6" s="170"/>
      <c r="DWA6" s="170"/>
      <c r="DWB6" s="170"/>
      <c r="DWC6" s="170"/>
      <c r="DWD6" s="170"/>
      <c r="DWE6" s="170"/>
      <c r="DWF6" s="170"/>
      <c r="DWG6" s="170"/>
      <c r="DWH6" s="170"/>
      <c r="DWI6" s="170"/>
      <c r="DWJ6" s="170"/>
      <c r="DWK6" s="170"/>
      <c r="DWL6" s="170"/>
      <c r="DWM6" s="170"/>
      <c r="DWN6" s="170"/>
      <c r="DWO6" s="170"/>
      <c r="DWP6" s="170"/>
      <c r="DWQ6" s="170"/>
      <c r="DWR6" s="170"/>
      <c r="DWS6" s="170"/>
      <c r="DWT6" s="170"/>
      <c r="DWU6" s="170"/>
      <c r="DWV6" s="170"/>
      <c r="DWW6" s="170"/>
      <c r="DWX6" s="170"/>
      <c r="DWY6" s="170"/>
      <c r="DWZ6" s="170"/>
      <c r="DXA6" s="170"/>
      <c r="DXB6" s="170"/>
      <c r="DXC6" s="170"/>
      <c r="DXD6" s="170"/>
      <c r="DXE6" s="170"/>
      <c r="DXF6" s="170"/>
      <c r="DXG6" s="170"/>
      <c r="DXH6" s="170"/>
      <c r="DXI6" s="170"/>
      <c r="DXJ6" s="170"/>
      <c r="DXK6" s="170"/>
      <c r="DXL6" s="170"/>
      <c r="DXM6" s="170"/>
      <c r="DXN6" s="170"/>
      <c r="DXO6" s="170"/>
      <c r="DXP6" s="170"/>
      <c r="DXQ6" s="170"/>
      <c r="DXR6" s="170"/>
      <c r="DXS6" s="170"/>
      <c r="DXT6" s="170"/>
      <c r="DXU6" s="170"/>
      <c r="DXV6" s="170"/>
      <c r="DXW6" s="170"/>
      <c r="DXX6" s="170"/>
      <c r="DXY6" s="170"/>
      <c r="DXZ6" s="170"/>
      <c r="DYA6" s="170"/>
      <c r="DYB6" s="170"/>
      <c r="DYC6" s="170"/>
      <c r="DYD6" s="170"/>
      <c r="DYE6" s="170"/>
      <c r="DYF6" s="170"/>
      <c r="DYG6" s="170"/>
      <c r="DYH6" s="170"/>
      <c r="DYI6" s="170"/>
      <c r="DYJ6" s="170"/>
      <c r="DYK6" s="170"/>
      <c r="DYL6" s="170"/>
      <c r="DYM6" s="170"/>
      <c r="DYN6" s="170"/>
      <c r="DYO6" s="170"/>
      <c r="DYP6" s="170"/>
      <c r="DYQ6" s="170"/>
      <c r="DYR6" s="170"/>
      <c r="DYS6" s="170"/>
      <c r="DYT6" s="170"/>
      <c r="DYU6" s="170"/>
      <c r="DYV6" s="170"/>
      <c r="DYW6" s="170"/>
      <c r="DYX6" s="170"/>
      <c r="DYY6" s="170"/>
      <c r="DYZ6" s="170"/>
      <c r="DZA6" s="170"/>
      <c r="DZB6" s="170"/>
      <c r="DZC6" s="170"/>
      <c r="DZD6" s="170"/>
      <c r="DZE6" s="170"/>
      <c r="DZF6" s="170"/>
      <c r="DZG6" s="170"/>
      <c r="DZH6" s="170"/>
      <c r="DZI6" s="170"/>
      <c r="DZJ6" s="170"/>
      <c r="DZK6" s="170"/>
      <c r="DZL6" s="170"/>
      <c r="DZM6" s="170"/>
      <c r="DZN6" s="170"/>
      <c r="DZO6" s="170"/>
      <c r="DZP6" s="170"/>
      <c r="DZQ6" s="170"/>
      <c r="DZR6" s="170"/>
      <c r="DZS6" s="170"/>
      <c r="DZT6" s="170"/>
      <c r="DZU6" s="170"/>
      <c r="DZV6" s="170"/>
      <c r="DZW6" s="170"/>
      <c r="DZX6" s="170"/>
      <c r="DZY6" s="170"/>
      <c r="DZZ6" s="170"/>
      <c r="EAA6" s="170"/>
      <c r="EAB6" s="170"/>
      <c r="EAC6" s="170"/>
      <c r="EAD6" s="170"/>
      <c r="EAE6" s="170"/>
      <c r="EAF6" s="170"/>
      <c r="EAG6" s="170"/>
      <c r="EAH6" s="170"/>
      <c r="EAI6" s="170"/>
      <c r="EAJ6" s="170"/>
      <c r="EAK6" s="170"/>
      <c r="EAL6" s="170"/>
      <c r="EAM6" s="170"/>
      <c r="EAN6" s="170"/>
      <c r="EAO6" s="170"/>
      <c r="EAP6" s="170"/>
      <c r="EAQ6" s="170"/>
      <c r="EAR6" s="170"/>
      <c r="EAS6" s="170"/>
      <c r="EAT6" s="170"/>
      <c r="EAU6" s="170"/>
      <c r="EAV6" s="170"/>
      <c r="EAW6" s="170"/>
      <c r="EAX6" s="170"/>
      <c r="EAY6" s="170"/>
      <c r="EAZ6" s="170"/>
      <c r="EBA6" s="170"/>
      <c r="EBB6" s="170"/>
      <c r="EBC6" s="170"/>
      <c r="EBD6" s="170"/>
      <c r="EBE6" s="170"/>
      <c r="EBF6" s="170"/>
      <c r="EBG6" s="170"/>
      <c r="EBH6" s="170"/>
      <c r="EBI6" s="170"/>
      <c r="EBJ6" s="170"/>
      <c r="EBK6" s="170"/>
      <c r="EBL6" s="170"/>
      <c r="EBM6" s="170"/>
      <c r="EBN6" s="170"/>
      <c r="EBO6" s="170"/>
      <c r="EBP6" s="170"/>
      <c r="EBQ6" s="170"/>
      <c r="EBR6" s="170"/>
      <c r="EBS6" s="170"/>
      <c r="EBT6" s="170"/>
      <c r="EBU6" s="170"/>
      <c r="EBV6" s="170"/>
      <c r="EBW6" s="170"/>
      <c r="EBX6" s="170"/>
      <c r="EBY6" s="170"/>
      <c r="EBZ6" s="170"/>
      <c r="ECA6" s="170"/>
      <c r="ECB6" s="170"/>
      <c r="ECC6" s="170"/>
      <c r="ECD6" s="170"/>
      <c r="ECE6" s="170"/>
      <c r="ECF6" s="170"/>
      <c r="ECG6" s="170"/>
      <c r="ECH6" s="170"/>
      <c r="ECI6" s="170"/>
      <c r="ECJ6" s="170"/>
      <c r="ECK6" s="170"/>
      <c r="ECL6" s="170"/>
      <c r="ECM6" s="170"/>
      <c r="ECN6" s="170"/>
      <c r="ECO6" s="170"/>
      <c r="ECP6" s="170"/>
      <c r="ECQ6" s="170"/>
      <c r="ECR6" s="170"/>
      <c r="ECS6" s="170"/>
      <c r="ECT6" s="170"/>
      <c r="ECU6" s="170"/>
      <c r="ECV6" s="170"/>
      <c r="ECW6" s="170"/>
      <c r="ECX6" s="170"/>
      <c r="ECY6" s="170"/>
      <c r="ECZ6" s="170"/>
      <c r="EDA6" s="170"/>
      <c r="EDB6" s="170"/>
      <c r="EDC6" s="170"/>
      <c r="EDD6" s="170"/>
      <c r="EDE6" s="170"/>
      <c r="EDF6" s="170"/>
      <c r="EDG6" s="170"/>
      <c r="EDH6" s="170"/>
      <c r="EDI6" s="170"/>
      <c r="EDJ6" s="170"/>
      <c r="EDK6" s="170"/>
      <c r="EDL6" s="170"/>
      <c r="EDM6" s="170"/>
      <c r="EDN6" s="170"/>
      <c r="EDO6" s="170"/>
      <c r="EDP6" s="170"/>
      <c r="EDQ6" s="170"/>
      <c r="EDR6" s="170"/>
      <c r="EDS6" s="170"/>
      <c r="EDT6" s="170"/>
      <c r="EDU6" s="170"/>
      <c r="EDV6" s="170"/>
      <c r="EDW6" s="170"/>
      <c r="EDX6" s="170"/>
      <c r="EDY6" s="170"/>
      <c r="EDZ6" s="170"/>
      <c r="EEA6" s="170"/>
      <c r="EEB6" s="170"/>
      <c r="EEC6" s="170"/>
      <c r="EED6" s="170"/>
      <c r="EEE6" s="170"/>
      <c r="EEF6" s="170"/>
      <c r="EEG6" s="170"/>
      <c r="EEH6" s="170"/>
      <c r="EEI6" s="170"/>
      <c r="EEJ6" s="170"/>
      <c r="EEK6" s="170"/>
      <c r="EEL6" s="170"/>
      <c r="EEM6" s="170"/>
      <c r="EEN6" s="170"/>
      <c r="EEO6" s="170"/>
      <c r="EEP6" s="170"/>
      <c r="EEQ6" s="170"/>
      <c r="EER6" s="170"/>
      <c r="EES6" s="170"/>
      <c r="EET6" s="170"/>
      <c r="EEU6" s="170"/>
      <c r="EEV6" s="170"/>
      <c r="EEW6" s="170"/>
      <c r="EEX6" s="170"/>
      <c r="EEY6" s="170"/>
      <c r="EEZ6" s="170"/>
      <c r="EFA6" s="170"/>
      <c r="EFB6" s="170"/>
      <c r="EFC6" s="170"/>
      <c r="EFD6" s="170"/>
      <c r="EFE6" s="170"/>
      <c r="EFF6" s="170"/>
      <c r="EFG6" s="170"/>
      <c r="EFH6" s="170"/>
      <c r="EFI6" s="170"/>
      <c r="EFJ6" s="170"/>
      <c r="EFK6" s="170"/>
      <c r="EFL6" s="170"/>
      <c r="EFM6" s="170"/>
      <c r="EFN6" s="170"/>
      <c r="EFO6" s="170"/>
      <c r="EFP6" s="170"/>
      <c r="EFQ6" s="170"/>
      <c r="EFR6" s="170"/>
      <c r="EFS6" s="170"/>
      <c r="EFT6" s="170"/>
      <c r="EFU6" s="170"/>
      <c r="EFV6" s="170"/>
      <c r="EFW6" s="170"/>
      <c r="EFX6" s="170"/>
      <c r="EFY6" s="170"/>
      <c r="EFZ6" s="170"/>
      <c r="EGA6" s="170"/>
      <c r="EGB6" s="170"/>
      <c r="EGC6" s="170"/>
      <c r="EGD6" s="170"/>
      <c r="EGE6" s="170"/>
      <c r="EGF6" s="170"/>
      <c r="EGG6" s="170"/>
      <c r="EGH6" s="170"/>
      <c r="EGI6" s="170"/>
      <c r="EGJ6" s="170"/>
      <c r="EGK6" s="170"/>
      <c r="EGL6" s="170"/>
      <c r="EGM6" s="170"/>
      <c r="EGN6" s="170"/>
      <c r="EGO6" s="170"/>
      <c r="EGP6" s="170"/>
      <c r="EGQ6" s="170"/>
      <c r="EGR6" s="170"/>
      <c r="EGS6" s="170"/>
      <c r="EGT6" s="170"/>
      <c r="EGU6" s="170"/>
      <c r="EGV6" s="170"/>
      <c r="EGW6" s="170"/>
      <c r="EGX6" s="170"/>
      <c r="EGY6" s="170"/>
      <c r="EGZ6" s="170"/>
      <c r="EHA6" s="170"/>
      <c r="EHB6" s="170"/>
      <c r="EHC6" s="170"/>
      <c r="EHD6" s="170"/>
      <c r="EHE6" s="170"/>
      <c r="EHF6" s="170"/>
      <c r="EHG6" s="170"/>
      <c r="EHH6" s="170"/>
      <c r="EHI6" s="170"/>
      <c r="EHJ6" s="170"/>
      <c r="EHK6" s="170"/>
      <c r="EHL6" s="170"/>
      <c r="EHM6" s="170"/>
      <c r="EHN6" s="170"/>
      <c r="EHO6" s="170"/>
      <c r="EHP6" s="170"/>
      <c r="EHQ6" s="170"/>
      <c r="EHR6" s="170"/>
      <c r="EHS6" s="170"/>
      <c r="EHT6" s="170"/>
      <c r="EHU6" s="170"/>
      <c r="EHV6" s="170"/>
      <c r="EHW6" s="170"/>
      <c r="EHX6" s="170"/>
      <c r="EHY6" s="170"/>
      <c r="EHZ6" s="170"/>
      <c r="EIA6" s="170"/>
      <c r="EIB6" s="170"/>
      <c r="EIC6" s="170"/>
      <c r="EID6" s="170"/>
      <c r="EIE6" s="170"/>
      <c r="EIF6" s="170"/>
      <c r="EIG6" s="170"/>
      <c r="EIH6" s="170"/>
      <c r="EII6" s="170"/>
      <c r="EIJ6" s="170"/>
      <c r="EIK6" s="170"/>
      <c r="EIL6" s="170"/>
      <c r="EIM6" s="170"/>
      <c r="EIN6" s="170"/>
      <c r="EIO6" s="170"/>
      <c r="EIP6" s="170"/>
      <c r="EIQ6" s="170"/>
      <c r="EIR6" s="170"/>
      <c r="EIS6" s="170"/>
      <c r="EIT6" s="170"/>
      <c r="EIU6" s="170"/>
      <c r="EIV6" s="170"/>
      <c r="EIW6" s="170"/>
      <c r="EIX6" s="170"/>
      <c r="EIY6" s="170"/>
      <c r="EIZ6" s="170"/>
      <c r="EJA6" s="170"/>
      <c r="EJB6" s="170"/>
      <c r="EJC6" s="170"/>
      <c r="EJD6" s="170"/>
      <c r="EJE6" s="170"/>
      <c r="EJF6" s="170"/>
      <c r="EJG6" s="170"/>
      <c r="EJH6" s="170"/>
      <c r="EJI6" s="170"/>
      <c r="EJJ6" s="170"/>
      <c r="EJK6" s="170"/>
      <c r="EJL6" s="170"/>
      <c r="EJM6" s="170"/>
      <c r="EJN6" s="170"/>
      <c r="EJO6" s="170"/>
      <c r="EJP6" s="170"/>
      <c r="EJQ6" s="170"/>
      <c r="EJR6" s="170"/>
      <c r="EJS6" s="170"/>
      <c r="EJT6" s="170"/>
      <c r="EJU6" s="170"/>
      <c r="EJV6" s="170"/>
      <c r="EJW6" s="170"/>
      <c r="EJX6" s="170"/>
      <c r="EJY6" s="170"/>
      <c r="EJZ6" s="170"/>
      <c r="EKA6" s="170"/>
      <c r="EKB6" s="170"/>
      <c r="EKC6" s="170"/>
      <c r="EKD6" s="170"/>
      <c r="EKE6" s="170"/>
      <c r="EKF6" s="170"/>
      <c r="EKG6" s="170"/>
      <c r="EKH6" s="170"/>
      <c r="EKI6" s="170"/>
      <c r="EKJ6" s="170"/>
      <c r="EKK6" s="170"/>
      <c r="EKL6" s="170"/>
      <c r="EKM6" s="170"/>
      <c r="EKN6" s="170"/>
      <c r="EKO6" s="170"/>
      <c r="EKP6" s="170"/>
      <c r="EKQ6" s="170"/>
      <c r="EKR6" s="170"/>
      <c r="EKS6" s="170"/>
      <c r="EKT6" s="170"/>
      <c r="EKU6" s="170"/>
      <c r="EKV6" s="170"/>
      <c r="EKW6" s="170"/>
      <c r="EKX6" s="170"/>
      <c r="EKY6" s="170"/>
      <c r="EKZ6" s="170"/>
      <c r="ELA6" s="170"/>
      <c r="ELB6" s="170"/>
      <c r="ELC6" s="170"/>
      <c r="ELD6" s="170"/>
      <c r="ELE6" s="170"/>
      <c r="ELF6" s="170"/>
      <c r="ELG6" s="170"/>
      <c r="ELH6" s="170"/>
      <c r="ELI6" s="170"/>
      <c r="ELJ6" s="170"/>
      <c r="ELK6" s="170"/>
      <c r="ELL6" s="170"/>
      <c r="ELM6" s="170"/>
      <c r="ELN6" s="170"/>
      <c r="ELO6" s="170"/>
      <c r="ELP6" s="170"/>
      <c r="ELQ6" s="170"/>
      <c r="ELR6" s="170"/>
      <c r="ELS6" s="170"/>
      <c r="ELT6" s="170"/>
      <c r="ELU6" s="170"/>
      <c r="ELV6" s="170"/>
      <c r="ELW6" s="170"/>
      <c r="ELX6" s="170"/>
      <c r="ELY6" s="170"/>
      <c r="ELZ6" s="170"/>
      <c r="EMA6" s="170"/>
      <c r="EMB6" s="170"/>
      <c r="EMC6" s="170"/>
      <c r="EMD6" s="170"/>
      <c r="EME6" s="170"/>
      <c r="EMF6" s="170"/>
      <c r="EMG6" s="170"/>
      <c r="EMH6" s="170"/>
      <c r="EMI6" s="170"/>
      <c r="EMJ6" s="170"/>
      <c r="EMK6" s="170"/>
      <c r="EML6" s="170"/>
      <c r="EMM6" s="170"/>
      <c r="EMN6" s="170"/>
      <c r="EMO6" s="170"/>
      <c r="EMP6" s="170"/>
      <c r="EMQ6" s="170"/>
      <c r="EMR6" s="170"/>
      <c r="EMS6" s="170"/>
      <c r="EMT6" s="170"/>
      <c r="EMU6" s="170"/>
      <c r="EMV6" s="170"/>
      <c r="EMW6" s="170"/>
      <c r="EMX6" s="170"/>
      <c r="EMY6" s="170"/>
      <c r="EMZ6" s="170"/>
      <c r="ENA6" s="170"/>
      <c r="ENB6" s="170"/>
      <c r="ENC6" s="170"/>
      <c r="END6" s="170"/>
      <c r="ENE6" s="170"/>
      <c r="ENF6" s="170"/>
      <c r="ENG6" s="170"/>
      <c r="ENH6" s="170"/>
      <c r="ENI6" s="170"/>
      <c r="ENJ6" s="170"/>
      <c r="ENK6" s="170"/>
      <c r="ENL6" s="170"/>
      <c r="ENM6" s="170"/>
      <c r="ENN6" s="170"/>
      <c r="ENO6" s="170"/>
      <c r="ENP6" s="170"/>
      <c r="ENQ6" s="170"/>
      <c r="ENR6" s="170"/>
      <c r="ENS6" s="170"/>
      <c r="ENT6" s="170"/>
      <c r="ENU6" s="170"/>
      <c r="ENV6" s="170"/>
      <c r="ENW6" s="170"/>
      <c r="ENX6" s="170"/>
      <c r="ENY6" s="170"/>
      <c r="ENZ6" s="170"/>
      <c r="EOA6" s="170"/>
      <c r="EOB6" s="170"/>
      <c r="EOC6" s="170"/>
      <c r="EOD6" s="170"/>
      <c r="EOE6" s="170"/>
      <c r="EOF6" s="170"/>
      <c r="EOG6" s="170"/>
      <c r="EOH6" s="170"/>
      <c r="EOI6" s="170"/>
      <c r="EOJ6" s="170"/>
      <c r="EOK6" s="170"/>
      <c r="EOL6" s="170"/>
      <c r="EOM6" s="170"/>
      <c r="EON6" s="170"/>
      <c r="EOO6" s="170"/>
      <c r="EOP6" s="170"/>
      <c r="EOQ6" s="170"/>
      <c r="EOR6" s="170"/>
      <c r="EOS6" s="170"/>
      <c r="EOT6" s="170"/>
      <c r="EOU6" s="170"/>
      <c r="EOV6" s="170"/>
      <c r="EOW6" s="170"/>
      <c r="EOX6" s="170"/>
      <c r="EOY6" s="170"/>
      <c r="EOZ6" s="170"/>
      <c r="EPA6" s="170"/>
      <c r="EPB6" s="170"/>
      <c r="EPC6" s="170"/>
      <c r="EPD6" s="170"/>
      <c r="EPE6" s="170"/>
      <c r="EPF6" s="170"/>
      <c r="EPG6" s="170"/>
      <c r="EPH6" s="170"/>
      <c r="EPI6" s="170"/>
      <c r="EPJ6" s="170"/>
      <c r="EPK6" s="170"/>
      <c r="EPL6" s="170"/>
      <c r="EPM6" s="170"/>
      <c r="EPN6" s="170"/>
      <c r="EPO6" s="170"/>
      <c r="EPP6" s="170"/>
      <c r="EPQ6" s="170"/>
      <c r="EPR6" s="170"/>
      <c r="EPS6" s="170"/>
      <c r="EPT6" s="170"/>
      <c r="EPU6" s="170"/>
      <c r="EPV6" s="170"/>
      <c r="EPW6" s="170"/>
      <c r="EPX6" s="170"/>
      <c r="EPY6" s="170"/>
      <c r="EPZ6" s="170"/>
      <c r="EQA6" s="170"/>
      <c r="EQB6" s="170"/>
      <c r="EQC6" s="170"/>
      <c r="EQD6" s="170"/>
      <c r="EQE6" s="170"/>
      <c r="EQF6" s="170"/>
      <c r="EQG6" s="170"/>
      <c r="EQH6" s="170"/>
      <c r="EQI6" s="170"/>
      <c r="EQJ6" s="170"/>
      <c r="EQK6" s="170"/>
      <c r="EQL6" s="170"/>
      <c r="EQM6" s="170"/>
      <c r="EQN6" s="170"/>
      <c r="EQO6" s="170"/>
      <c r="EQP6" s="170"/>
      <c r="EQQ6" s="170"/>
      <c r="EQR6" s="170"/>
      <c r="EQS6" s="170"/>
      <c r="EQT6" s="170"/>
      <c r="EQU6" s="170"/>
      <c r="EQV6" s="170"/>
      <c r="EQW6" s="170"/>
      <c r="EQX6" s="170"/>
      <c r="EQY6" s="170"/>
      <c r="EQZ6" s="170"/>
      <c r="ERA6" s="170"/>
      <c r="ERB6" s="170"/>
      <c r="ERC6" s="170"/>
      <c r="ERD6" s="170"/>
      <c r="ERE6" s="170"/>
      <c r="ERF6" s="170"/>
      <c r="ERG6" s="170"/>
      <c r="ERH6" s="170"/>
      <c r="ERI6" s="170"/>
      <c r="ERJ6" s="170"/>
      <c r="ERK6" s="170"/>
      <c r="ERL6" s="170"/>
      <c r="ERM6" s="170"/>
      <c r="ERN6" s="170"/>
      <c r="ERO6" s="170"/>
      <c r="ERP6" s="170"/>
      <c r="ERQ6" s="170"/>
      <c r="ERR6" s="170"/>
      <c r="ERS6" s="170"/>
      <c r="ERT6" s="170"/>
      <c r="ERU6" s="170"/>
      <c r="ERV6" s="170"/>
      <c r="ERW6" s="170"/>
      <c r="ERX6" s="170"/>
      <c r="ERY6" s="170"/>
      <c r="ERZ6" s="170"/>
      <c r="ESA6" s="170"/>
      <c r="ESB6" s="170"/>
      <c r="ESC6" s="170"/>
      <c r="ESD6" s="170"/>
      <c r="ESE6" s="170"/>
      <c r="ESF6" s="170"/>
      <c r="ESG6" s="170"/>
      <c r="ESH6" s="170"/>
      <c r="ESI6" s="170"/>
      <c r="ESJ6" s="170"/>
      <c r="ESK6" s="170"/>
      <c r="ESL6" s="170"/>
      <c r="ESM6" s="170"/>
      <c r="ESN6" s="170"/>
      <c r="ESO6" s="170"/>
      <c r="ESP6" s="170"/>
      <c r="ESQ6" s="170"/>
      <c r="ESR6" s="170"/>
      <c r="ESS6" s="170"/>
      <c r="EST6" s="170"/>
      <c r="ESU6" s="170"/>
      <c r="ESV6" s="170"/>
      <c r="ESW6" s="170"/>
      <c r="ESX6" s="170"/>
      <c r="ESY6" s="170"/>
      <c r="ESZ6" s="170"/>
      <c r="ETA6" s="170"/>
      <c r="ETB6" s="170"/>
      <c r="ETC6" s="170"/>
      <c r="ETD6" s="170"/>
      <c r="ETE6" s="170"/>
      <c r="ETF6" s="170"/>
      <c r="ETG6" s="170"/>
      <c r="ETH6" s="170"/>
      <c r="ETI6" s="170"/>
      <c r="ETJ6" s="170"/>
      <c r="ETK6" s="170"/>
      <c r="ETL6" s="170"/>
      <c r="ETM6" s="170"/>
      <c r="ETN6" s="170"/>
      <c r="ETO6" s="170"/>
      <c r="ETP6" s="170"/>
      <c r="ETQ6" s="170"/>
      <c r="ETR6" s="170"/>
      <c r="ETS6" s="170"/>
      <c r="ETT6" s="170"/>
      <c r="ETU6" s="170"/>
      <c r="ETV6" s="170"/>
      <c r="ETW6" s="170"/>
      <c r="ETX6" s="170"/>
      <c r="ETY6" s="170"/>
      <c r="ETZ6" s="170"/>
      <c r="EUA6" s="170"/>
      <c r="EUB6" s="170"/>
      <c r="EUC6" s="170"/>
      <c r="EUD6" s="170"/>
      <c r="EUE6" s="170"/>
      <c r="EUF6" s="170"/>
      <c r="EUG6" s="170"/>
      <c r="EUH6" s="170"/>
      <c r="EUI6" s="170"/>
      <c r="EUJ6" s="170"/>
      <c r="EUK6" s="170"/>
      <c r="EUL6" s="170"/>
      <c r="EUM6" s="170"/>
      <c r="EUN6" s="170"/>
      <c r="EUO6" s="170"/>
      <c r="EUP6" s="170"/>
      <c r="EUQ6" s="170"/>
      <c r="EUR6" s="170"/>
      <c r="EUS6" s="170"/>
      <c r="EUT6" s="170"/>
      <c r="EUU6" s="170"/>
      <c r="EUV6" s="170"/>
      <c r="EUW6" s="170"/>
      <c r="EUX6" s="170"/>
      <c r="EUY6" s="170"/>
      <c r="EUZ6" s="170"/>
      <c r="EVA6" s="170"/>
      <c r="EVB6" s="170"/>
      <c r="EVC6" s="170"/>
      <c r="EVD6" s="170"/>
      <c r="EVE6" s="170"/>
      <c r="EVF6" s="170"/>
      <c r="EVG6" s="170"/>
      <c r="EVH6" s="170"/>
      <c r="EVI6" s="170"/>
      <c r="EVJ6" s="170"/>
      <c r="EVK6" s="170"/>
      <c r="EVL6" s="170"/>
      <c r="EVM6" s="170"/>
      <c r="EVN6" s="170"/>
      <c r="EVO6" s="170"/>
      <c r="EVP6" s="170"/>
      <c r="EVQ6" s="170"/>
      <c r="EVR6" s="170"/>
      <c r="EVS6" s="170"/>
      <c r="EVT6" s="170"/>
      <c r="EVU6" s="170"/>
      <c r="EVV6" s="170"/>
      <c r="EVW6" s="170"/>
      <c r="EVX6" s="170"/>
      <c r="EVY6" s="170"/>
      <c r="EVZ6" s="170"/>
      <c r="EWA6" s="170"/>
      <c r="EWB6" s="170"/>
      <c r="EWC6" s="170"/>
      <c r="EWD6" s="170"/>
      <c r="EWE6" s="170"/>
      <c r="EWF6" s="170"/>
      <c r="EWG6" s="170"/>
      <c r="EWH6" s="170"/>
      <c r="EWI6" s="170"/>
      <c r="EWJ6" s="170"/>
      <c r="EWK6" s="170"/>
      <c r="EWL6" s="170"/>
      <c r="EWM6" s="170"/>
      <c r="EWN6" s="170"/>
      <c r="EWO6" s="170"/>
      <c r="EWP6" s="170"/>
      <c r="EWQ6" s="170"/>
      <c r="EWR6" s="170"/>
      <c r="EWS6" s="170"/>
      <c r="EWT6" s="170"/>
      <c r="EWU6" s="170"/>
      <c r="EWV6" s="170"/>
      <c r="EWW6" s="170"/>
      <c r="EWX6" s="170"/>
      <c r="EWY6" s="170"/>
      <c r="EWZ6" s="170"/>
      <c r="EXA6" s="170"/>
      <c r="EXB6" s="170"/>
      <c r="EXC6" s="170"/>
      <c r="EXD6" s="170"/>
      <c r="EXE6" s="170"/>
      <c r="EXF6" s="170"/>
      <c r="EXG6" s="170"/>
      <c r="EXH6" s="170"/>
      <c r="EXI6" s="170"/>
      <c r="EXJ6" s="170"/>
      <c r="EXK6" s="170"/>
      <c r="EXL6" s="170"/>
      <c r="EXM6" s="170"/>
      <c r="EXN6" s="170"/>
      <c r="EXO6" s="170"/>
      <c r="EXP6" s="170"/>
      <c r="EXQ6" s="170"/>
      <c r="EXR6" s="170"/>
      <c r="EXS6" s="170"/>
      <c r="EXT6" s="170"/>
      <c r="EXU6" s="170"/>
      <c r="EXV6" s="170"/>
      <c r="EXW6" s="170"/>
      <c r="EXX6" s="170"/>
      <c r="EXY6" s="170"/>
      <c r="EXZ6" s="170"/>
      <c r="EYA6" s="170"/>
      <c r="EYB6" s="170"/>
      <c r="EYC6" s="170"/>
      <c r="EYD6" s="170"/>
      <c r="EYE6" s="170"/>
      <c r="EYF6" s="170"/>
      <c r="EYG6" s="170"/>
      <c r="EYH6" s="170"/>
      <c r="EYI6" s="170"/>
      <c r="EYJ6" s="170"/>
      <c r="EYK6" s="170"/>
      <c r="EYL6" s="170"/>
      <c r="EYM6" s="170"/>
      <c r="EYN6" s="170"/>
      <c r="EYO6" s="170"/>
      <c r="EYP6" s="170"/>
      <c r="EYQ6" s="170"/>
      <c r="EYR6" s="170"/>
      <c r="EYS6" s="170"/>
      <c r="EYT6" s="170"/>
      <c r="EYU6" s="170"/>
      <c r="EYV6" s="170"/>
      <c r="EYW6" s="170"/>
      <c r="EYX6" s="170"/>
      <c r="EYY6" s="170"/>
      <c r="EYZ6" s="170"/>
      <c r="EZA6" s="170"/>
      <c r="EZB6" s="170"/>
      <c r="EZC6" s="170"/>
      <c r="EZD6" s="170"/>
      <c r="EZE6" s="170"/>
      <c r="EZF6" s="170"/>
      <c r="EZG6" s="170"/>
      <c r="EZH6" s="170"/>
      <c r="EZI6" s="170"/>
      <c r="EZJ6" s="170"/>
      <c r="EZK6" s="170"/>
      <c r="EZL6" s="170"/>
      <c r="EZM6" s="170"/>
      <c r="EZN6" s="170"/>
      <c r="EZO6" s="170"/>
      <c r="EZP6" s="170"/>
      <c r="EZQ6" s="170"/>
      <c r="EZR6" s="170"/>
      <c r="EZS6" s="170"/>
      <c r="EZT6" s="170"/>
      <c r="EZU6" s="170"/>
      <c r="EZV6" s="170"/>
      <c r="EZW6" s="170"/>
      <c r="EZX6" s="170"/>
      <c r="EZY6" s="170"/>
      <c r="EZZ6" s="170"/>
      <c r="FAA6" s="170"/>
      <c r="FAB6" s="170"/>
      <c r="FAC6" s="170"/>
      <c r="FAD6" s="170"/>
      <c r="FAE6" s="170"/>
      <c r="FAF6" s="170"/>
      <c r="FAG6" s="170"/>
      <c r="FAH6" s="170"/>
      <c r="FAI6" s="170"/>
      <c r="FAJ6" s="170"/>
      <c r="FAK6" s="170"/>
      <c r="FAL6" s="170"/>
      <c r="FAM6" s="170"/>
      <c r="FAN6" s="170"/>
      <c r="FAO6" s="170"/>
      <c r="FAP6" s="170"/>
      <c r="FAQ6" s="170"/>
      <c r="FAR6" s="170"/>
      <c r="FAS6" s="170"/>
      <c r="FAT6" s="170"/>
      <c r="FAU6" s="170"/>
      <c r="FAV6" s="170"/>
      <c r="FAW6" s="170"/>
      <c r="FAX6" s="170"/>
      <c r="FAY6" s="170"/>
      <c r="FAZ6" s="170"/>
      <c r="FBA6" s="170"/>
      <c r="FBB6" s="170"/>
      <c r="FBC6" s="170"/>
      <c r="FBD6" s="170"/>
      <c r="FBE6" s="170"/>
      <c r="FBF6" s="170"/>
      <c r="FBG6" s="170"/>
      <c r="FBH6" s="170"/>
      <c r="FBI6" s="170"/>
      <c r="FBJ6" s="170"/>
      <c r="FBK6" s="170"/>
      <c r="FBL6" s="170"/>
      <c r="FBM6" s="170"/>
      <c r="FBN6" s="170"/>
      <c r="FBO6" s="170"/>
      <c r="FBP6" s="170"/>
      <c r="FBQ6" s="170"/>
      <c r="FBR6" s="170"/>
      <c r="FBS6" s="170"/>
      <c r="FBT6" s="170"/>
      <c r="FBU6" s="170"/>
      <c r="FBV6" s="170"/>
      <c r="FBW6" s="170"/>
      <c r="FBX6" s="170"/>
      <c r="FBY6" s="170"/>
      <c r="FBZ6" s="170"/>
      <c r="FCA6" s="170"/>
      <c r="FCB6" s="170"/>
      <c r="FCC6" s="170"/>
      <c r="FCD6" s="170"/>
      <c r="FCE6" s="170"/>
      <c r="FCF6" s="170"/>
      <c r="FCG6" s="170"/>
      <c r="FCH6" s="170"/>
      <c r="FCI6" s="170"/>
      <c r="FCJ6" s="170"/>
      <c r="FCK6" s="170"/>
      <c r="FCL6" s="170"/>
      <c r="FCM6" s="170"/>
      <c r="FCN6" s="170"/>
      <c r="FCO6" s="170"/>
      <c r="FCP6" s="170"/>
      <c r="FCQ6" s="170"/>
      <c r="FCR6" s="170"/>
      <c r="FCS6" s="170"/>
      <c r="FCT6" s="170"/>
      <c r="FCU6" s="170"/>
      <c r="FCV6" s="170"/>
      <c r="FCW6" s="170"/>
      <c r="FCX6" s="170"/>
      <c r="FCY6" s="170"/>
      <c r="FCZ6" s="170"/>
      <c r="FDA6" s="170"/>
      <c r="FDB6" s="170"/>
      <c r="FDC6" s="170"/>
      <c r="FDD6" s="170"/>
      <c r="FDE6" s="170"/>
      <c r="FDF6" s="170"/>
      <c r="FDG6" s="170"/>
      <c r="FDH6" s="170"/>
      <c r="FDI6" s="170"/>
      <c r="FDJ6" s="170"/>
      <c r="FDK6" s="170"/>
      <c r="FDL6" s="170"/>
      <c r="FDM6" s="170"/>
      <c r="FDN6" s="170"/>
      <c r="FDO6" s="170"/>
      <c r="FDP6" s="170"/>
      <c r="FDQ6" s="170"/>
      <c r="FDR6" s="170"/>
      <c r="FDS6" s="170"/>
      <c r="FDT6" s="170"/>
      <c r="FDU6" s="170"/>
      <c r="FDV6" s="170"/>
      <c r="FDW6" s="170"/>
      <c r="FDX6" s="170"/>
      <c r="FDY6" s="170"/>
      <c r="FDZ6" s="170"/>
      <c r="FEA6" s="170"/>
      <c r="FEB6" s="170"/>
      <c r="FEC6" s="170"/>
      <c r="FED6" s="170"/>
      <c r="FEE6" s="170"/>
      <c r="FEF6" s="170"/>
      <c r="FEG6" s="170"/>
      <c r="FEH6" s="170"/>
      <c r="FEI6" s="170"/>
      <c r="FEJ6" s="170"/>
      <c r="FEK6" s="170"/>
      <c r="FEL6" s="170"/>
      <c r="FEM6" s="170"/>
      <c r="FEN6" s="170"/>
      <c r="FEO6" s="170"/>
      <c r="FEP6" s="170"/>
      <c r="FEQ6" s="170"/>
      <c r="FER6" s="170"/>
      <c r="FES6" s="170"/>
      <c r="FET6" s="170"/>
      <c r="FEU6" s="170"/>
      <c r="FEV6" s="170"/>
      <c r="FEW6" s="170"/>
      <c r="FEX6" s="170"/>
      <c r="FEY6" s="170"/>
      <c r="FEZ6" s="170"/>
      <c r="FFA6" s="170"/>
      <c r="FFB6" s="170"/>
      <c r="FFC6" s="170"/>
      <c r="FFD6" s="170"/>
      <c r="FFE6" s="170"/>
      <c r="FFF6" s="170"/>
      <c r="FFG6" s="170"/>
      <c r="FFH6" s="170"/>
      <c r="FFI6" s="170"/>
      <c r="FFJ6" s="170"/>
      <c r="FFK6" s="170"/>
      <c r="FFL6" s="170"/>
      <c r="FFM6" s="170"/>
      <c r="FFN6" s="170"/>
      <c r="FFO6" s="170"/>
      <c r="FFP6" s="170"/>
      <c r="FFQ6" s="170"/>
      <c r="FFR6" s="170"/>
      <c r="FFS6" s="170"/>
      <c r="FFT6" s="170"/>
      <c r="FFU6" s="170"/>
      <c r="FFV6" s="170"/>
      <c r="FFW6" s="170"/>
      <c r="FFX6" s="170"/>
      <c r="FFY6" s="170"/>
      <c r="FFZ6" s="170"/>
      <c r="FGA6" s="170"/>
      <c r="FGB6" s="170"/>
      <c r="FGC6" s="170"/>
      <c r="FGD6" s="170"/>
      <c r="FGE6" s="170"/>
      <c r="FGF6" s="170"/>
      <c r="FGG6" s="170"/>
      <c r="FGH6" s="170"/>
      <c r="FGI6" s="170"/>
      <c r="FGJ6" s="170"/>
      <c r="FGK6" s="170"/>
      <c r="FGL6" s="170"/>
      <c r="FGM6" s="170"/>
      <c r="FGN6" s="170"/>
      <c r="FGO6" s="170"/>
      <c r="FGP6" s="170"/>
      <c r="FGQ6" s="170"/>
      <c r="FGR6" s="170"/>
      <c r="FGS6" s="170"/>
      <c r="FGT6" s="170"/>
      <c r="FGU6" s="170"/>
      <c r="FGV6" s="170"/>
      <c r="FGW6" s="170"/>
      <c r="FGX6" s="170"/>
      <c r="FGY6" s="170"/>
      <c r="FGZ6" s="170"/>
      <c r="FHA6" s="170"/>
      <c r="FHB6" s="170"/>
      <c r="FHC6" s="170"/>
      <c r="FHD6" s="170"/>
      <c r="FHE6" s="170"/>
      <c r="FHF6" s="170"/>
      <c r="FHG6" s="170"/>
      <c r="FHH6" s="170"/>
      <c r="FHI6" s="170"/>
      <c r="FHJ6" s="170"/>
      <c r="FHK6" s="170"/>
      <c r="FHL6" s="170"/>
      <c r="FHM6" s="170"/>
      <c r="FHN6" s="170"/>
      <c r="FHO6" s="170"/>
      <c r="FHP6" s="170"/>
      <c r="FHQ6" s="170"/>
      <c r="FHR6" s="170"/>
      <c r="FHS6" s="170"/>
      <c r="FHT6" s="170"/>
      <c r="FHU6" s="170"/>
      <c r="FHV6" s="170"/>
      <c r="FHW6" s="170"/>
      <c r="FHX6" s="170"/>
      <c r="FHY6" s="170"/>
      <c r="FHZ6" s="170"/>
      <c r="FIA6" s="170"/>
      <c r="FIB6" s="170"/>
      <c r="FIC6" s="170"/>
      <c r="FID6" s="170"/>
      <c r="FIE6" s="170"/>
      <c r="FIF6" s="170"/>
      <c r="FIG6" s="170"/>
      <c r="FIH6" s="170"/>
      <c r="FII6" s="170"/>
      <c r="FIJ6" s="170"/>
      <c r="FIK6" s="170"/>
      <c r="FIL6" s="170"/>
      <c r="FIM6" s="170"/>
      <c r="FIN6" s="170"/>
      <c r="FIO6" s="170"/>
      <c r="FIP6" s="170"/>
      <c r="FIQ6" s="170"/>
      <c r="FIR6" s="170"/>
      <c r="FIS6" s="170"/>
      <c r="FIT6" s="170"/>
      <c r="FIU6" s="170"/>
      <c r="FIV6" s="170"/>
      <c r="FIW6" s="170"/>
      <c r="FIX6" s="170"/>
      <c r="FIY6" s="170"/>
      <c r="FIZ6" s="170"/>
      <c r="FJA6" s="170"/>
      <c r="FJB6" s="170"/>
      <c r="FJC6" s="170"/>
      <c r="FJD6" s="170"/>
      <c r="FJE6" s="170"/>
      <c r="FJF6" s="170"/>
      <c r="FJG6" s="170"/>
      <c r="FJH6" s="170"/>
      <c r="FJI6" s="170"/>
      <c r="FJJ6" s="170"/>
      <c r="FJK6" s="170"/>
      <c r="FJL6" s="170"/>
      <c r="FJM6" s="170"/>
      <c r="FJN6" s="170"/>
      <c r="FJO6" s="170"/>
      <c r="FJP6" s="170"/>
      <c r="FJQ6" s="170"/>
      <c r="FJR6" s="170"/>
      <c r="FJS6" s="170"/>
      <c r="FJT6" s="170"/>
      <c r="FJU6" s="170"/>
      <c r="FJV6" s="170"/>
      <c r="FJW6" s="170"/>
      <c r="FJX6" s="170"/>
      <c r="FJY6" s="170"/>
      <c r="FJZ6" s="170"/>
      <c r="FKA6" s="170"/>
      <c r="FKB6" s="170"/>
      <c r="FKC6" s="170"/>
      <c r="FKD6" s="170"/>
      <c r="FKE6" s="170"/>
      <c r="FKF6" s="170"/>
      <c r="FKG6" s="170"/>
      <c r="FKH6" s="170"/>
      <c r="FKI6" s="170"/>
      <c r="FKJ6" s="170"/>
      <c r="FKK6" s="170"/>
      <c r="FKL6" s="170"/>
      <c r="FKM6" s="170"/>
      <c r="FKN6" s="170"/>
      <c r="FKO6" s="170"/>
      <c r="FKP6" s="170"/>
      <c r="FKQ6" s="170"/>
      <c r="FKR6" s="170"/>
      <c r="FKS6" s="170"/>
      <c r="FKT6" s="170"/>
      <c r="FKU6" s="170"/>
      <c r="FKV6" s="170"/>
      <c r="FKW6" s="170"/>
      <c r="FKX6" s="170"/>
      <c r="FKY6" s="170"/>
      <c r="FKZ6" s="170"/>
      <c r="FLA6" s="170"/>
      <c r="FLB6" s="170"/>
      <c r="FLC6" s="170"/>
      <c r="FLD6" s="170"/>
      <c r="FLE6" s="170"/>
      <c r="FLF6" s="170"/>
      <c r="FLG6" s="170"/>
      <c r="FLH6" s="170"/>
      <c r="FLI6" s="170"/>
      <c r="FLJ6" s="170"/>
      <c r="FLK6" s="170"/>
      <c r="FLL6" s="170"/>
      <c r="FLM6" s="170"/>
      <c r="FLN6" s="170"/>
      <c r="FLO6" s="170"/>
      <c r="FLP6" s="170"/>
      <c r="FLQ6" s="170"/>
      <c r="FLR6" s="170"/>
      <c r="FLS6" s="170"/>
      <c r="FLT6" s="170"/>
      <c r="FLU6" s="170"/>
      <c r="FLV6" s="170"/>
      <c r="FLW6" s="170"/>
      <c r="FLX6" s="170"/>
      <c r="FLY6" s="170"/>
      <c r="FLZ6" s="170"/>
      <c r="FMA6" s="170"/>
      <c r="FMB6" s="170"/>
      <c r="FMC6" s="170"/>
      <c r="FMD6" s="170"/>
      <c r="FME6" s="170"/>
      <c r="FMF6" s="170"/>
      <c r="FMG6" s="170"/>
      <c r="FMH6" s="170"/>
      <c r="FMI6" s="170"/>
      <c r="FMJ6" s="170"/>
      <c r="FMK6" s="170"/>
      <c r="FML6" s="170"/>
      <c r="FMM6" s="170"/>
      <c r="FMN6" s="170"/>
      <c r="FMO6" s="170"/>
      <c r="FMP6" s="170"/>
      <c r="FMQ6" s="170"/>
      <c r="FMR6" s="170"/>
      <c r="FMS6" s="170"/>
      <c r="FMT6" s="170"/>
      <c r="FMU6" s="170"/>
      <c r="FMV6" s="170"/>
      <c r="FMW6" s="170"/>
      <c r="FMX6" s="170"/>
      <c r="FMY6" s="170"/>
      <c r="FMZ6" s="170"/>
      <c r="FNA6" s="170"/>
      <c r="FNB6" s="170"/>
      <c r="FNC6" s="170"/>
      <c r="FND6" s="170"/>
      <c r="FNE6" s="170"/>
      <c r="FNF6" s="170"/>
      <c r="FNG6" s="170"/>
      <c r="FNH6" s="170"/>
      <c r="FNI6" s="170"/>
      <c r="FNJ6" s="170"/>
      <c r="FNK6" s="170"/>
      <c r="FNL6" s="170"/>
      <c r="FNM6" s="170"/>
      <c r="FNN6" s="170"/>
      <c r="FNO6" s="170"/>
      <c r="FNP6" s="170"/>
      <c r="FNQ6" s="170"/>
      <c r="FNR6" s="170"/>
      <c r="FNS6" s="170"/>
      <c r="FNT6" s="170"/>
      <c r="FNU6" s="170"/>
      <c r="FNV6" s="170"/>
      <c r="FNW6" s="170"/>
      <c r="FNX6" s="170"/>
      <c r="FNY6" s="170"/>
      <c r="FNZ6" s="170"/>
      <c r="FOA6" s="170"/>
      <c r="FOB6" s="170"/>
      <c r="FOC6" s="170"/>
      <c r="FOD6" s="170"/>
      <c r="FOE6" s="170"/>
      <c r="FOF6" s="170"/>
      <c r="FOG6" s="170"/>
      <c r="FOH6" s="170"/>
      <c r="FOI6" s="170"/>
      <c r="FOJ6" s="170"/>
      <c r="FOK6" s="170"/>
      <c r="FOL6" s="170"/>
      <c r="FOM6" s="170"/>
      <c r="FON6" s="170"/>
      <c r="FOO6" s="170"/>
      <c r="FOP6" s="170"/>
      <c r="FOQ6" s="170"/>
      <c r="FOR6" s="170"/>
      <c r="FOS6" s="170"/>
      <c r="FOT6" s="170"/>
      <c r="FOU6" s="170"/>
      <c r="FOV6" s="170"/>
      <c r="FOW6" s="170"/>
      <c r="FOX6" s="170"/>
      <c r="FOY6" s="170"/>
      <c r="FOZ6" s="170"/>
      <c r="FPA6" s="170"/>
      <c r="FPB6" s="170"/>
      <c r="FPC6" s="170"/>
      <c r="FPD6" s="170"/>
      <c r="FPE6" s="170"/>
      <c r="FPF6" s="170"/>
      <c r="FPG6" s="170"/>
      <c r="FPH6" s="170"/>
      <c r="FPI6" s="170"/>
      <c r="FPJ6" s="170"/>
      <c r="FPK6" s="170"/>
      <c r="FPL6" s="170"/>
      <c r="FPM6" s="170"/>
      <c r="FPN6" s="170"/>
      <c r="FPO6" s="170"/>
      <c r="FPP6" s="170"/>
      <c r="FPQ6" s="170"/>
      <c r="FPR6" s="170"/>
      <c r="FPS6" s="170"/>
      <c r="FPT6" s="170"/>
      <c r="FPU6" s="170"/>
      <c r="FPV6" s="170"/>
      <c r="FPW6" s="170"/>
      <c r="FPX6" s="170"/>
      <c r="FPY6" s="170"/>
      <c r="FPZ6" s="170"/>
      <c r="FQA6" s="170"/>
      <c r="FQB6" s="170"/>
      <c r="FQC6" s="170"/>
      <c r="FQD6" s="170"/>
      <c r="FQE6" s="170"/>
      <c r="FQF6" s="170"/>
      <c r="FQG6" s="170"/>
      <c r="FQH6" s="170"/>
      <c r="FQI6" s="170"/>
      <c r="FQJ6" s="170"/>
      <c r="FQK6" s="170"/>
      <c r="FQL6" s="170"/>
      <c r="FQM6" s="170"/>
      <c r="FQN6" s="170"/>
      <c r="FQO6" s="170"/>
      <c r="FQP6" s="170"/>
      <c r="FQQ6" s="170"/>
      <c r="FQR6" s="170"/>
      <c r="FQS6" s="170"/>
      <c r="FQT6" s="170"/>
      <c r="FQU6" s="170"/>
      <c r="FQV6" s="170"/>
      <c r="FQW6" s="170"/>
      <c r="FQX6" s="170"/>
      <c r="FQY6" s="170"/>
      <c r="FQZ6" s="170"/>
      <c r="FRA6" s="170"/>
      <c r="FRB6" s="170"/>
      <c r="FRC6" s="170"/>
      <c r="FRD6" s="170"/>
      <c r="FRE6" s="170"/>
      <c r="FRF6" s="170"/>
      <c r="FRG6" s="170"/>
      <c r="FRH6" s="170"/>
      <c r="FRI6" s="170"/>
      <c r="FRJ6" s="170"/>
      <c r="FRK6" s="170"/>
      <c r="FRL6" s="170"/>
      <c r="FRM6" s="170"/>
      <c r="FRN6" s="170"/>
      <c r="FRO6" s="170"/>
      <c r="FRP6" s="170"/>
      <c r="FRQ6" s="170"/>
      <c r="FRR6" s="170"/>
      <c r="FRS6" s="170"/>
      <c r="FRT6" s="170"/>
      <c r="FRU6" s="170"/>
      <c r="FRV6" s="170"/>
      <c r="FRW6" s="170"/>
      <c r="FRX6" s="170"/>
      <c r="FRY6" s="170"/>
      <c r="FRZ6" s="170"/>
      <c r="FSA6" s="170"/>
      <c r="FSB6" s="170"/>
      <c r="FSC6" s="170"/>
      <c r="FSD6" s="170"/>
      <c r="FSE6" s="170"/>
      <c r="FSF6" s="170"/>
      <c r="FSG6" s="170"/>
      <c r="FSH6" s="170"/>
      <c r="FSI6" s="170"/>
      <c r="FSJ6" s="170"/>
      <c r="FSK6" s="170"/>
      <c r="FSL6" s="170"/>
      <c r="FSM6" s="170"/>
      <c r="FSN6" s="170"/>
      <c r="FSO6" s="170"/>
      <c r="FSP6" s="170"/>
      <c r="FSQ6" s="170"/>
      <c r="FSR6" s="170"/>
      <c r="FSS6" s="170"/>
      <c r="FST6" s="170"/>
      <c r="FSU6" s="170"/>
      <c r="FSV6" s="170"/>
      <c r="FSW6" s="170"/>
      <c r="FSX6" s="170"/>
      <c r="FSY6" s="170"/>
      <c r="FSZ6" s="170"/>
      <c r="FTA6" s="170"/>
      <c r="FTB6" s="170"/>
      <c r="FTC6" s="170"/>
      <c r="FTD6" s="170"/>
      <c r="FTE6" s="170"/>
      <c r="FTF6" s="170"/>
      <c r="FTG6" s="170"/>
      <c r="FTH6" s="170"/>
      <c r="FTI6" s="170"/>
      <c r="FTJ6" s="170"/>
      <c r="FTK6" s="170"/>
      <c r="FTL6" s="170"/>
      <c r="FTM6" s="170"/>
      <c r="FTN6" s="170"/>
      <c r="FTO6" s="170"/>
      <c r="FTP6" s="170"/>
      <c r="FTQ6" s="170"/>
      <c r="FTR6" s="170"/>
      <c r="FTS6" s="170"/>
      <c r="FTT6" s="170"/>
      <c r="FTU6" s="170"/>
      <c r="FTV6" s="170"/>
      <c r="FTW6" s="170"/>
      <c r="FTX6" s="170"/>
      <c r="FTY6" s="170"/>
      <c r="FTZ6" s="170"/>
      <c r="FUA6" s="170"/>
      <c r="FUB6" s="170"/>
      <c r="FUC6" s="170"/>
      <c r="FUD6" s="170"/>
      <c r="FUE6" s="170"/>
      <c r="FUF6" s="170"/>
      <c r="FUG6" s="170"/>
      <c r="FUH6" s="170"/>
      <c r="FUI6" s="170"/>
      <c r="FUJ6" s="170"/>
      <c r="FUK6" s="170"/>
      <c r="FUL6" s="170"/>
      <c r="FUM6" s="170"/>
      <c r="FUN6" s="170"/>
      <c r="FUO6" s="170"/>
      <c r="FUP6" s="170"/>
      <c r="FUQ6" s="170"/>
      <c r="FUR6" s="170"/>
      <c r="FUS6" s="170"/>
      <c r="FUT6" s="170"/>
      <c r="FUU6" s="170"/>
      <c r="FUV6" s="170"/>
      <c r="FUW6" s="170"/>
      <c r="FUX6" s="170"/>
      <c r="FUY6" s="170"/>
      <c r="FUZ6" s="170"/>
      <c r="FVA6" s="170"/>
      <c r="FVB6" s="170"/>
      <c r="FVC6" s="170"/>
      <c r="FVD6" s="170"/>
      <c r="FVE6" s="170"/>
      <c r="FVF6" s="170"/>
      <c r="FVG6" s="170"/>
      <c r="FVH6" s="170"/>
      <c r="FVI6" s="170"/>
      <c r="FVJ6" s="170"/>
      <c r="FVK6" s="170"/>
      <c r="FVL6" s="170"/>
      <c r="FVM6" s="170"/>
      <c r="FVN6" s="170"/>
      <c r="FVO6" s="170"/>
      <c r="FVP6" s="170"/>
      <c r="FVQ6" s="170"/>
      <c r="FVR6" s="170"/>
      <c r="FVS6" s="170"/>
      <c r="FVT6" s="170"/>
      <c r="FVU6" s="170"/>
      <c r="FVV6" s="170"/>
      <c r="FVW6" s="170"/>
      <c r="FVX6" s="170"/>
      <c r="FVY6" s="170"/>
      <c r="FVZ6" s="170"/>
      <c r="FWA6" s="170"/>
      <c r="FWB6" s="170"/>
      <c r="FWC6" s="170"/>
      <c r="FWD6" s="170"/>
      <c r="FWE6" s="170"/>
      <c r="FWF6" s="170"/>
      <c r="FWG6" s="170"/>
      <c r="FWH6" s="170"/>
      <c r="FWI6" s="170"/>
      <c r="FWJ6" s="170"/>
      <c r="FWK6" s="170"/>
      <c r="FWL6" s="170"/>
      <c r="FWM6" s="170"/>
      <c r="FWN6" s="170"/>
      <c r="FWO6" s="170"/>
      <c r="FWP6" s="170"/>
      <c r="FWQ6" s="170"/>
      <c r="FWR6" s="170"/>
      <c r="FWS6" s="170"/>
      <c r="FWT6" s="170"/>
      <c r="FWU6" s="170"/>
      <c r="FWV6" s="170"/>
      <c r="FWW6" s="170"/>
      <c r="FWX6" s="170"/>
      <c r="FWY6" s="170"/>
      <c r="FWZ6" s="170"/>
      <c r="FXA6" s="170"/>
      <c r="FXB6" s="170"/>
      <c r="FXC6" s="170"/>
      <c r="FXD6" s="170"/>
      <c r="FXE6" s="170"/>
      <c r="FXF6" s="170"/>
      <c r="FXG6" s="170"/>
      <c r="FXH6" s="170"/>
      <c r="FXI6" s="170"/>
      <c r="FXJ6" s="170"/>
      <c r="FXK6" s="170"/>
      <c r="FXL6" s="170"/>
      <c r="FXM6" s="170"/>
      <c r="FXN6" s="170"/>
      <c r="FXO6" s="170"/>
      <c r="FXP6" s="170"/>
      <c r="FXQ6" s="170"/>
      <c r="FXR6" s="170"/>
      <c r="FXS6" s="170"/>
      <c r="FXT6" s="170"/>
      <c r="FXU6" s="170"/>
      <c r="FXV6" s="170"/>
      <c r="FXW6" s="170"/>
      <c r="FXX6" s="170"/>
      <c r="FXY6" s="170"/>
      <c r="FXZ6" s="170"/>
      <c r="FYA6" s="170"/>
      <c r="FYB6" s="170"/>
      <c r="FYC6" s="170"/>
      <c r="FYD6" s="170"/>
      <c r="FYE6" s="170"/>
      <c r="FYF6" s="170"/>
      <c r="FYG6" s="170"/>
      <c r="FYH6" s="170"/>
      <c r="FYI6" s="170"/>
      <c r="FYJ6" s="170"/>
      <c r="FYK6" s="170"/>
      <c r="FYL6" s="170"/>
      <c r="FYM6" s="170"/>
      <c r="FYN6" s="170"/>
      <c r="FYO6" s="170"/>
      <c r="FYP6" s="170"/>
      <c r="FYQ6" s="170"/>
      <c r="FYR6" s="170"/>
      <c r="FYS6" s="170"/>
      <c r="FYT6" s="170"/>
      <c r="FYU6" s="170"/>
      <c r="FYV6" s="170"/>
      <c r="FYW6" s="170"/>
      <c r="FYX6" s="170"/>
      <c r="FYY6" s="170"/>
      <c r="FYZ6" s="170"/>
      <c r="FZA6" s="170"/>
      <c r="FZB6" s="170"/>
      <c r="FZC6" s="170"/>
      <c r="FZD6" s="170"/>
      <c r="FZE6" s="170"/>
      <c r="FZF6" s="170"/>
      <c r="FZG6" s="170"/>
      <c r="FZH6" s="170"/>
      <c r="FZI6" s="170"/>
      <c r="FZJ6" s="170"/>
      <c r="FZK6" s="170"/>
      <c r="FZL6" s="170"/>
      <c r="FZM6" s="170"/>
      <c r="FZN6" s="170"/>
      <c r="FZO6" s="170"/>
      <c r="FZP6" s="170"/>
      <c r="FZQ6" s="170"/>
      <c r="FZR6" s="170"/>
      <c r="FZS6" s="170"/>
      <c r="FZT6" s="170"/>
      <c r="FZU6" s="170"/>
      <c r="FZV6" s="170"/>
      <c r="FZW6" s="170"/>
      <c r="FZX6" s="170"/>
      <c r="FZY6" s="170"/>
      <c r="FZZ6" s="170"/>
      <c r="GAA6" s="170"/>
      <c r="GAB6" s="170"/>
      <c r="GAC6" s="170"/>
      <c r="GAD6" s="170"/>
      <c r="GAE6" s="170"/>
      <c r="GAF6" s="170"/>
      <c r="GAG6" s="170"/>
      <c r="GAH6" s="170"/>
      <c r="GAI6" s="170"/>
      <c r="GAJ6" s="170"/>
      <c r="GAK6" s="170"/>
      <c r="GAL6" s="170"/>
      <c r="GAM6" s="170"/>
      <c r="GAN6" s="170"/>
      <c r="GAO6" s="170"/>
      <c r="GAP6" s="170"/>
      <c r="GAQ6" s="170"/>
      <c r="GAR6" s="170"/>
      <c r="GAS6" s="170"/>
      <c r="GAT6" s="170"/>
      <c r="GAU6" s="170"/>
      <c r="GAV6" s="170"/>
      <c r="GAW6" s="170"/>
      <c r="GAX6" s="170"/>
      <c r="GAY6" s="170"/>
      <c r="GAZ6" s="170"/>
      <c r="GBA6" s="170"/>
      <c r="GBB6" s="170"/>
      <c r="GBC6" s="170"/>
      <c r="GBD6" s="170"/>
      <c r="GBE6" s="170"/>
      <c r="GBF6" s="170"/>
      <c r="GBG6" s="170"/>
      <c r="GBH6" s="170"/>
      <c r="GBI6" s="170"/>
      <c r="GBJ6" s="170"/>
      <c r="GBK6" s="170"/>
      <c r="GBL6" s="170"/>
      <c r="GBM6" s="170"/>
      <c r="GBN6" s="170"/>
      <c r="GBO6" s="170"/>
      <c r="GBP6" s="170"/>
      <c r="GBQ6" s="170"/>
      <c r="GBR6" s="170"/>
      <c r="GBS6" s="170"/>
      <c r="GBT6" s="170"/>
      <c r="GBU6" s="170"/>
      <c r="GBV6" s="170"/>
      <c r="GBW6" s="170"/>
      <c r="GBX6" s="170"/>
      <c r="GBY6" s="170"/>
      <c r="GBZ6" s="170"/>
      <c r="GCA6" s="170"/>
      <c r="GCB6" s="170"/>
      <c r="GCC6" s="170"/>
      <c r="GCD6" s="170"/>
      <c r="GCE6" s="170"/>
      <c r="GCF6" s="170"/>
      <c r="GCG6" s="170"/>
      <c r="GCH6" s="170"/>
      <c r="GCI6" s="170"/>
      <c r="GCJ6" s="170"/>
      <c r="GCK6" s="170"/>
      <c r="GCL6" s="170"/>
      <c r="GCM6" s="170"/>
      <c r="GCN6" s="170"/>
      <c r="GCO6" s="170"/>
      <c r="GCP6" s="170"/>
      <c r="GCQ6" s="170"/>
      <c r="GCR6" s="170"/>
      <c r="GCS6" s="170"/>
      <c r="GCT6" s="170"/>
      <c r="GCU6" s="170"/>
      <c r="GCV6" s="170"/>
      <c r="GCW6" s="170"/>
      <c r="GCX6" s="170"/>
      <c r="GCY6" s="170"/>
      <c r="GCZ6" s="170"/>
      <c r="GDA6" s="170"/>
      <c r="GDB6" s="170"/>
      <c r="GDC6" s="170"/>
      <c r="GDD6" s="170"/>
      <c r="GDE6" s="170"/>
      <c r="GDF6" s="170"/>
      <c r="GDG6" s="170"/>
      <c r="GDH6" s="170"/>
      <c r="GDI6" s="170"/>
      <c r="GDJ6" s="170"/>
      <c r="GDK6" s="170"/>
      <c r="GDL6" s="170"/>
      <c r="GDM6" s="170"/>
      <c r="GDN6" s="170"/>
      <c r="GDO6" s="170"/>
      <c r="GDP6" s="170"/>
      <c r="GDQ6" s="170"/>
      <c r="GDR6" s="170"/>
      <c r="GDS6" s="170"/>
      <c r="GDT6" s="170"/>
      <c r="GDU6" s="170"/>
      <c r="GDV6" s="170"/>
      <c r="GDW6" s="170"/>
      <c r="GDX6" s="170"/>
      <c r="GDY6" s="170"/>
      <c r="GDZ6" s="170"/>
      <c r="GEA6" s="170"/>
      <c r="GEB6" s="170"/>
      <c r="GEC6" s="170"/>
      <c r="GED6" s="170"/>
      <c r="GEE6" s="170"/>
      <c r="GEF6" s="170"/>
      <c r="GEG6" s="170"/>
      <c r="GEH6" s="170"/>
      <c r="GEI6" s="170"/>
      <c r="GEJ6" s="170"/>
      <c r="GEK6" s="170"/>
      <c r="GEL6" s="170"/>
      <c r="GEM6" s="170"/>
      <c r="GEN6" s="170"/>
      <c r="GEO6" s="170"/>
      <c r="GEP6" s="170"/>
      <c r="GEQ6" s="170"/>
      <c r="GER6" s="170"/>
      <c r="GES6" s="170"/>
      <c r="GET6" s="170"/>
      <c r="GEU6" s="170"/>
      <c r="GEV6" s="170"/>
      <c r="GEW6" s="170"/>
      <c r="GEX6" s="170"/>
      <c r="GEY6" s="170"/>
      <c r="GEZ6" s="170"/>
      <c r="GFA6" s="170"/>
      <c r="GFB6" s="170"/>
      <c r="GFC6" s="170"/>
      <c r="GFD6" s="170"/>
      <c r="GFE6" s="170"/>
      <c r="GFF6" s="170"/>
      <c r="GFG6" s="170"/>
      <c r="GFH6" s="170"/>
      <c r="GFI6" s="170"/>
      <c r="GFJ6" s="170"/>
      <c r="GFK6" s="170"/>
      <c r="GFL6" s="170"/>
      <c r="GFM6" s="170"/>
      <c r="GFN6" s="170"/>
      <c r="GFO6" s="170"/>
      <c r="GFP6" s="170"/>
      <c r="GFQ6" s="170"/>
      <c r="GFR6" s="170"/>
      <c r="GFS6" s="170"/>
      <c r="GFT6" s="170"/>
      <c r="GFU6" s="170"/>
      <c r="GFV6" s="170"/>
      <c r="GFW6" s="170"/>
      <c r="GFX6" s="170"/>
      <c r="GFY6" s="170"/>
      <c r="GFZ6" s="170"/>
      <c r="GGA6" s="170"/>
      <c r="GGB6" s="170"/>
      <c r="GGC6" s="170"/>
      <c r="GGD6" s="170"/>
      <c r="GGE6" s="170"/>
      <c r="GGF6" s="170"/>
      <c r="GGG6" s="170"/>
      <c r="GGH6" s="170"/>
      <c r="GGI6" s="170"/>
      <c r="GGJ6" s="170"/>
      <c r="GGK6" s="170"/>
      <c r="GGL6" s="170"/>
      <c r="GGM6" s="170"/>
      <c r="GGN6" s="170"/>
      <c r="GGO6" s="170"/>
      <c r="GGP6" s="170"/>
      <c r="GGQ6" s="170"/>
      <c r="GGR6" s="170"/>
      <c r="GGS6" s="170"/>
      <c r="GGT6" s="170"/>
      <c r="GGU6" s="170"/>
      <c r="GGV6" s="170"/>
      <c r="GGW6" s="170"/>
      <c r="GGX6" s="170"/>
      <c r="GGY6" s="170"/>
      <c r="GGZ6" s="170"/>
      <c r="GHA6" s="170"/>
      <c r="GHB6" s="170"/>
      <c r="GHC6" s="170"/>
      <c r="GHD6" s="170"/>
      <c r="GHE6" s="170"/>
      <c r="GHF6" s="170"/>
      <c r="GHG6" s="170"/>
      <c r="GHH6" s="170"/>
      <c r="GHI6" s="170"/>
      <c r="GHJ6" s="170"/>
      <c r="GHK6" s="170"/>
      <c r="GHL6" s="170"/>
      <c r="GHM6" s="170"/>
      <c r="GHN6" s="170"/>
      <c r="GHO6" s="170"/>
      <c r="GHP6" s="170"/>
      <c r="GHQ6" s="170"/>
      <c r="GHR6" s="170"/>
      <c r="GHS6" s="170"/>
      <c r="GHT6" s="170"/>
      <c r="GHU6" s="170"/>
      <c r="GHV6" s="170"/>
      <c r="GHW6" s="170"/>
      <c r="GHX6" s="170"/>
      <c r="GHY6" s="170"/>
      <c r="GHZ6" s="170"/>
      <c r="GIA6" s="170"/>
      <c r="GIB6" s="170"/>
      <c r="GIC6" s="170"/>
      <c r="GID6" s="170"/>
      <c r="GIE6" s="170"/>
      <c r="GIF6" s="170"/>
      <c r="GIG6" s="170"/>
      <c r="GIH6" s="170"/>
      <c r="GII6" s="170"/>
      <c r="GIJ6" s="170"/>
      <c r="GIK6" s="170"/>
      <c r="GIL6" s="170"/>
      <c r="GIM6" s="170"/>
      <c r="GIN6" s="170"/>
      <c r="GIO6" s="170"/>
      <c r="GIP6" s="170"/>
      <c r="GIQ6" s="170"/>
      <c r="GIR6" s="170"/>
      <c r="GIS6" s="170"/>
      <c r="GIT6" s="170"/>
      <c r="GIU6" s="170"/>
      <c r="GIV6" s="170"/>
      <c r="GIW6" s="170"/>
      <c r="GIX6" s="170"/>
      <c r="GIY6" s="170"/>
      <c r="GIZ6" s="170"/>
      <c r="GJA6" s="170"/>
      <c r="GJB6" s="170"/>
      <c r="GJC6" s="170"/>
      <c r="GJD6" s="170"/>
      <c r="GJE6" s="170"/>
      <c r="GJF6" s="170"/>
      <c r="GJG6" s="170"/>
      <c r="GJH6" s="170"/>
      <c r="GJI6" s="170"/>
      <c r="GJJ6" s="170"/>
      <c r="GJK6" s="170"/>
      <c r="GJL6" s="170"/>
      <c r="GJM6" s="170"/>
      <c r="GJN6" s="170"/>
      <c r="GJO6" s="170"/>
      <c r="GJP6" s="170"/>
      <c r="GJQ6" s="170"/>
      <c r="GJR6" s="170"/>
      <c r="GJS6" s="170"/>
      <c r="GJT6" s="170"/>
      <c r="GJU6" s="170"/>
      <c r="GJV6" s="170"/>
      <c r="GJW6" s="170"/>
      <c r="GJX6" s="170"/>
      <c r="GJY6" s="170"/>
      <c r="GJZ6" s="170"/>
      <c r="GKA6" s="170"/>
      <c r="GKB6" s="170"/>
      <c r="GKC6" s="170"/>
      <c r="GKD6" s="170"/>
      <c r="GKE6" s="170"/>
      <c r="GKF6" s="170"/>
      <c r="GKG6" s="170"/>
      <c r="GKH6" s="170"/>
      <c r="GKI6" s="170"/>
      <c r="GKJ6" s="170"/>
      <c r="GKK6" s="170"/>
      <c r="GKL6" s="170"/>
      <c r="GKM6" s="170"/>
      <c r="GKN6" s="170"/>
      <c r="GKO6" s="170"/>
      <c r="GKP6" s="170"/>
      <c r="GKQ6" s="170"/>
      <c r="GKR6" s="170"/>
      <c r="GKS6" s="170"/>
      <c r="GKT6" s="170"/>
      <c r="GKU6" s="170"/>
      <c r="GKV6" s="170"/>
      <c r="GKW6" s="170"/>
      <c r="GKX6" s="170"/>
      <c r="GKY6" s="170"/>
      <c r="GKZ6" s="170"/>
      <c r="GLA6" s="170"/>
      <c r="GLB6" s="170"/>
      <c r="GLC6" s="170"/>
      <c r="GLD6" s="170"/>
      <c r="GLE6" s="170"/>
      <c r="GLF6" s="170"/>
      <c r="GLG6" s="170"/>
      <c r="GLH6" s="170"/>
      <c r="GLI6" s="170"/>
      <c r="GLJ6" s="170"/>
      <c r="GLK6" s="170"/>
      <c r="GLL6" s="170"/>
      <c r="GLM6" s="170"/>
      <c r="GLN6" s="170"/>
      <c r="GLO6" s="170"/>
      <c r="GLP6" s="170"/>
      <c r="GLQ6" s="170"/>
      <c r="GLR6" s="170"/>
      <c r="GLS6" s="170"/>
      <c r="GLT6" s="170"/>
      <c r="GLU6" s="170"/>
      <c r="GLV6" s="170"/>
      <c r="GLW6" s="170"/>
      <c r="GLX6" s="170"/>
      <c r="GLY6" s="170"/>
      <c r="GLZ6" s="170"/>
      <c r="GMA6" s="170"/>
      <c r="GMB6" s="170"/>
      <c r="GMC6" s="170"/>
      <c r="GMD6" s="170"/>
      <c r="GME6" s="170"/>
      <c r="GMF6" s="170"/>
      <c r="GMG6" s="170"/>
      <c r="GMH6" s="170"/>
      <c r="GMI6" s="170"/>
      <c r="GMJ6" s="170"/>
      <c r="GMK6" s="170"/>
      <c r="GML6" s="170"/>
      <c r="GMM6" s="170"/>
      <c r="GMN6" s="170"/>
      <c r="GMO6" s="170"/>
      <c r="GMP6" s="170"/>
      <c r="GMQ6" s="170"/>
      <c r="GMR6" s="170"/>
      <c r="GMS6" s="170"/>
      <c r="GMT6" s="170"/>
      <c r="GMU6" s="170"/>
      <c r="GMV6" s="170"/>
      <c r="GMW6" s="170"/>
      <c r="GMX6" s="170"/>
      <c r="GMY6" s="170"/>
      <c r="GMZ6" s="170"/>
      <c r="GNA6" s="170"/>
      <c r="GNB6" s="170"/>
      <c r="GNC6" s="170"/>
      <c r="GND6" s="170"/>
      <c r="GNE6" s="170"/>
      <c r="GNF6" s="170"/>
      <c r="GNG6" s="170"/>
      <c r="GNH6" s="170"/>
      <c r="GNI6" s="170"/>
      <c r="GNJ6" s="170"/>
      <c r="GNK6" s="170"/>
      <c r="GNL6" s="170"/>
      <c r="GNM6" s="170"/>
      <c r="GNN6" s="170"/>
      <c r="GNO6" s="170"/>
      <c r="GNP6" s="170"/>
      <c r="GNQ6" s="170"/>
      <c r="GNR6" s="170"/>
      <c r="GNS6" s="170"/>
      <c r="GNT6" s="170"/>
      <c r="GNU6" s="170"/>
      <c r="GNV6" s="170"/>
      <c r="GNW6" s="170"/>
      <c r="GNX6" s="170"/>
      <c r="GNY6" s="170"/>
      <c r="GNZ6" s="170"/>
      <c r="GOA6" s="170"/>
      <c r="GOB6" s="170"/>
      <c r="GOC6" s="170"/>
      <c r="GOD6" s="170"/>
      <c r="GOE6" s="170"/>
      <c r="GOF6" s="170"/>
      <c r="GOG6" s="170"/>
      <c r="GOH6" s="170"/>
      <c r="GOI6" s="170"/>
      <c r="GOJ6" s="170"/>
      <c r="GOK6" s="170"/>
      <c r="GOL6" s="170"/>
      <c r="GOM6" s="170"/>
      <c r="GON6" s="170"/>
      <c r="GOO6" s="170"/>
      <c r="GOP6" s="170"/>
      <c r="GOQ6" s="170"/>
      <c r="GOR6" s="170"/>
      <c r="GOS6" s="170"/>
      <c r="GOT6" s="170"/>
      <c r="GOU6" s="170"/>
      <c r="GOV6" s="170"/>
      <c r="GOW6" s="170"/>
      <c r="GOX6" s="170"/>
      <c r="GOY6" s="170"/>
      <c r="GOZ6" s="170"/>
      <c r="GPA6" s="170"/>
      <c r="GPB6" s="170"/>
      <c r="GPC6" s="170"/>
      <c r="GPD6" s="170"/>
      <c r="GPE6" s="170"/>
      <c r="GPF6" s="170"/>
      <c r="GPG6" s="170"/>
      <c r="GPH6" s="170"/>
      <c r="GPI6" s="170"/>
      <c r="GPJ6" s="170"/>
      <c r="GPK6" s="170"/>
      <c r="GPL6" s="170"/>
      <c r="GPM6" s="170"/>
      <c r="GPN6" s="170"/>
      <c r="GPO6" s="170"/>
      <c r="GPP6" s="170"/>
      <c r="GPQ6" s="170"/>
      <c r="GPR6" s="170"/>
      <c r="GPS6" s="170"/>
      <c r="GPT6" s="170"/>
      <c r="GPU6" s="170"/>
      <c r="GPV6" s="170"/>
      <c r="GPW6" s="170"/>
      <c r="GPX6" s="170"/>
      <c r="GPY6" s="170"/>
      <c r="GPZ6" s="170"/>
      <c r="GQA6" s="170"/>
      <c r="GQB6" s="170"/>
      <c r="GQC6" s="170"/>
      <c r="GQD6" s="170"/>
      <c r="GQE6" s="170"/>
      <c r="GQF6" s="170"/>
      <c r="GQG6" s="170"/>
      <c r="GQH6" s="170"/>
      <c r="GQI6" s="170"/>
      <c r="GQJ6" s="170"/>
      <c r="GQK6" s="170"/>
      <c r="GQL6" s="170"/>
      <c r="GQM6" s="170"/>
      <c r="GQN6" s="170"/>
      <c r="GQO6" s="170"/>
      <c r="GQP6" s="170"/>
      <c r="GQQ6" s="170"/>
      <c r="GQR6" s="170"/>
      <c r="GQS6" s="170"/>
      <c r="GQT6" s="170"/>
      <c r="GQU6" s="170"/>
      <c r="GQV6" s="170"/>
      <c r="GQW6" s="170"/>
      <c r="GQX6" s="170"/>
      <c r="GQY6" s="170"/>
      <c r="GQZ6" s="170"/>
      <c r="GRA6" s="170"/>
      <c r="GRB6" s="170"/>
      <c r="GRC6" s="170"/>
      <c r="GRD6" s="170"/>
      <c r="GRE6" s="170"/>
      <c r="GRF6" s="170"/>
      <c r="GRG6" s="170"/>
      <c r="GRH6" s="170"/>
      <c r="GRI6" s="170"/>
      <c r="GRJ6" s="170"/>
      <c r="GRK6" s="170"/>
      <c r="GRL6" s="170"/>
      <c r="GRM6" s="170"/>
      <c r="GRN6" s="170"/>
      <c r="GRO6" s="170"/>
      <c r="GRP6" s="170"/>
      <c r="GRQ6" s="170"/>
      <c r="GRR6" s="170"/>
      <c r="GRS6" s="170"/>
      <c r="GRT6" s="170"/>
      <c r="GRU6" s="170"/>
      <c r="GRV6" s="170"/>
      <c r="GRW6" s="170"/>
      <c r="GRX6" s="170"/>
      <c r="GRY6" s="170"/>
      <c r="GRZ6" s="170"/>
      <c r="GSA6" s="170"/>
      <c r="GSB6" s="170"/>
      <c r="GSC6" s="170"/>
      <c r="GSD6" s="170"/>
      <c r="GSE6" s="170"/>
      <c r="GSF6" s="170"/>
      <c r="GSG6" s="170"/>
      <c r="GSH6" s="170"/>
      <c r="GSI6" s="170"/>
      <c r="GSJ6" s="170"/>
      <c r="GSK6" s="170"/>
      <c r="GSL6" s="170"/>
      <c r="GSM6" s="170"/>
      <c r="GSN6" s="170"/>
      <c r="GSO6" s="170"/>
      <c r="GSP6" s="170"/>
      <c r="GSQ6" s="170"/>
      <c r="GSR6" s="170"/>
      <c r="GSS6" s="170"/>
      <c r="GST6" s="170"/>
      <c r="GSU6" s="170"/>
      <c r="GSV6" s="170"/>
      <c r="GSW6" s="170"/>
      <c r="GSX6" s="170"/>
      <c r="GSY6" s="170"/>
      <c r="GSZ6" s="170"/>
      <c r="GTA6" s="170"/>
      <c r="GTB6" s="170"/>
      <c r="GTC6" s="170"/>
      <c r="GTD6" s="170"/>
      <c r="GTE6" s="170"/>
      <c r="GTF6" s="170"/>
      <c r="GTG6" s="170"/>
      <c r="GTH6" s="170"/>
      <c r="GTI6" s="170"/>
      <c r="GTJ6" s="170"/>
      <c r="GTK6" s="170"/>
      <c r="GTL6" s="170"/>
      <c r="GTM6" s="170"/>
      <c r="GTN6" s="170"/>
      <c r="GTO6" s="170"/>
      <c r="GTP6" s="170"/>
      <c r="GTQ6" s="170"/>
      <c r="GTR6" s="170"/>
      <c r="GTS6" s="170"/>
      <c r="GTT6" s="170"/>
      <c r="GTU6" s="170"/>
      <c r="GTV6" s="170"/>
      <c r="GTW6" s="170"/>
      <c r="GTX6" s="170"/>
      <c r="GTY6" s="170"/>
      <c r="GTZ6" s="170"/>
      <c r="GUA6" s="170"/>
      <c r="GUB6" s="170"/>
      <c r="GUC6" s="170"/>
      <c r="GUD6" s="170"/>
      <c r="GUE6" s="170"/>
      <c r="GUF6" s="170"/>
      <c r="GUG6" s="170"/>
      <c r="GUH6" s="170"/>
      <c r="GUI6" s="170"/>
      <c r="GUJ6" s="170"/>
      <c r="GUK6" s="170"/>
      <c r="GUL6" s="170"/>
      <c r="GUM6" s="170"/>
      <c r="GUN6" s="170"/>
      <c r="GUO6" s="170"/>
      <c r="GUP6" s="170"/>
      <c r="GUQ6" s="170"/>
      <c r="GUR6" s="170"/>
      <c r="GUS6" s="170"/>
      <c r="GUT6" s="170"/>
      <c r="GUU6" s="170"/>
      <c r="GUV6" s="170"/>
      <c r="GUW6" s="170"/>
      <c r="GUX6" s="170"/>
      <c r="GUY6" s="170"/>
      <c r="GUZ6" s="170"/>
      <c r="GVA6" s="170"/>
      <c r="GVB6" s="170"/>
      <c r="GVC6" s="170"/>
      <c r="GVD6" s="170"/>
      <c r="GVE6" s="170"/>
      <c r="GVF6" s="170"/>
      <c r="GVG6" s="170"/>
      <c r="GVH6" s="170"/>
      <c r="GVI6" s="170"/>
      <c r="GVJ6" s="170"/>
      <c r="GVK6" s="170"/>
      <c r="GVL6" s="170"/>
      <c r="GVM6" s="170"/>
      <c r="GVN6" s="170"/>
      <c r="GVO6" s="170"/>
      <c r="GVP6" s="170"/>
      <c r="GVQ6" s="170"/>
      <c r="GVR6" s="170"/>
      <c r="GVS6" s="170"/>
      <c r="GVT6" s="170"/>
      <c r="GVU6" s="170"/>
      <c r="GVV6" s="170"/>
      <c r="GVW6" s="170"/>
      <c r="GVX6" s="170"/>
      <c r="GVY6" s="170"/>
      <c r="GVZ6" s="170"/>
      <c r="GWA6" s="170"/>
      <c r="GWB6" s="170"/>
      <c r="GWC6" s="170"/>
      <c r="GWD6" s="170"/>
      <c r="GWE6" s="170"/>
      <c r="GWF6" s="170"/>
      <c r="GWG6" s="170"/>
      <c r="GWH6" s="170"/>
      <c r="GWI6" s="170"/>
      <c r="GWJ6" s="170"/>
      <c r="GWK6" s="170"/>
      <c r="GWL6" s="170"/>
      <c r="GWM6" s="170"/>
      <c r="GWN6" s="170"/>
      <c r="GWO6" s="170"/>
      <c r="GWP6" s="170"/>
      <c r="GWQ6" s="170"/>
      <c r="GWR6" s="170"/>
      <c r="GWS6" s="170"/>
      <c r="GWT6" s="170"/>
      <c r="GWU6" s="170"/>
      <c r="GWV6" s="170"/>
      <c r="GWW6" s="170"/>
      <c r="GWX6" s="170"/>
      <c r="GWY6" s="170"/>
      <c r="GWZ6" s="170"/>
      <c r="GXA6" s="170"/>
      <c r="GXB6" s="170"/>
      <c r="GXC6" s="170"/>
      <c r="GXD6" s="170"/>
      <c r="GXE6" s="170"/>
      <c r="GXF6" s="170"/>
      <c r="GXG6" s="170"/>
      <c r="GXH6" s="170"/>
      <c r="GXI6" s="170"/>
      <c r="GXJ6" s="170"/>
      <c r="GXK6" s="170"/>
      <c r="GXL6" s="170"/>
      <c r="GXM6" s="170"/>
      <c r="GXN6" s="170"/>
      <c r="GXO6" s="170"/>
      <c r="GXP6" s="170"/>
      <c r="GXQ6" s="170"/>
      <c r="GXR6" s="170"/>
      <c r="GXS6" s="170"/>
      <c r="GXT6" s="170"/>
      <c r="GXU6" s="170"/>
      <c r="GXV6" s="170"/>
      <c r="GXW6" s="170"/>
      <c r="GXX6" s="170"/>
      <c r="GXY6" s="170"/>
      <c r="GXZ6" s="170"/>
      <c r="GYA6" s="170"/>
      <c r="GYB6" s="170"/>
      <c r="GYC6" s="170"/>
      <c r="GYD6" s="170"/>
      <c r="GYE6" s="170"/>
      <c r="GYF6" s="170"/>
      <c r="GYG6" s="170"/>
      <c r="GYH6" s="170"/>
      <c r="GYI6" s="170"/>
      <c r="GYJ6" s="170"/>
      <c r="GYK6" s="170"/>
      <c r="GYL6" s="170"/>
      <c r="GYM6" s="170"/>
      <c r="GYN6" s="170"/>
      <c r="GYO6" s="170"/>
      <c r="GYP6" s="170"/>
      <c r="GYQ6" s="170"/>
      <c r="GYR6" s="170"/>
      <c r="GYS6" s="170"/>
      <c r="GYT6" s="170"/>
      <c r="GYU6" s="170"/>
      <c r="GYV6" s="170"/>
      <c r="GYW6" s="170"/>
      <c r="GYX6" s="170"/>
      <c r="GYY6" s="170"/>
      <c r="GYZ6" s="170"/>
      <c r="GZA6" s="170"/>
      <c r="GZB6" s="170"/>
      <c r="GZC6" s="170"/>
      <c r="GZD6" s="170"/>
      <c r="GZE6" s="170"/>
      <c r="GZF6" s="170"/>
      <c r="GZG6" s="170"/>
      <c r="GZH6" s="170"/>
      <c r="GZI6" s="170"/>
      <c r="GZJ6" s="170"/>
      <c r="GZK6" s="170"/>
      <c r="GZL6" s="170"/>
      <c r="GZM6" s="170"/>
      <c r="GZN6" s="170"/>
      <c r="GZO6" s="170"/>
      <c r="GZP6" s="170"/>
      <c r="GZQ6" s="170"/>
      <c r="GZR6" s="170"/>
      <c r="GZS6" s="170"/>
      <c r="GZT6" s="170"/>
      <c r="GZU6" s="170"/>
      <c r="GZV6" s="170"/>
      <c r="GZW6" s="170"/>
      <c r="GZX6" s="170"/>
      <c r="GZY6" s="170"/>
      <c r="GZZ6" s="170"/>
      <c r="HAA6" s="170"/>
      <c r="HAB6" s="170"/>
      <c r="HAC6" s="170"/>
      <c r="HAD6" s="170"/>
      <c r="HAE6" s="170"/>
      <c r="HAF6" s="170"/>
      <c r="HAG6" s="170"/>
      <c r="HAH6" s="170"/>
      <c r="HAI6" s="170"/>
      <c r="HAJ6" s="170"/>
      <c r="HAK6" s="170"/>
      <c r="HAL6" s="170"/>
      <c r="HAM6" s="170"/>
      <c r="HAN6" s="170"/>
      <c r="HAO6" s="170"/>
      <c r="HAP6" s="170"/>
      <c r="HAQ6" s="170"/>
      <c r="HAR6" s="170"/>
      <c r="HAS6" s="170"/>
      <c r="HAT6" s="170"/>
      <c r="HAU6" s="170"/>
      <c r="HAV6" s="170"/>
      <c r="HAW6" s="170"/>
      <c r="HAX6" s="170"/>
      <c r="HAY6" s="170"/>
      <c r="HAZ6" s="170"/>
      <c r="HBA6" s="170"/>
      <c r="HBB6" s="170"/>
      <c r="HBC6" s="170"/>
      <c r="HBD6" s="170"/>
      <c r="HBE6" s="170"/>
      <c r="HBF6" s="170"/>
      <c r="HBG6" s="170"/>
      <c r="HBH6" s="170"/>
      <c r="HBI6" s="170"/>
      <c r="HBJ6" s="170"/>
      <c r="HBK6" s="170"/>
      <c r="HBL6" s="170"/>
      <c r="HBM6" s="170"/>
      <c r="HBN6" s="170"/>
      <c r="HBO6" s="170"/>
      <c r="HBP6" s="170"/>
      <c r="HBQ6" s="170"/>
      <c r="HBR6" s="170"/>
      <c r="HBS6" s="170"/>
      <c r="HBT6" s="170"/>
      <c r="HBU6" s="170"/>
      <c r="HBV6" s="170"/>
      <c r="HBW6" s="170"/>
      <c r="HBX6" s="170"/>
      <c r="HBY6" s="170"/>
      <c r="HBZ6" s="170"/>
      <c r="HCA6" s="170"/>
      <c r="HCB6" s="170"/>
      <c r="HCC6" s="170"/>
      <c r="HCD6" s="170"/>
      <c r="HCE6" s="170"/>
      <c r="HCF6" s="170"/>
      <c r="HCG6" s="170"/>
      <c r="HCH6" s="170"/>
      <c r="HCI6" s="170"/>
      <c r="HCJ6" s="170"/>
      <c r="HCK6" s="170"/>
      <c r="HCL6" s="170"/>
      <c r="HCM6" s="170"/>
      <c r="HCN6" s="170"/>
      <c r="HCO6" s="170"/>
      <c r="HCP6" s="170"/>
      <c r="HCQ6" s="170"/>
      <c r="HCR6" s="170"/>
      <c r="HCS6" s="170"/>
      <c r="HCT6" s="170"/>
      <c r="HCU6" s="170"/>
      <c r="HCV6" s="170"/>
      <c r="HCW6" s="170"/>
      <c r="HCX6" s="170"/>
      <c r="HCY6" s="170"/>
      <c r="HCZ6" s="170"/>
      <c r="HDA6" s="170"/>
      <c r="HDB6" s="170"/>
      <c r="HDC6" s="170"/>
      <c r="HDD6" s="170"/>
      <c r="HDE6" s="170"/>
      <c r="HDF6" s="170"/>
      <c r="HDG6" s="170"/>
      <c r="HDH6" s="170"/>
      <c r="HDI6" s="170"/>
      <c r="HDJ6" s="170"/>
      <c r="HDK6" s="170"/>
      <c r="HDL6" s="170"/>
      <c r="HDM6" s="170"/>
      <c r="HDN6" s="170"/>
      <c r="HDO6" s="170"/>
      <c r="HDP6" s="170"/>
      <c r="HDQ6" s="170"/>
      <c r="HDR6" s="170"/>
      <c r="HDS6" s="170"/>
      <c r="HDT6" s="170"/>
      <c r="HDU6" s="170"/>
      <c r="HDV6" s="170"/>
      <c r="HDW6" s="170"/>
      <c r="HDX6" s="170"/>
      <c r="HDY6" s="170"/>
      <c r="HDZ6" s="170"/>
      <c r="HEA6" s="170"/>
      <c r="HEB6" s="170"/>
      <c r="HEC6" s="170"/>
      <c r="HED6" s="170"/>
      <c r="HEE6" s="170"/>
      <c r="HEF6" s="170"/>
      <c r="HEG6" s="170"/>
      <c r="HEH6" s="170"/>
      <c r="HEI6" s="170"/>
      <c r="HEJ6" s="170"/>
      <c r="HEK6" s="170"/>
      <c r="HEL6" s="170"/>
      <c r="HEM6" s="170"/>
      <c r="HEN6" s="170"/>
      <c r="HEO6" s="170"/>
      <c r="HEP6" s="170"/>
      <c r="HEQ6" s="170"/>
      <c r="HER6" s="170"/>
      <c r="HES6" s="170"/>
      <c r="HET6" s="170"/>
      <c r="HEU6" s="170"/>
      <c r="HEV6" s="170"/>
      <c r="HEW6" s="170"/>
      <c r="HEX6" s="170"/>
      <c r="HEY6" s="170"/>
      <c r="HEZ6" s="170"/>
      <c r="HFA6" s="170"/>
      <c r="HFB6" s="170"/>
      <c r="HFC6" s="170"/>
      <c r="HFD6" s="170"/>
      <c r="HFE6" s="170"/>
      <c r="HFF6" s="170"/>
      <c r="HFG6" s="170"/>
      <c r="HFH6" s="170"/>
      <c r="HFI6" s="170"/>
      <c r="HFJ6" s="170"/>
      <c r="HFK6" s="170"/>
      <c r="HFL6" s="170"/>
      <c r="HFM6" s="170"/>
      <c r="HFN6" s="170"/>
      <c r="HFO6" s="170"/>
      <c r="HFP6" s="170"/>
      <c r="HFQ6" s="170"/>
      <c r="HFR6" s="170"/>
      <c r="HFS6" s="170"/>
      <c r="HFT6" s="170"/>
      <c r="HFU6" s="170"/>
      <c r="HFV6" s="170"/>
      <c r="HFW6" s="170"/>
      <c r="HFX6" s="170"/>
      <c r="HFY6" s="170"/>
      <c r="HFZ6" s="170"/>
      <c r="HGA6" s="170"/>
      <c r="HGB6" s="170"/>
      <c r="HGC6" s="170"/>
      <c r="HGD6" s="170"/>
      <c r="HGE6" s="170"/>
      <c r="HGF6" s="170"/>
      <c r="HGG6" s="170"/>
      <c r="HGH6" s="170"/>
      <c r="HGI6" s="170"/>
      <c r="HGJ6" s="170"/>
      <c r="HGK6" s="170"/>
      <c r="HGL6" s="170"/>
      <c r="HGM6" s="170"/>
      <c r="HGN6" s="170"/>
      <c r="HGO6" s="170"/>
      <c r="HGP6" s="170"/>
      <c r="HGQ6" s="170"/>
      <c r="HGR6" s="170"/>
      <c r="HGS6" s="170"/>
      <c r="HGT6" s="170"/>
      <c r="HGU6" s="170"/>
      <c r="HGV6" s="170"/>
      <c r="HGW6" s="170"/>
      <c r="HGX6" s="170"/>
      <c r="HGY6" s="170"/>
      <c r="HGZ6" s="170"/>
      <c r="HHA6" s="170"/>
      <c r="HHB6" s="170"/>
      <c r="HHC6" s="170"/>
      <c r="HHD6" s="170"/>
      <c r="HHE6" s="170"/>
      <c r="HHF6" s="170"/>
      <c r="HHG6" s="170"/>
      <c r="HHH6" s="170"/>
      <c r="HHI6" s="170"/>
      <c r="HHJ6" s="170"/>
      <c r="HHK6" s="170"/>
      <c r="HHL6" s="170"/>
      <c r="HHM6" s="170"/>
      <c r="HHN6" s="170"/>
      <c r="HHO6" s="170"/>
      <c r="HHP6" s="170"/>
      <c r="HHQ6" s="170"/>
      <c r="HHR6" s="170"/>
      <c r="HHS6" s="170"/>
      <c r="HHT6" s="170"/>
      <c r="HHU6" s="170"/>
      <c r="HHV6" s="170"/>
      <c r="HHW6" s="170"/>
      <c r="HHX6" s="170"/>
      <c r="HHY6" s="170"/>
      <c r="HHZ6" s="170"/>
      <c r="HIA6" s="170"/>
      <c r="HIB6" s="170"/>
      <c r="HIC6" s="170"/>
      <c r="HID6" s="170"/>
      <c r="HIE6" s="170"/>
      <c r="HIF6" s="170"/>
      <c r="HIG6" s="170"/>
      <c r="HIH6" s="170"/>
      <c r="HII6" s="170"/>
      <c r="HIJ6" s="170"/>
      <c r="HIK6" s="170"/>
      <c r="HIL6" s="170"/>
      <c r="HIM6" s="170"/>
      <c r="HIN6" s="170"/>
      <c r="HIO6" s="170"/>
      <c r="HIP6" s="170"/>
      <c r="HIQ6" s="170"/>
      <c r="HIR6" s="170"/>
      <c r="HIS6" s="170"/>
      <c r="HIT6" s="170"/>
      <c r="HIU6" s="170"/>
      <c r="HIV6" s="170"/>
      <c r="HIW6" s="170"/>
      <c r="HIX6" s="170"/>
      <c r="HIY6" s="170"/>
      <c r="HIZ6" s="170"/>
      <c r="HJA6" s="170"/>
      <c r="HJB6" s="170"/>
      <c r="HJC6" s="170"/>
      <c r="HJD6" s="170"/>
      <c r="HJE6" s="170"/>
      <c r="HJF6" s="170"/>
      <c r="HJG6" s="170"/>
      <c r="HJH6" s="170"/>
      <c r="HJI6" s="170"/>
      <c r="HJJ6" s="170"/>
      <c r="HJK6" s="170"/>
      <c r="HJL6" s="170"/>
      <c r="HJM6" s="170"/>
      <c r="HJN6" s="170"/>
      <c r="HJO6" s="170"/>
      <c r="HJP6" s="170"/>
      <c r="HJQ6" s="170"/>
      <c r="HJR6" s="170"/>
      <c r="HJS6" s="170"/>
      <c r="HJT6" s="170"/>
      <c r="HJU6" s="170"/>
      <c r="HJV6" s="170"/>
      <c r="HJW6" s="170"/>
      <c r="HJX6" s="170"/>
      <c r="HJY6" s="170"/>
      <c r="HJZ6" s="170"/>
      <c r="HKA6" s="170"/>
      <c r="HKB6" s="170"/>
      <c r="HKC6" s="170"/>
      <c r="HKD6" s="170"/>
      <c r="HKE6" s="170"/>
      <c r="HKF6" s="170"/>
      <c r="HKG6" s="170"/>
      <c r="HKH6" s="170"/>
      <c r="HKI6" s="170"/>
      <c r="HKJ6" s="170"/>
      <c r="HKK6" s="170"/>
      <c r="HKL6" s="170"/>
      <c r="HKM6" s="170"/>
      <c r="HKN6" s="170"/>
      <c r="HKO6" s="170"/>
      <c r="HKP6" s="170"/>
      <c r="HKQ6" s="170"/>
      <c r="HKR6" s="170"/>
      <c r="HKS6" s="170"/>
      <c r="HKT6" s="170"/>
      <c r="HKU6" s="170"/>
      <c r="HKV6" s="170"/>
      <c r="HKW6" s="170"/>
      <c r="HKX6" s="170"/>
      <c r="HKY6" s="170"/>
      <c r="HKZ6" s="170"/>
      <c r="HLA6" s="170"/>
      <c r="HLB6" s="170"/>
      <c r="HLC6" s="170"/>
      <c r="HLD6" s="170"/>
      <c r="HLE6" s="170"/>
      <c r="HLF6" s="170"/>
      <c r="HLG6" s="170"/>
      <c r="HLH6" s="170"/>
      <c r="HLI6" s="170"/>
      <c r="HLJ6" s="170"/>
      <c r="HLK6" s="170"/>
      <c r="HLL6" s="170"/>
      <c r="HLM6" s="170"/>
      <c r="HLN6" s="170"/>
      <c r="HLO6" s="170"/>
      <c r="HLP6" s="170"/>
      <c r="HLQ6" s="170"/>
      <c r="HLR6" s="170"/>
      <c r="HLS6" s="170"/>
      <c r="HLT6" s="170"/>
      <c r="HLU6" s="170"/>
      <c r="HLV6" s="170"/>
      <c r="HLW6" s="170"/>
      <c r="HLX6" s="170"/>
      <c r="HLY6" s="170"/>
      <c r="HLZ6" s="170"/>
      <c r="HMA6" s="170"/>
      <c r="HMB6" s="170"/>
      <c r="HMC6" s="170"/>
      <c r="HMD6" s="170"/>
      <c r="HME6" s="170"/>
      <c r="HMF6" s="170"/>
      <c r="HMG6" s="170"/>
      <c r="HMH6" s="170"/>
      <c r="HMI6" s="170"/>
      <c r="HMJ6" s="170"/>
      <c r="HMK6" s="170"/>
      <c r="HML6" s="170"/>
      <c r="HMM6" s="170"/>
      <c r="HMN6" s="170"/>
      <c r="HMO6" s="170"/>
      <c r="HMP6" s="170"/>
      <c r="HMQ6" s="170"/>
      <c r="HMR6" s="170"/>
      <c r="HMS6" s="170"/>
      <c r="HMT6" s="170"/>
      <c r="HMU6" s="170"/>
      <c r="HMV6" s="170"/>
      <c r="HMW6" s="170"/>
      <c r="HMX6" s="170"/>
      <c r="HMY6" s="170"/>
      <c r="HMZ6" s="170"/>
      <c r="HNA6" s="170"/>
      <c r="HNB6" s="170"/>
      <c r="HNC6" s="170"/>
      <c r="HND6" s="170"/>
      <c r="HNE6" s="170"/>
      <c r="HNF6" s="170"/>
      <c r="HNG6" s="170"/>
      <c r="HNH6" s="170"/>
      <c r="HNI6" s="170"/>
      <c r="HNJ6" s="170"/>
      <c r="HNK6" s="170"/>
      <c r="HNL6" s="170"/>
      <c r="HNM6" s="170"/>
      <c r="HNN6" s="170"/>
      <c r="HNO6" s="170"/>
      <c r="HNP6" s="170"/>
      <c r="HNQ6" s="170"/>
      <c r="HNR6" s="170"/>
      <c r="HNS6" s="170"/>
      <c r="HNT6" s="170"/>
      <c r="HNU6" s="170"/>
      <c r="HNV6" s="170"/>
      <c r="HNW6" s="170"/>
      <c r="HNX6" s="170"/>
      <c r="HNY6" s="170"/>
      <c r="HNZ6" s="170"/>
      <c r="HOA6" s="170"/>
      <c r="HOB6" s="170"/>
      <c r="HOC6" s="170"/>
      <c r="HOD6" s="170"/>
      <c r="HOE6" s="170"/>
      <c r="HOF6" s="170"/>
      <c r="HOG6" s="170"/>
      <c r="HOH6" s="170"/>
      <c r="HOI6" s="170"/>
      <c r="HOJ6" s="170"/>
      <c r="HOK6" s="170"/>
      <c r="HOL6" s="170"/>
      <c r="HOM6" s="170"/>
      <c r="HON6" s="170"/>
      <c r="HOO6" s="170"/>
      <c r="HOP6" s="170"/>
      <c r="HOQ6" s="170"/>
      <c r="HOR6" s="170"/>
      <c r="HOS6" s="170"/>
      <c r="HOT6" s="170"/>
      <c r="HOU6" s="170"/>
      <c r="HOV6" s="170"/>
      <c r="HOW6" s="170"/>
      <c r="HOX6" s="170"/>
      <c r="HOY6" s="170"/>
      <c r="HOZ6" s="170"/>
      <c r="HPA6" s="170"/>
      <c r="HPB6" s="170"/>
      <c r="HPC6" s="170"/>
      <c r="HPD6" s="170"/>
      <c r="HPE6" s="170"/>
      <c r="HPF6" s="170"/>
      <c r="HPG6" s="170"/>
      <c r="HPH6" s="170"/>
      <c r="HPI6" s="170"/>
      <c r="HPJ6" s="170"/>
      <c r="HPK6" s="170"/>
      <c r="HPL6" s="170"/>
      <c r="HPM6" s="170"/>
      <c r="HPN6" s="170"/>
      <c r="HPO6" s="170"/>
      <c r="HPP6" s="170"/>
      <c r="HPQ6" s="170"/>
      <c r="HPR6" s="170"/>
      <c r="HPS6" s="170"/>
      <c r="HPT6" s="170"/>
      <c r="HPU6" s="170"/>
      <c r="HPV6" s="170"/>
      <c r="HPW6" s="170"/>
      <c r="HPX6" s="170"/>
      <c r="HPY6" s="170"/>
      <c r="HPZ6" s="170"/>
      <c r="HQA6" s="170"/>
      <c r="HQB6" s="170"/>
      <c r="HQC6" s="170"/>
      <c r="HQD6" s="170"/>
      <c r="HQE6" s="170"/>
      <c r="HQF6" s="170"/>
      <c r="HQG6" s="170"/>
      <c r="HQH6" s="170"/>
      <c r="HQI6" s="170"/>
      <c r="HQJ6" s="170"/>
      <c r="HQK6" s="170"/>
      <c r="HQL6" s="170"/>
      <c r="HQM6" s="170"/>
      <c r="HQN6" s="170"/>
      <c r="HQO6" s="170"/>
      <c r="HQP6" s="170"/>
      <c r="HQQ6" s="170"/>
      <c r="HQR6" s="170"/>
      <c r="HQS6" s="170"/>
      <c r="HQT6" s="170"/>
      <c r="HQU6" s="170"/>
      <c r="HQV6" s="170"/>
      <c r="HQW6" s="170"/>
      <c r="HQX6" s="170"/>
      <c r="HQY6" s="170"/>
      <c r="HQZ6" s="170"/>
      <c r="HRA6" s="170"/>
      <c r="HRB6" s="170"/>
      <c r="HRC6" s="170"/>
      <c r="HRD6" s="170"/>
      <c r="HRE6" s="170"/>
      <c r="HRF6" s="170"/>
      <c r="HRG6" s="170"/>
      <c r="HRH6" s="170"/>
      <c r="HRI6" s="170"/>
      <c r="HRJ6" s="170"/>
      <c r="HRK6" s="170"/>
      <c r="HRL6" s="170"/>
      <c r="HRM6" s="170"/>
      <c r="HRN6" s="170"/>
      <c r="HRO6" s="170"/>
      <c r="HRP6" s="170"/>
      <c r="HRQ6" s="170"/>
      <c r="HRR6" s="170"/>
      <c r="HRS6" s="170"/>
      <c r="HRT6" s="170"/>
      <c r="HRU6" s="170"/>
      <c r="HRV6" s="170"/>
      <c r="HRW6" s="170"/>
      <c r="HRX6" s="170"/>
      <c r="HRY6" s="170"/>
      <c r="HRZ6" s="170"/>
      <c r="HSA6" s="170"/>
      <c r="HSB6" s="170"/>
      <c r="HSC6" s="170"/>
      <c r="HSD6" s="170"/>
      <c r="HSE6" s="170"/>
      <c r="HSF6" s="170"/>
      <c r="HSG6" s="170"/>
      <c r="HSH6" s="170"/>
      <c r="HSI6" s="170"/>
      <c r="HSJ6" s="170"/>
      <c r="HSK6" s="170"/>
      <c r="HSL6" s="170"/>
      <c r="HSM6" s="170"/>
      <c r="HSN6" s="170"/>
      <c r="HSO6" s="170"/>
      <c r="HSP6" s="170"/>
      <c r="HSQ6" s="170"/>
      <c r="HSR6" s="170"/>
      <c r="HSS6" s="170"/>
      <c r="HST6" s="170"/>
      <c r="HSU6" s="170"/>
      <c r="HSV6" s="170"/>
      <c r="HSW6" s="170"/>
      <c r="HSX6" s="170"/>
      <c r="HSY6" s="170"/>
      <c r="HSZ6" s="170"/>
      <c r="HTA6" s="170"/>
      <c r="HTB6" s="170"/>
      <c r="HTC6" s="170"/>
      <c r="HTD6" s="170"/>
      <c r="HTE6" s="170"/>
      <c r="HTF6" s="170"/>
      <c r="HTG6" s="170"/>
      <c r="HTH6" s="170"/>
      <c r="HTI6" s="170"/>
      <c r="HTJ6" s="170"/>
      <c r="HTK6" s="170"/>
      <c r="HTL6" s="170"/>
      <c r="HTM6" s="170"/>
      <c r="HTN6" s="170"/>
      <c r="HTO6" s="170"/>
      <c r="HTP6" s="170"/>
      <c r="HTQ6" s="170"/>
      <c r="HTR6" s="170"/>
      <c r="HTS6" s="170"/>
      <c r="HTT6" s="170"/>
      <c r="HTU6" s="170"/>
      <c r="HTV6" s="170"/>
      <c r="HTW6" s="170"/>
      <c r="HTX6" s="170"/>
      <c r="HTY6" s="170"/>
      <c r="HTZ6" s="170"/>
      <c r="HUA6" s="170"/>
      <c r="HUB6" s="170"/>
      <c r="HUC6" s="170"/>
      <c r="HUD6" s="170"/>
      <c r="HUE6" s="170"/>
      <c r="HUF6" s="170"/>
      <c r="HUG6" s="170"/>
      <c r="HUH6" s="170"/>
      <c r="HUI6" s="170"/>
      <c r="HUJ6" s="170"/>
      <c r="HUK6" s="170"/>
      <c r="HUL6" s="170"/>
      <c r="HUM6" s="170"/>
      <c r="HUN6" s="170"/>
      <c r="HUO6" s="170"/>
      <c r="HUP6" s="170"/>
      <c r="HUQ6" s="170"/>
      <c r="HUR6" s="170"/>
      <c r="HUS6" s="170"/>
      <c r="HUT6" s="170"/>
      <c r="HUU6" s="170"/>
      <c r="HUV6" s="170"/>
      <c r="HUW6" s="170"/>
      <c r="HUX6" s="170"/>
      <c r="HUY6" s="170"/>
      <c r="HUZ6" s="170"/>
      <c r="HVA6" s="170"/>
      <c r="HVB6" s="170"/>
      <c r="HVC6" s="170"/>
      <c r="HVD6" s="170"/>
      <c r="HVE6" s="170"/>
      <c r="HVF6" s="170"/>
      <c r="HVG6" s="170"/>
      <c r="HVH6" s="170"/>
      <c r="HVI6" s="170"/>
      <c r="HVJ6" s="170"/>
      <c r="HVK6" s="170"/>
      <c r="HVL6" s="170"/>
      <c r="HVM6" s="170"/>
      <c r="HVN6" s="170"/>
      <c r="HVO6" s="170"/>
      <c r="HVP6" s="170"/>
      <c r="HVQ6" s="170"/>
      <c r="HVR6" s="170"/>
      <c r="HVS6" s="170"/>
      <c r="HVT6" s="170"/>
      <c r="HVU6" s="170"/>
      <c r="HVV6" s="170"/>
      <c r="HVW6" s="170"/>
      <c r="HVX6" s="170"/>
      <c r="HVY6" s="170"/>
      <c r="HVZ6" s="170"/>
      <c r="HWA6" s="170"/>
      <c r="HWB6" s="170"/>
      <c r="HWC6" s="170"/>
      <c r="HWD6" s="170"/>
      <c r="HWE6" s="170"/>
      <c r="HWF6" s="170"/>
      <c r="HWG6" s="170"/>
      <c r="HWH6" s="170"/>
      <c r="HWI6" s="170"/>
      <c r="HWJ6" s="170"/>
      <c r="HWK6" s="170"/>
      <c r="HWL6" s="170"/>
      <c r="HWM6" s="170"/>
      <c r="HWN6" s="170"/>
      <c r="HWO6" s="170"/>
      <c r="HWP6" s="170"/>
      <c r="HWQ6" s="170"/>
      <c r="HWR6" s="170"/>
      <c r="HWS6" s="170"/>
      <c r="HWT6" s="170"/>
      <c r="HWU6" s="170"/>
      <c r="HWV6" s="170"/>
      <c r="HWW6" s="170"/>
      <c r="HWX6" s="170"/>
      <c r="HWY6" s="170"/>
      <c r="HWZ6" s="170"/>
      <c r="HXA6" s="170"/>
      <c r="HXB6" s="170"/>
      <c r="HXC6" s="170"/>
      <c r="HXD6" s="170"/>
      <c r="HXE6" s="170"/>
      <c r="HXF6" s="170"/>
      <c r="HXG6" s="170"/>
      <c r="HXH6" s="170"/>
      <c r="HXI6" s="170"/>
      <c r="HXJ6" s="170"/>
      <c r="HXK6" s="170"/>
      <c r="HXL6" s="170"/>
      <c r="HXM6" s="170"/>
      <c r="HXN6" s="170"/>
      <c r="HXO6" s="170"/>
      <c r="HXP6" s="170"/>
      <c r="HXQ6" s="170"/>
      <c r="HXR6" s="170"/>
      <c r="HXS6" s="170"/>
      <c r="HXT6" s="170"/>
      <c r="HXU6" s="170"/>
      <c r="HXV6" s="170"/>
      <c r="HXW6" s="170"/>
      <c r="HXX6" s="170"/>
      <c r="HXY6" s="170"/>
      <c r="HXZ6" s="170"/>
      <c r="HYA6" s="170"/>
      <c r="HYB6" s="170"/>
      <c r="HYC6" s="170"/>
      <c r="HYD6" s="170"/>
      <c r="HYE6" s="170"/>
      <c r="HYF6" s="170"/>
      <c r="HYG6" s="170"/>
      <c r="HYH6" s="170"/>
      <c r="HYI6" s="170"/>
      <c r="HYJ6" s="170"/>
      <c r="HYK6" s="170"/>
      <c r="HYL6" s="170"/>
      <c r="HYM6" s="170"/>
      <c r="HYN6" s="170"/>
      <c r="HYO6" s="170"/>
      <c r="HYP6" s="170"/>
      <c r="HYQ6" s="170"/>
      <c r="HYR6" s="170"/>
      <c r="HYS6" s="170"/>
      <c r="HYT6" s="170"/>
      <c r="HYU6" s="170"/>
      <c r="HYV6" s="170"/>
      <c r="HYW6" s="170"/>
      <c r="HYX6" s="170"/>
      <c r="HYY6" s="170"/>
      <c r="HYZ6" s="170"/>
      <c r="HZA6" s="170"/>
      <c r="HZB6" s="170"/>
      <c r="HZC6" s="170"/>
      <c r="HZD6" s="170"/>
      <c r="HZE6" s="170"/>
      <c r="HZF6" s="170"/>
      <c r="HZG6" s="170"/>
      <c r="HZH6" s="170"/>
      <c r="HZI6" s="170"/>
      <c r="HZJ6" s="170"/>
      <c r="HZK6" s="170"/>
      <c r="HZL6" s="170"/>
      <c r="HZM6" s="170"/>
      <c r="HZN6" s="170"/>
      <c r="HZO6" s="170"/>
      <c r="HZP6" s="170"/>
      <c r="HZQ6" s="170"/>
      <c r="HZR6" s="170"/>
      <c r="HZS6" s="170"/>
      <c r="HZT6" s="170"/>
      <c r="HZU6" s="170"/>
      <c r="HZV6" s="170"/>
      <c r="HZW6" s="170"/>
      <c r="HZX6" s="170"/>
      <c r="HZY6" s="170"/>
      <c r="HZZ6" s="170"/>
      <c r="IAA6" s="170"/>
      <c r="IAB6" s="170"/>
      <c r="IAC6" s="170"/>
      <c r="IAD6" s="170"/>
      <c r="IAE6" s="170"/>
      <c r="IAF6" s="170"/>
      <c r="IAG6" s="170"/>
      <c r="IAH6" s="170"/>
      <c r="IAI6" s="170"/>
      <c r="IAJ6" s="170"/>
      <c r="IAK6" s="170"/>
      <c r="IAL6" s="170"/>
      <c r="IAM6" s="170"/>
      <c r="IAN6" s="170"/>
      <c r="IAO6" s="170"/>
      <c r="IAP6" s="170"/>
      <c r="IAQ6" s="170"/>
      <c r="IAR6" s="170"/>
      <c r="IAS6" s="170"/>
      <c r="IAT6" s="170"/>
      <c r="IAU6" s="170"/>
      <c r="IAV6" s="170"/>
      <c r="IAW6" s="170"/>
      <c r="IAX6" s="170"/>
      <c r="IAY6" s="170"/>
      <c r="IAZ6" s="170"/>
      <c r="IBA6" s="170"/>
      <c r="IBB6" s="170"/>
      <c r="IBC6" s="170"/>
      <c r="IBD6" s="170"/>
      <c r="IBE6" s="170"/>
      <c r="IBF6" s="170"/>
      <c r="IBG6" s="170"/>
      <c r="IBH6" s="170"/>
      <c r="IBI6" s="170"/>
      <c r="IBJ6" s="170"/>
      <c r="IBK6" s="170"/>
      <c r="IBL6" s="170"/>
      <c r="IBM6" s="170"/>
      <c r="IBN6" s="170"/>
      <c r="IBO6" s="170"/>
      <c r="IBP6" s="170"/>
      <c r="IBQ6" s="170"/>
      <c r="IBR6" s="170"/>
      <c r="IBS6" s="170"/>
      <c r="IBT6" s="170"/>
      <c r="IBU6" s="170"/>
      <c r="IBV6" s="170"/>
      <c r="IBW6" s="170"/>
      <c r="IBX6" s="170"/>
      <c r="IBY6" s="170"/>
      <c r="IBZ6" s="170"/>
      <c r="ICA6" s="170"/>
      <c r="ICB6" s="170"/>
      <c r="ICC6" s="170"/>
      <c r="ICD6" s="170"/>
      <c r="ICE6" s="170"/>
      <c r="ICF6" s="170"/>
      <c r="ICG6" s="170"/>
      <c r="ICH6" s="170"/>
      <c r="ICI6" s="170"/>
      <c r="ICJ6" s="170"/>
      <c r="ICK6" s="170"/>
      <c r="ICL6" s="170"/>
      <c r="ICM6" s="170"/>
      <c r="ICN6" s="170"/>
      <c r="ICO6" s="170"/>
      <c r="ICP6" s="170"/>
      <c r="ICQ6" s="170"/>
      <c r="ICR6" s="170"/>
      <c r="ICS6" s="170"/>
      <c r="ICT6" s="170"/>
      <c r="ICU6" s="170"/>
      <c r="ICV6" s="170"/>
      <c r="ICW6" s="170"/>
      <c r="ICX6" s="170"/>
      <c r="ICY6" s="170"/>
      <c r="ICZ6" s="170"/>
      <c r="IDA6" s="170"/>
      <c r="IDB6" s="170"/>
      <c r="IDC6" s="170"/>
      <c r="IDD6" s="170"/>
      <c r="IDE6" s="170"/>
      <c r="IDF6" s="170"/>
      <c r="IDG6" s="170"/>
      <c r="IDH6" s="170"/>
      <c r="IDI6" s="170"/>
      <c r="IDJ6" s="170"/>
      <c r="IDK6" s="170"/>
      <c r="IDL6" s="170"/>
      <c r="IDM6" s="170"/>
      <c r="IDN6" s="170"/>
      <c r="IDO6" s="170"/>
      <c r="IDP6" s="170"/>
      <c r="IDQ6" s="170"/>
      <c r="IDR6" s="170"/>
      <c r="IDS6" s="170"/>
      <c r="IDT6" s="170"/>
      <c r="IDU6" s="170"/>
      <c r="IDV6" s="170"/>
      <c r="IDW6" s="170"/>
      <c r="IDX6" s="170"/>
      <c r="IDY6" s="170"/>
      <c r="IDZ6" s="170"/>
      <c r="IEA6" s="170"/>
      <c r="IEB6" s="170"/>
      <c r="IEC6" s="170"/>
      <c r="IED6" s="170"/>
      <c r="IEE6" s="170"/>
      <c r="IEF6" s="170"/>
      <c r="IEG6" s="170"/>
      <c r="IEH6" s="170"/>
      <c r="IEI6" s="170"/>
      <c r="IEJ6" s="170"/>
      <c r="IEK6" s="170"/>
      <c r="IEL6" s="170"/>
      <c r="IEM6" s="170"/>
      <c r="IEN6" s="170"/>
      <c r="IEO6" s="170"/>
      <c r="IEP6" s="170"/>
      <c r="IEQ6" s="170"/>
      <c r="IER6" s="170"/>
      <c r="IES6" s="170"/>
      <c r="IET6" s="170"/>
      <c r="IEU6" s="170"/>
      <c r="IEV6" s="170"/>
      <c r="IEW6" s="170"/>
      <c r="IEX6" s="170"/>
      <c r="IEY6" s="170"/>
      <c r="IEZ6" s="170"/>
      <c r="IFA6" s="170"/>
      <c r="IFB6" s="170"/>
      <c r="IFC6" s="170"/>
      <c r="IFD6" s="170"/>
      <c r="IFE6" s="170"/>
      <c r="IFF6" s="170"/>
      <c r="IFG6" s="170"/>
      <c r="IFH6" s="170"/>
      <c r="IFI6" s="170"/>
      <c r="IFJ6" s="170"/>
      <c r="IFK6" s="170"/>
      <c r="IFL6" s="170"/>
      <c r="IFM6" s="170"/>
      <c r="IFN6" s="170"/>
      <c r="IFO6" s="170"/>
      <c r="IFP6" s="170"/>
      <c r="IFQ6" s="170"/>
      <c r="IFR6" s="170"/>
      <c r="IFS6" s="170"/>
      <c r="IFT6" s="170"/>
      <c r="IFU6" s="170"/>
      <c r="IFV6" s="170"/>
      <c r="IFW6" s="170"/>
      <c r="IFX6" s="170"/>
      <c r="IFY6" s="170"/>
      <c r="IFZ6" s="170"/>
      <c r="IGA6" s="170"/>
      <c r="IGB6" s="170"/>
      <c r="IGC6" s="170"/>
      <c r="IGD6" s="170"/>
      <c r="IGE6" s="170"/>
      <c r="IGF6" s="170"/>
      <c r="IGG6" s="170"/>
      <c r="IGH6" s="170"/>
      <c r="IGI6" s="170"/>
      <c r="IGJ6" s="170"/>
      <c r="IGK6" s="170"/>
      <c r="IGL6" s="170"/>
      <c r="IGM6" s="170"/>
      <c r="IGN6" s="170"/>
      <c r="IGO6" s="170"/>
      <c r="IGP6" s="170"/>
      <c r="IGQ6" s="170"/>
      <c r="IGR6" s="170"/>
      <c r="IGS6" s="170"/>
      <c r="IGT6" s="170"/>
      <c r="IGU6" s="170"/>
      <c r="IGV6" s="170"/>
      <c r="IGW6" s="170"/>
      <c r="IGX6" s="170"/>
      <c r="IGY6" s="170"/>
      <c r="IGZ6" s="170"/>
      <c r="IHA6" s="170"/>
      <c r="IHB6" s="170"/>
      <c r="IHC6" s="170"/>
      <c r="IHD6" s="170"/>
      <c r="IHE6" s="170"/>
      <c r="IHF6" s="170"/>
      <c r="IHG6" s="170"/>
      <c r="IHH6" s="170"/>
      <c r="IHI6" s="170"/>
      <c r="IHJ6" s="170"/>
      <c r="IHK6" s="170"/>
      <c r="IHL6" s="170"/>
      <c r="IHM6" s="170"/>
      <c r="IHN6" s="170"/>
      <c r="IHO6" s="170"/>
      <c r="IHP6" s="170"/>
      <c r="IHQ6" s="170"/>
      <c r="IHR6" s="170"/>
      <c r="IHS6" s="170"/>
      <c r="IHT6" s="170"/>
      <c r="IHU6" s="170"/>
      <c r="IHV6" s="170"/>
      <c r="IHW6" s="170"/>
      <c r="IHX6" s="170"/>
      <c r="IHY6" s="170"/>
      <c r="IHZ6" s="170"/>
      <c r="IIA6" s="170"/>
      <c r="IIB6" s="170"/>
      <c r="IIC6" s="170"/>
      <c r="IID6" s="170"/>
      <c r="IIE6" s="170"/>
      <c r="IIF6" s="170"/>
      <c r="IIG6" s="170"/>
      <c r="IIH6" s="170"/>
      <c r="III6" s="170"/>
      <c r="IIJ6" s="170"/>
      <c r="IIK6" s="170"/>
      <c r="IIL6" s="170"/>
      <c r="IIM6" s="170"/>
      <c r="IIN6" s="170"/>
      <c r="IIO6" s="170"/>
      <c r="IIP6" s="170"/>
      <c r="IIQ6" s="170"/>
      <c r="IIR6" s="170"/>
      <c r="IIS6" s="170"/>
      <c r="IIT6" s="170"/>
      <c r="IIU6" s="170"/>
      <c r="IIV6" s="170"/>
      <c r="IIW6" s="170"/>
      <c r="IIX6" s="170"/>
      <c r="IIY6" s="170"/>
      <c r="IIZ6" s="170"/>
      <c r="IJA6" s="170"/>
      <c r="IJB6" s="170"/>
      <c r="IJC6" s="170"/>
      <c r="IJD6" s="170"/>
      <c r="IJE6" s="170"/>
      <c r="IJF6" s="170"/>
      <c r="IJG6" s="170"/>
      <c r="IJH6" s="170"/>
      <c r="IJI6" s="170"/>
      <c r="IJJ6" s="170"/>
      <c r="IJK6" s="170"/>
      <c r="IJL6" s="170"/>
      <c r="IJM6" s="170"/>
      <c r="IJN6" s="170"/>
      <c r="IJO6" s="170"/>
      <c r="IJP6" s="170"/>
      <c r="IJQ6" s="170"/>
      <c r="IJR6" s="170"/>
      <c r="IJS6" s="170"/>
      <c r="IJT6" s="170"/>
      <c r="IJU6" s="170"/>
      <c r="IJV6" s="170"/>
      <c r="IJW6" s="170"/>
      <c r="IJX6" s="170"/>
      <c r="IJY6" s="170"/>
      <c r="IJZ6" s="170"/>
      <c r="IKA6" s="170"/>
      <c r="IKB6" s="170"/>
      <c r="IKC6" s="170"/>
      <c r="IKD6" s="170"/>
      <c r="IKE6" s="170"/>
      <c r="IKF6" s="170"/>
      <c r="IKG6" s="170"/>
      <c r="IKH6" s="170"/>
      <c r="IKI6" s="170"/>
      <c r="IKJ6" s="170"/>
      <c r="IKK6" s="170"/>
      <c r="IKL6" s="170"/>
      <c r="IKM6" s="170"/>
      <c r="IKN6" s="170"/>
      <c r="IKO6" s="170"/>
      <c r="IKP6" s="170"/>
      <c r="IKQ6" s="170"/>
      <c r="IKR6" s="170"/>
      <c r="IKS6" s="170"/>
      <c r="IKT6" s="170"/>
      <c r="IKU6" s="170"/>
      <c r="IKV6" s="170"/>
      <c r="IKW6" s="170"/>
      <c r="IKX6" s="170"/>
      <c r="IKY6" s="170"/>
      <c r="IKZ6" s="170"/>
      <c r="ILA6" s="170"/>
      <c r="ILB6" s="170"/>
      <c r="ILC6" s="170"/>
      <c r="ILD6" s="170"/>
      <c r="ILE6" s="170"/>
      <c r="ILF6" s="170"/>
      <c r="ILG6" s="170"/>
      <c r="ILH6" s="170"/>
      <c r="ILI6" s="170"/>
      <c r="ILJ6" s="170"/>
      <c r="ILK6" s="170"/>
      <c r="ILL6" s="170"/>
      <c r="ILM6" s="170"/>
      <c r="ILN6" s="170"/>
      <c r="ILO6" s="170"/>
      <c r="ILP6" s="170"/>
      <c r="ILQ6" s="170"/>
      <c r="ILR6" s="170"/>
      <c r="ILS6" s="170"/>
      <c r="ILT6" s="170"/>
      <c r="ILU6" s="170"/>
      <c r="ILV6" s="170"/>
      <c r="ILW6" s="170"/>
      <c r="ILX6" s="170"/>
      <c r="ILY6" s="170"/>
      <c r="ILZ6" s="170"/>
      <c r="IMA6" s="170"/>
      <c r="IMB6" s="170"/>
      <c r="IMC6" s="170"/>
      <c r="IMD6" s="170"/>
      <c r="IME6" s="170"/>
      <c r="IMF6" s="170"/>
      <c r="IMG6" s="170"/>
      <c r="IMH6" s="170"/>
      <c r="IMI6" s="170"/>
      <c r="IMJ6" s="170"/>
      <c r="IMK6" s="170"/>
      <c r="IML6" s="170"/>
      <c r="IMM6" s="170"/>
      <c r="IMN6" s="170"/>
      <c r="IMO6" s="170"/>
      <c r="IMP6" s="170"/>
      <c r="IMQ6" s="170"/>
      <c r="IMR6" s="170"/>
      <c r="IMS6" s="170"/>
      <c r="IMT6" s="170"/>
      <c r="IMU6" s="170"/>
      <c r="IMV6" s="170"/>
      <c r="IMW6" s="170"/>
      <c r="IMX6" s="170"/>
      <c r="IMY6" s="170"/>
      <c r="IMZ6" s="170"/>
      <c r="INA6" s="170"/>
      <c r="INB6" s="170"/>
      <c r="INC6" s="170"/>
      <c r="IND6" s="170"/>
      <c r="INE6" s="170"/>
      <c r="INF6" s="170"/>
      <c r="ING6" s="170"/>
      <c r="INH6" s="170"/>
      <c r="INI6" s="170"/>
      <c r="INJ6" s="170"/>
      <c r="INK6" s="170"/>
      <c r="INL6" s="170"/>
      <c r="INM6" s="170"/>
      <c r="INN6" s="170"/>
      <c r="INO6" s="170"/>
      <c r="INP6" s="170"/>
      <c r="INQ6" s="170"/>
      <c r="INR6" s="170"/>
      <c r="INS6" s="170"/>
      <c r="INT6" s="170"/>
      <c r="INU6" s="170"/>
      <c r="INV6" s="170"/>
      <c r="INW6" s="170"/>
      <c r="INX6" s="170"/>
      <c r="INY6" s="170"/>
      <c r="INZ6" s="170"/>
      <c r="IOA6" s="170"/>
      <c r="IOB6" s="170"/>
      <c r="IOC6" s="170"/>
      <c r="IOD6" s="170"/>
      <c r="IOE6" s="170"/>
      <c r="IOF6" s="170"/>
      <c r="IOG6" s="170"/>
      <c r="IOH6" s="170"/>
      <c r="IOI6" s="170"/>
      <c r="IOJ6" s="170"/>
      <c r="IOK6" s="170"/>
      <c r="IOL6" s="170"/>
      <c r="IOM6" s="170"/>
      <c r="ION6" s="170"/>
      <c r="IOO6" s="170"/>
      <c r="IOP6" s="170"/>
      <c r="IOQ6" s="170"/>
      <c r="IOR6" s="170"/>
      <c r="IOS6" s="170"/>
      <c r="IOT6" s="170"/>
      <c r="IOU6" s="170"/>
      <c r="IOV6" s="170"/>
      <c r="IOW6" s="170"/>
      <c r="IOX6" s="170"/>
      <c r="IOY6" s="170"/>
      <c r="IOZ6" s="170"/>
      <c r="IPA6" s="170"/>
      <c r="IPB6" s="170"/>
      <c r="IPC6" s="170"/>
      <c r="IPD6" s="170"/>
      <c r="IPE6" s="170"/>
      <c r="IPF6" s="170"/>
      <c r="IPG6" s="170"/>
      <c r="IPH6" s="170"/>
      <c r="IPI6" s="170"/>
      <c r="IPJ6" s="170"/>
      <c r="IPK6" s="170"/>
      <c r="IPL6" s="170"/>
      <c r="IPM6" s="170"/>
      <c r="IPN6" s="170"/>
      <c r="IPO6" s="170"/>
      <c r="IPP6" s="170"/>
      <c r="IPQ6" s="170"/>
      <c r="IPR6" s="170"/>
      <c r="IPS6" s="170"/>
      <c r="IPT6" s="170"/>
      <c r="IPU6" s="170"/>
      <c r="IPV6" s="170"/>
      <c r="IPW6" s="170"/>
      <c r="IPX6" s="170"/>
      <c r="IPY6" s="170"/>
      <c r="IPZ6" s="170"/>
      <c r="IQA6" s="170"/>
      <c r="IQB6" s="170"/>
      <c r="IQC6" s="170"/>
      <c r="IQD6" s="170"/>
      <c r="IQE6" s="170"/>
      <c r="IQF6" s="170"/>
      <c r="IQG6" s="170"/>
      <c r="IQH6" s="170"/>
      <c r="IQI6" s="170"/>
      <c r="IQJ6" s="170"/>
      <c r="IQK6" s="170"/>
      <c r="IQL6" s="170"/>
      <c r="IQM6" s="170"/>
      <c r="IQN6" s="170"/>
      <c r="IQO6" s="170"/>
      <c r="IQP6" s="170"/>
      <c r="IQQ6" s="170"/>
      <c r="IQR6" s="170"/>
      <c r="IQS6" s="170"/>
      <c r="IQT6" s="170"/>
      <c r="IQU6" s="170"/>
      <c r="IQV6" s="170"/>
      <c r="IQW6" s="170"/>
      <c r="IQX6" s="170"/>
      <c r="IQY6" s="170"/>
      <c r="IQZ6" s="170"/>
      <c r="IRA6" s="170"/>
      <c r="IRB6" s="170"/>
      <c r="IRC6" s="170"/>
      <c r="IRD6" s="170"/>
      <c r="IRE6" s="170"/>
      <c r="IRF6" s="170"/>
      <c r="IRG6" s="170"/>
      <c r="IRH6" s="170"/>
      <c r="IRI6" s="170"/>
      <c r="IRJ6" s="170"/>
      <c r="IRK6" s="170"/>
      <c r="IRL6" s="170"/>
      <c r="IRM6" s="170"/>
      <c r="IRN6" s="170"/>
      <c r="IRO6" s="170"/>
      <c r="IRP6" s="170"/>
      <c r="IRQ6" s="170"/>
      <c r="IRR6" s="170"/>
      <c r="IRS6" s="170"/>
      <c r="IRT6" s="170"/>
      <c r="IRU6" s="170"/>
      <c r="IRV6" s="170"/>
      <c r="IRW6" s="170"/>
      <c r="IRX6" s="170"/>
      <c r="IRY6" s="170"/>
      <c r="IRZ6" s="170"/>
      <c r="ISA6" s="170"/>
      <c r="ISB6" s="170"/>
      <c r="ISC6" s="170"/>
      <c r="ISD6" s="170"/>
      <c r="ISE6" s="170"/>
      <c r="ISF6" s="170"/>
      <c r="ISG6" s="170"/>
      <c r="ISH6" s="170"/>
      <c r="ISI6" s="170"/>
      <c r="ISJ6" s="170"/>
      <c r="ISK6" s="170"/>
      <c r="ISL6" s="170"/>
      <c r="ISM6" s="170"/>
      <c r="ISN6" s="170"/>
      <c r="ISO6" s="170"/>
      <c r="ISP6" s="170"/>
      <c r="ISQ6" s="170"/>
      <c r="ISR6" s="170"/>
      <c r="ISS6" s="170"/>
      <c r="IST6" s="170"/>
      <c r="ISU6" s="170"/>
      <c r="ISV6" s="170"/>
      <c r="ISW6" s="170"/>
      <c r="ISX6" s="170"/>
      <c r="ISY6" s="170"/>
      <c r="ISZ6" s="170"/>
      <c r="ITA6" s="170"/>
      <c r="ITB6" s="170"/>
      <c r="ITC6" s="170"/>
      <c r="ITD6" s="170"/>
      <c r="ITE6" s="170"/>
      <c r="ITF6" s="170"/>
      <c r="ITG6" s="170"/>
      <c r="ITH6" s="170"/>
      <c r="ITI6" s="170"/>
      <c r="ITJ6" s="170"/>
      <c r="ITK6" s="170"/>
      <c r="ITL6" s="170"/>
      <c r="ITM6" s="170"/>
      <c r="ITN6" s="170"/>
      <c r="ITO6" s="170"/>
      <c r="ITP6" s="170"/>
      <c r="ITQ6" s="170"/>
      <c r="ITR6" s="170"/>
      <c r="ITS6" s="170"/>
      <c r="ITT6" s="170"/>
      <c r="ITU6" s="170"/>
      <c r="ITV6" s="170"/>
      <c r="ITW6" s="170"/>
      <c r="ITX6" s="170"/>
      <c r="ITY6" s="170"/>
      <c r="ITZ6" s="170"/>
      <c r="IUA6" s="170"/>
      <c r="IUB6" s="170"/>
      <c r="IUC6" s="170"/>
      <c r="IUD6" s="170"/>
      <c r="IUE6" s="170"/>
      <c r="IUF6" s="170"/>
      <c r="IUG6" s="170"/>
      <c r="IUH6" s="170"/>
      <c r="IUI6" s="170"/>
      <c r="IUJ6" s="170"/>
      <c r="IUK6" s="170"/>
      <c r="IUL6" s="170"/>
      <c r="IUM6" s="170"/>
      <c r="IUN6" s="170"/>
      <c r="IUO6" s="170"/>
      <c r="IUP6" s="170"/>
      <c r="IUQ6" s="170"/>
      <c r="IUR6" s="170"/>
      <c r="IUS6" s="170"/>
      <c r="IUT6" s="170"/>
      <c r="IUU6" s="170"/>
      <c r="IUV6" s="170"/>
      <c r="IUW6" s="170"/>
      <c r="IUX6" s="170"/>
      <c r="IUY6" s="170"/>
      <c r="IUZ6" s="170"/>
      <c r="IVA6" s="170"/>
      <c r="IVB6" s="170"/>
      <c r="IVC6" s="170"/>
      <c r="IVD6" s="170"/>
      <c r="IVE6" s="170"/>
      <c r="IVF6" s="170"/>
      <c r="IVG6" s="170"/>
      <c r="IVH6" s="170"/>
      <c r="IVI6" s="170"/>
      <c r="IVJ6" s="170"/>
      <c r="IVK6" s="170"/>
      <c r="IVL6" s="170"/>
      <c r="IVM6" s="170"/>
      <c r="IVN6" s="170"/>
      <c r="IVO6" s="170"/>
      <c r="IVP6" s="170"/>
      <c r="IVQ6" s="170"/>
      <c r="IVR6" s="170"/>
      <c r="IVS6" s="170"/>
      <c r="IVT6" s="170"/>
      <c r="IVU6" s="170"/>
      <c r="IVV6" s="170"/>
      <c r="IVW6" s="170"/>
      <c r="IVX6" s="170"/>
      <c r="IVY6" s="170"/>
      <c r="IVZ6" s="170"/>
      <c r="IWA6" s="170"/>
      <c r="IWB6" s="170"/>
      <c r="IWC6" s="170"/>
      <c r="IWD6" s="170"/>
      <c r="IWE6" s="170"/>
      <c r="IWF6" s="170"/>
      <c r="IWG6" s="170"/>
      <c r="IWH6" s="170"/>
      <c r="IWI6" s="170"/>
      <c r="IWJ6" s="170"/>
      <c r="IWK6" s="170"/>
      <c r="IWL6" s="170"/>
      <c r="IWM6" s="170"/>
      <c r="IWN6" s="170"/>
      <c r="IWO6" s="170"/>
      <c r="IWP6" s="170"/>
      <c r="IWQ6" s="170"/>
      <c r="IWR6" s="170"/>
      <c r="IWS6" s="170"/>
      <c r="IWT6" s="170"/>
      <c r="IWU6" s="170"/>
      <c r="IWV6" s="170"/>
      <c r="IWW6" s="170"/>
      <c r="IWX6" s="170"/>
      <c r="IWY6" s="170"/>
      <c r="IWZ6" s="170"/>
      <c r="IXA6" s="170"/>
      <c r="IXB6" s="170"/>
      <c r="IXC6" s="170"/>
      <c r="IXD6" s="170"/>
      <c r="IXE6" s="170"/>
      <c r="IXF6" s="170"/>
      <c r="IXG6" s="170"/>
      <c r="IXH6" s="170"/>
      <c r="IXI6" s="170"/>
      <c r="IXJ6" s="170"/>
      <c r="IXK6" s="170"/>
      <c r="IXL6" s="170"/>
      <c r="IXM6" s="170"/>
      <c r="IXN6" s="170"/>
      <c r="IXO6" s="170"/>
      <c r="IXP6" s="170"/>
      <c r="IXQ6" s="170"/>
      <c r="IXR6" s="170"/>
      <c r="IXS6" s="170"/>
      <c r="IXT6" s="170"/>
      <c r="IXU6" s="170"/>
      <c r="IXV6" s="170"/>
      <c r="IXW6" s="170"/>
      <c r="IXX6" s="170"/>
      <c r="IXY6" s="170"/>
      <c r="IXZ6" s="170"/>
      <c r="IYA6" s="170"/>
      <c r="IYB6" s="170"/>
      <c r="IYC6" s="170"/>
      <c r="IYD6" s="170"/>
      <c r="IYE6" s="170"/>
      <c r="IYF6" s="170"/>
      <c r="IYG6" s="170"/>
      <c r="IYH6" s="170"/>
      <c r="IYI6" s="170"/>
      <c r="IYJ6" s="170"/>
      <c r="IYK6" s="170"/>
      <c r="IYL6" s="170"/>
      <c r="IYM6" s="170"/>
      <c r="IYN6" s="170"/>
      <c r="IYO6" s="170"/>
      <c r="IYP6" s="170"/>
      <c r="IYQ6" s="170"/>
      <c r="IYR6" s="170"/>
      <c r="IYS6" s="170"/>
      <c r="IYT6" s="170"/>
      <c r="IYU6" s="170"/>
      <c r="IYV6" s="170"/>
      <c r="IYW6" s="170"/>
      <c r="IYX6" s="170"/>
      <c r="IYY6" s="170"/>
      <c r="IYZ6" s="170"/>
      <c r="IZA6" s="170"/>
      <c r="IZB6" s="170"/>
      <c r="IZC6" s="170"/>
      <c r="IZD6" s="170"/>
      <c r="IZE6" s="170"/>
      <c r="IZF6" s="170"/>
      <c r="IZG6" s="170"/>
      <c r="IZH6" s="170"/>
      <c r="IZI6" s="170"/>
      <c r="IZJ6" s="170"/>
      <c r="IZK6" s="170"/>
      <c r="IZL6" s="170"/>
      <c r="IZM6" s="170"/>
      <c r="IZN6" s="170"/>
      <c r="IZO6" s="170"/>
      <c r="IZP6" s="170"/>
      <c r="IZQ6" s="170"/>
      <c r="IZR6" s="170"/>
      <c r="IZS6" s="170"/>
      <c r="IZT6" s="170"/>
      <c r="IZU6" s="170"/>
      <c r="IZV6" s="170"/>
      <c r="IZW6" s="170"/>
      <c r="IZX6" s="170"/>
      <c r="IZY6" s="170"/>
      <c r="IZZ6" s="170"/>
      <c r="JAA6" s="170"/>
      <c r="JAB6" s="170"/>
      <c r="JAC6" s="170"/>
      <c r="JAD6" s="170"/>
      <c r="JAE6" s="170"/>
      <c r="JAF6" s="170"/>
      <c r="JAG6" s="170"/>
      <c r="JAH6" s="170"/>
      <c r="JAI6" s="170"/>
      <c r="JAJ6" s="170"/>
      <c r="JAK6" s="170"/>
      <c r="JAL6" s="170"/>
      <c r="JAM6" s="170"/>
      <c r="JAN6" s="170"/>
      <c r="JAO6" s="170"/>
      <c r="JAP6" s="170"/>
      <c r="JAQ6" s="170"/>
      <c r="JAR6" s="170"/>
      <c r="JAS6" s="170"/>
      <c r="JAT6" s="170"/>
      <c r="JAU6" s="170"/>
      <c r="JAV6" s="170"/>
      <c r="JAW6" s="170"/>
      <c r="JAX6" s="170"/>
      <c r="JAY6" s="170"/>
      <c r="JAZ6" s="170"/>
      <c r="JBA6" s="170"/>
      <c r="JBB6" s="170"/>
      <c r="JBC6" s="170"/>
      <c r="JBD6" s="170"/>
      <c r="JBE6" s="170"/>
      <c r="JBF6" s="170"/>
      <c r="JBG6" s="170"/>
      <c r="JBH6" s="170"/>
      <c r="JBI6" s="170"/>
      <c r="JBJ6" s="170"/>
      <c r="JBK6" s="170"/>
      <c r="JBL6" s="170"/>
      <c r="JBM6" s="170"/>
      <c r="JBN6" s="170"/>
      <c r="JBO6" s="170"/>
      <c r="JBP6" s="170"/>
      <c r="JBQ6" s="170"/>
      <c r="JBR6" s="170"/>
      <c r="JBS6" s="170"/>
      <c r="JBT6" s="170"/>
      <c r="JBU6" s="170"/>
      <c r="JBV6" s="170"/>
      <c r="JBW6" s="170"/>
      <c r="JBX6" s="170"/>
      <c r="JBY6" s="170"/>
      <c r="JBZ6" s="170"/>
      <c r="JCA6" s="170"/>
      <c r="JCB6" s="170"/>
      <c r="JCC6" s="170"/>
      <c r="JCD6" s="170"/>
      <c r="JCE6" s="170"/>
      <c r="JCF6" s="170"/>
      <c r="JCG6" s="170"/>
      <c r="JCH6" s="170"/>
      <c r="JCI6" s="170"/>
      <c r="JCJ6" s="170"/>
      <c r="JCK6" s="170"/>
      <c r="JCL6" s="170"/>
      <c r="JCM6" s="170"/>
      <c r="JCN6" s="170"/>
      <c r="JCO6" s="170"/>
      <c r="JCP6" s="170"/>
      <c r="JCQ6" s="170"/>
      <c r="JCR6" s="170"/>
      <c r="JCS6" s="170"/>
      <c r="JCT6" s="170"/>
      <c r="JCU6" s="170"/>
      <c r="JCV6" s="170"/>
      <c r="JCW6" s="170"/>
      <c r="JCX6" s="170"/>
      <c r="JCY6" s="170"/>
      <c r="JCZ6" s="170"/>
      <c r="JDA6" s="170"/>
      <c r="JDB6" s="170"/>
      <c r="JDC6" s="170"/>
      <c r="JDD6" s="170"/>
      <c r="JDE6" s="170"/>
      <c r="JDF6" s="170"/>
      <c r="JDG6" s="170"/>
      <c r="JDH6" s="170"/>
      <c r="JDI6" s="170"/>
      <c r="JDJ6" s="170"/>
      <c r="JDK6" s="170"/>
      <c r="JDL6" s="170"/>
      <c r="JDM6" s="170"/>
      <c r="JDN6" s="170"/>
      <c r="JDO6" s="170"/>
      <c r="JDP6" s="170"/>
      <c r="JDQ6" s="170"/>
      <c r="JDR6" s="170"/>
      <c r="JDS6" s="170"/>
      <c r="JDT6" s="170"/>
      <c r="JDU6" s="170"/>
      <c r="JDV6" s="170"/>
      <c r="JDW6" s="170"/>
      <c r="JDX6" s="170"/>
      <c r="JDY6" s="170"/>
      <c r="JDZ6" s="170"/>
      <c r="JEA6" s="170"/>
      <c r="JEB6" s="170"/>
      <c r="JEC6" s="170"/>
      <c r="JED6" s="170"/>
      <c r="JEE6" s="170"/>
      <c r="JEF6" s="170"/>
      <c r="JEG6" s="170"/>
      <c r="JEH6" s="170"/>
      <c r="JEI6" s="170"/>
      <c r="JEJ6" s="170"/>
      <c r="JEK6" s="170"/>
      <c r="JEL6" s="170"/>
      <c r="JEM6" s="170"/>
      <c r="JEN6" s="170"/>
      <c r="JEO6" s="170"/>
      <c r="JEP6" s="170"/>
      <c r="JEQ6" s="170"/>
      <c r="JER6" s="170"/>
      <c r="JES6" s="170"/>
      <c r="JET6" s="170"/>
      <c r="JEU6" s="170"/>
      <c r="JEV6" s="170"/>
      <c r="JEW6" s="170"/>
      <c r="JEX6" s="170"/>
      <c r="JEY6" s="170"/>
      <c r="JEZ6" s="170"/>
      <c r="JFA6" s="170"/>
      <c r="JFB6" s="170"/>
      <c r="JFC6" s="170"/>
      <c r="JFD6" s="170"/>
      <c r="JFE6" s="170"/>
      <c r="JFF6" s="170"/>
      <c r="JFG6" s="170"/>
      <c r="JFH6" s="170"/>
      <c r="JFI6" s="170"/>
      <c r="JFJ6" s="170"/>
      <c r="JFK6" s="170"/>
      <c r="JFL6" s="170"/>
      <c r="JFM6" s="170"/>
      <c r="JFN6" s="170"/>
      <c r="JFO6" s="170"/>
      <c r="JFP6" s="170"/>
      <c r="JFQ6" s="170"/>
      <c r="JFR6" s="170"/>
      <c r="JFS6" s="170"/>
      <c r="JFT6" s="170"/>
      <c r="JFU6" s="170"/>
      <c r="JFV6" s="170"/>
      <c r="JFW6" s="170"/>
      <c r="JFX6" s="170"/>
      <c r="JFY6" s="170"/>
      <c r="JFZ6" s="170"/>
      <c r="JGA6" s="170"/>
      <c r="JGB6" s="170"/>
      <c r="JGC6" s="170"/>
      <c r="JGD6" s="170"/>
      <c r="JGE6" s="170"/>
      <c r="JGF6" s="170"/>
      <c r="JGG6" s="170"/>
      <c r="JGH6" s="170"/>
      <c r="JGI6" s="170"/>
      <c r="JGJ6" s="170"/>
      <c r="JGK6" s="170"/>
      <c r="JGL6" s="170"/>
      <c r="JGM6" s="170"/>
      <c r="JGN6" s="170"/>
      <c r="JGO6" s="170"/>
      <c r="JGP6" s="170"/>
      <c r="JGQ6" s="170"/>
      <c r="JGR6" s="170"/>
      <c r="JGS6" s="170"/>
      <c r="JGT6" s="170"/>
      <c r="JGU6" s="170"/>
      <c r="JGV6" s="170"/>
      <c r="JGW6" s="170"/>
      <c r="JGX6" s="170"/>
      <c r="JGY6" s="170"/>
      <c r="JGZ6" s="170"/>
      <c r="JHA6" s="170"/>
      <c r="JHB6" s="170"/>
      <c r="JHC6" s="170"/>
      <c r="JHD6" s="170"/>
      <c r="JHE6" s="170"/>
      <c r="JHF6" s="170"/>
      <c r="JHG6" s="170"/>
      <c r="JHH6" s="170"/>
      <c r="JHI6" s="170"/>
      <c r="JHJ6" s="170"/>
      <c r="JHK6" s="170"/>
      <c r="JHL6" s="170"/>
      <c r="JHM6" s="170"/>
      <c r="JHN6" s="170"/>
      <c r="JHO6" s="170"/>
      <c r="JHP6" s="170"/>
      <c r="JHQ6" s="170"/>
      <c r="JHR6" s="170"/>
      <c r="JHS6" s="170"/>
      <c r="JHT6" s="170"/>
      <c r="JHU6" s="170"/>
      <c r="JHV6" s="170"/>
      <c r="JHW6" s="170"/>
      <c r="JHX6" s="170"/>
      <c r="JHY6" s="170"/>
      <c r="JHZ6" s="170"/>
      <c r="JIA6" s="170"/>
      <c r="JIB6" s="170"/>
      <c r="JIC6" s="170"/>
      <c r="JID6" s="170"/>
      <c r="JIE6" s="170"/>
      <c r="JIF6" s="170"/>
      <c r="JIG6" s="170"/>
      <c r="JIH6" s="170"/>
      <c r="JII6" s="170"/>
      <c r="JIJ6" s="170"/>
      <c r="JIK6" s="170"/>
      <c r="JIL6" s="170"/>
      <c r="JIM6" s="170"/>
      <c r="JIN6" s="170"/>
      <c r="JIO6" s="170"/>
      <c r="JIP6" s="170"/>
      <c r="JIQ6" s="170"/>
      <c r="JIR6" s="170"/>
      <c r="JIS6" s="170"/>
      <c r="JIT6" s="170"/>
      <c r="JIU6" s="170"/>
      <c r="JIV6" s="170"/>
      <c r="JIW6" s="170"/>
      <c r="JIX6" s="170"/>
      <c r="JIY6" s="170"/>
      <c r="JIZ6" s="170"/>
      <c r="JJA6" s="170"/>
      <c r="JJB6" s="170"/>
      <c r="JJC6" s="170"/>
      <c r="JJD6" s="170"/>
      <c r="JJE6" s="170"/>
      <c r="JJF6" s="170"/>
      <c r="JJG6" s="170"/>
      <c r="JJH6" s="170"/>
      <c r="JJI6" s="170"/>
      <c r="JJJ6" s="170"/>
      <c r="JJK6" s="170"/>
      <c r="JJL6" s="170"/>
      <c r="JJM6" s="170"/>
      <c r="JJN6" s="170"/>
      <c r="JJO6" s="170"/>
      <c r="JJP6" s="170"/>
      <c r="JJQ6" s="170"/>
      <c r="JJR6" s="170"/>
      <c r="JJS6" s="170"/>
      <c r="JJT6" s="170"/>
      <c r="JJU6" s="170"/>
      <c r="JJV6" s="170"/>
      <c r="JJW6" s="170"/>
      <c r="JJX6" s="170"/>
      <c r="JJY6" s="170"/>
      <c r="JJZ6" s="170"/>
      <c r="JKA6" s="170"/>
      <c r="JKB6" s="170"/>
      <c r="JKC6" s="170"/>
      <c r="JKD6" s="170"/>
      <c r="JKE6" s="170"/>
      <c r="JKF6" s="170"/>
      <c r="JKG6" s="170"/>
      <c r="JKH6" s="170"/>
      <c r="JKI6" s="170"/>
      <c r="JKJ6" s="170"/>
      <c r="JKK6" s="170"/>
      <c r="JKL6" s="170"/>
      <c r="JKM6" s="170"/>
      <c r="JKN6" s="170"/>
      <c r="JKO6" s="170"/>
      <c r="JKP6" s="170"/>
      <c r="JKQ6" s="170"/>
      <c r="JKR6" s="170"/>
      <c r="JKS6" s="170"/>
      <c r="JKT6" s="170"/>
      <c r="JKU6" s="170"/>
      <c r="JKV6" s="170"/>
      <c r="JKW6" s="170"/>
      <c r="JKX6" s="170"/>
      <c r="JKY6" s="170"/>
      <c r="JKZ6" s="170"/>
      <c r="JLA6" s="170"/>
      <c r="JLB6" s="170"/>
      <c r="JLC6" s="170"/>
      <c r="JLD6" s="170"/>
      <c r="JLE6" s="170"/>
      <c r="JLF6" s="170"/>
      <c r="JLG6" s="170"/>
      <c r="JLH6" s="170"/>
      <c r="JLI6" s="170"/>
      <c r="JLJ6" s="170"/>
      <c r="JLK6" s="170"/>
      <c r="JLL6" s="170"/>
      <c r="JLM6" s="170"/>
      <c r="JLN6" s="170"/>
      <c r="JLO6" s="170"/>
      <c r="JLP6" s="170"/>
      <c r="JLQ6" s="170"/>
      <c r="JLR6" s="170"/>
      <c r="JLS6" s="170"/>
      <c r="JLT6" s="170"/>
      <c r="JLU6" s="170"/>
      <c r="JLV6" s="170"/>
      <c r="JLW6" s="170"/>
      <c r="JLX6" s="170"/>
      <c r="JLY6" s="170"/>
      <c r="JLZ6" s="170"/>
      <c r="JMA6" s="170"/>
      <c r="JMB6" s="170"/>
      <c r="JMC6" s="170"/>
      <c r="JMD6" s="170"/>
      <c r="JME6" s="170"/>
      <c r="JMF6" s="170"/>
      <c r="JMG6" s="170"/>
      <c r="JMH6" s="170"/>
      <c r="JMI6" s="170"/>
      <c r="JMJ6" s="170"/>
      <c r="JMK6" s="170"/>
      <c r="JML6" s="170"/>
      <c r="JMM6" s="170"/>
      <c r="JMN6" s="170"/>
      <c r="JMO6" s="170"/>
      <c r="JMP6" s="170"/>
      <c r="JMQ6" s="170"/>
      <c r="JMR6" s="170"/>
      <c r="JMS6" s="170"/>
      <c r="JMT6" s="170"/>
      <c r="JMU6" s="170"/>
      <c r="JMV6" s="170"/>
      <c r="JMW6" s="170"/>
      <c r="JMX6" s="170"/>
      <c r="JMY6" s="170"/>
      <c r="JMZ6" s="170"/>
      <c r="JNA6" s="170"/>
      <c r="JNB6" s="170"/>
      <c r="JNC6" s="170"/>
      <c r="JND6" s="170"/>
      <c r="JNE6" s="170"/>
      <c r="JNF6" s="170"/>
      <c r="JNG6" s="170"/>
      <c r="JNH6" s="170"/>
      <c r="JNI6" s="170"/>
      <c r="JNJ6" s="170"/>
      <c r="JNK6" s="170"/>
      <c r="JNL6" s="170"/>
      <c r="JNM6" s="170"/>
      <c r="JNN6" s="170"/>
      <c r="JNO6" s="170"/>
      <c r="JNP6" s="170"/>
      <c r="JNQ6" s="170"/>
      <c r="JNR6" s="170"/>
      <c r="JNS6" s="170"/>
      <c r="JNT6" s="170"/>
      <c r="JNU6" s="170"/>
      <c r="JNV6" s="170"/>
      <c r="JNW6" s="170"/>
      <c r="JNX6" s="170"/>
      <c r="JNY6" s="170"/>
      <c r="JNZ6" s="170"/>
      <c r="JOA6" s="170"/>
      <c r="JOB6" s="170"/>
      <c r="JOC6" s="170"/>
      <c r="JOD6" s="170"/>
      <c r="JOE6" s="170"/>
      <c r="JOF6" s="170"/>
      <c r="JOG6" s="170"/>
      <c r="JOH6" s="170"/>
      <c r="JOI6" s="170"/>
      <c r="JOJ6" s="170"/>
      <c r="JOK6" s="170"/>
      <c r="JOL6" s="170"/>
      <c r="JOM6" s="170"/>
      <c r="JON6" s="170"/>
      <c r="JOO6" s="170"/>
      <c r="JOP6" s="170"/>
      <c r="JOQ6" s="170"/>
      <c r="JOR6" s="170"/>
      <c r="JOS6" s="170"/>
      <c r="JOT6" s="170"/>
      <c r="JOU6" s="170"/>
      <c r="JOV6" s="170"/>
      <c r="JOW6" s="170"/>
      <c r="JOX6" s="170"/>
      <c r="JOY6" s="170"/>
      <c r="JOZ6" s="170"/>
      <c r="JPA6" s="170"/>
      <c r="JPB6" s="170"/>
      <c r="JPC6" s="170"/>
      <c r="JPD6" s="170"/>
      <c r="JPE6" s="170"/>
      <c r="JPF6" s="170"/>
      <c r="JPG6" s="170"/>
      <c r="JPH6" s="170"/>
      <c r="JPI6" s="170"/>
      <c r="JPJ6" s="170"/>
      <c r="JPK6" s="170"/>
      <c r="JPL6" s="170"/>
      <c r="JPM6" s="170"/>
      <c r="JPN6" s="170"/>
      <c r="JPO6" s="170"/>
      <c r="JPP6" s="170"/>
      <c r="JPQ6" s="170"/>
      <c r="JPR6" s="170"/>
      <c r="JPS6" s="170"/>
      <c r="JPT6" s="170"/>
      <c r="JPU6" s="170"/>
      <c r="JPV6" s="170"/>
      <c r="JPW6" s="170"/>
      <c r="JPX6" s="170"/>
      <c r="JPY6" s="170"/>
      <c r="JPZ6" s="170"/>
      <c r="JQA6" s="170"/>
      <c r="JQB6" s="170"/>
      <c r="JQC6" s="170"/>
      <c r="JQD6" s="170"/>
      <c r="JQE6" s="170"/>
      <c r="JQF6" s="170"/>
      <c r="JQG6" s="170"/>
      <c r="JQH6" s="170"/>
      <c r="JQI6" s="170"/>
      <c r="JQJ6" s="170"/>
      <c r="JQK6" s="170"/>
      <c r="JQL6" s="170"/>
      <c r="JQM6" s="170"/>
      <c r="JQN6" s="170"/>
      <c r="JQO6" s="170"/>
      <c r="JQP6" s="170"/>
      <c r="JQQ6" s="170"/>
      <c r="JQR6" s="170"/>
      <c r="JQS6" s="170"/>
      <c r="JQT6" s="170"/>
      <c r="JQU6" s="170"/>
      <c r="JQV6" s="170"/>
      <c r="JQW6" s="170"/>
      <c r="JQX6" s="170"/>
      <c r="JQY6" s="170"/>
      <c r="JQZ6" s="170"/>
      <c r="JRA6" s="170"/>
      <c r="JRB6" s="170"/>
      <c r="JRC6" s="170"/>
      <c r="JRD6" s="170"/>
      <c r="JRE6" s="170"/>
      <c r="JRF6" s="170"/>
      <c r="JRG6" s="170"/>
      <c r="JRH6" s="170"/>
      <c r="JRI6" s="170"/>
      <c r="JRJ6" s="170"/>
      <c r="JRK6" s="170"/>
      <c r="JRL6" s="170"/>
      <c r="JRM6" s="170"/>
      <c r="JRN6" s="170"/>
      <c r="JRO6" s="170"/>
      <c r="JRP6" s="170"/>
      <c r="JRQ6" s="170"/>
      <c r="JRR6" s="170"/>
      <c r="JRS6" s="170"/>
      <c r="JRT6" s="170"/>
      <c r="JRU6" s="170"/>
      <c r="JRV6" s="170"/>
      <c r="JRW6" s="170"/>
      <c r="JRX6" s="170"/>
      <c r="JRY6" s="170"/>
      <c r="JRZ6" s="170"/>
      <c r="JSA6" s="170"/>
      <c r="JSB6" s="170"/>
      <c r="JSC6" s="170"/>
      <c r="JSD6" s="170"/>
      <c r="JSE6" s="170"/>
      <c r="JSF6" s="170"/>
      <c r="JSG6" s="170"/>
      <c r="JSH6" s="170"/>
      <c r="JSI6" s="170"/>
      <c r="JSJ6" s="170"/>
      <c r="JSK6" s="170"/>
      <c r="JSL6" s="170"/>
      <c r="JSM6" s="170"/>
      <c r="JSN6" s="170"/>
      <c r="JSO6" s="170"/>
      <c r="JSP6" s="170"/>
      <c r="JSQ6" s="170"/>
      <c r="JSR6" s="170"/>
      <c r="JSS6" s="170"/>
      <c r="JST6" s="170"/>
      <c r="JSU6" s="170"/>
      <c r="JSV6" s="170"/>
      <c r="JSW6" s="170"/>
      <c r="JSX6" s="170"/>
      <c r="JSY6" s="170"/>
      <c r="JSZ6" s="170"/>
      <c r="JTA6" s="170"/>
      <c r="JTB6" s="170"/>
      <c r="JTC6" s="170"/>
      <c r="JTD6" s="170"/>
      <c r="JTE6" s="170"/>
      <c r="JTF6" s="170"/>
      <c r="JTG6" s="170"/>
      <c r="JTH6" s="170"/>
      <c r="JTI6" s="170"/>
      <c r="JTJ6" s="170"/>
      <c r="JTK6" s="170"/>
      <c r="JTL6" s="170"/>
      <c r="JTM6" s="170"/>
      <c r="JTN6" s="170"/>
      <c r="JTO6" s="170"/>
      <c r="JTP6" s="170"/>
      <c r="JTQ6" s="170"/>
      <c r="JTR6" s="170"/>
      <c r="JTS6" s="170"/>
      <c r="JTT6" s="170"/>
      <c r="JTU6" s="170"/>
      <c r="JTV6" s="170"/>
      <c r="JTW6" s="170"/>
      <c r="JTX6" s="170"/>
      <c r="JTY6" s="170"/>
      <c r="JTZ6" s="170"/>
      <c r="JUA6" s="170"/>
      <c r="JUB6" s="170"/>
      <c r="JUC6" s="170"/>
      <c r="JUD6" s="170"/>
      <c r="JUE6" s="170"/>
      <c r="JUF6" s="170"/>
      <c r="JUG6" s="170"/>
      <c r="JUH6" s="170"/>
      <c r="JUI6" s="170"/>
      <c r="JUJ6" s="170"/>
      <c r="JUK6" s="170"/>
      <c r="JUL6" s="170"/>
      <c r="JUM6" s="170"/>
      <c r="JUN6" s="170"/>
      <c r="JUO6" s="170"/>
      <c r="JUP6" s="170"/>
      <c r="JUQ6" s="170"/>
      <c r="JUR6" s="170"/>
      <c r="JUS6" s="170"/>
      <c r="JUT6" s="170"/>
      <c r="JUU6" s="170"/>
      <c r="JUV6" s="170"/>
      <c r="JUW6" s="170"/>
      <c r="JUX6" s="170"/>
      <c r="JUY6" s="170"/>
      <c r="JUZ6" s="170"/>
      <c r="JVA6" s="170"/>
      <c r="JVB6" s="170"/>
      <c r="JVC6" s="170"/>
      <c r="JVD6" s="170"/>
      <c r="JVE6" s="170"/>
      <c r="JVF6" s="170"/>
      <c r="JVG6" s="170"/>
      <c r="JVH6" s="170"/>
      <c r="JVI6" s="170"/>
      <c r="JVJ6" s="170"/>
      <c r="JVK6" s="170"/>
      <c r="JVL6" s="170"/>
      <c r="JVM6" s="170"/>
      <c r="JVN6" s="170"/>
      <c r="JVO6" s="170"/>
      <c r="JVP6" s="170"/>
      <c r="JVQ6" s="170"/>
      <c r="JVR6" s="170"/>
      <c r="JVS6" s="170"/>
      <c r="JVT6" s="170"/>
      <c r="JVU6" s="170"/>
      <c r="JVV6" s="170"/>
      <c r="JVW6" s="170"/>
      <c r="JVX6" s="170"/>
      <c r="JVY6" s="170"/>
      <c r="JVZ6" s="170"/>
      <c r="JWA6" s="170"/>
      <c r="JWB6" s="170"/>
      <c r="JWC6" s="170"/>
      <c r="JWD6" s="170"/>
      <c r="JWE6" s="170"/>
      <c r="JWF6" s="170"/>
      <c r="JWG6" s="170"/>
      <c r="JWH6" s="170"/>
      <c r="JWI6" s="170"/>
      <c r="JWJ6" s="170"/>
      <c r="JWK6" s="170"/>
      <c r="JWL6" s="170"/>
      <c r="JWM6" s="170"/>
      <c r="JWN6" s="170"/>
      <c r="JWO6" s="170"/>
      <c r="JWP6" s="170"/>
      <c r="JWQ6" s="170"/>
      <c r="JWR6" s="170"/>
      <c r="JWS6" s="170"/>
      <c r="JWT6" s="170"/>
      <c r="JWU6" s="170"/>
      <c r="JWV6" s="170"/>
      <c r="JWW6" s="170"/>
      <c r="JWX6" s="170"/>
      <c r="JWY6" s="170"/>
      <c r="JWZ6" s="170"/>
      <c r="JXA6" s="170"/>
      <c r="JXB6" s="170"/>
      <c r="JXC6" s="170"/>
      <c r="JXD6" s="170"/>
      <c r="JXE6" s="170"/>
      <c r="JXF6" s="170"/>
      <c r="JXG6" s="170"/>
      <c r="JXH6" s="170"/>
      <c r="JXI6" s="170"/>
      <c r="JXJ6" s="170"/>
      <c r="JXK6" s="170"/>
      <c r="JXL6" s="170"/>
      <c r="JXM6" s="170"/>
      <c r="JXN6" s="170"/>
      <c r="JXO6" s="170"/>
      <c r="JXP6" s="170"/>
      <c r="JXQ6" s="170"/>
      <c r="JXR6" s="170"/>
      <c r="JXS6" s="170"/>
      <c r="JXT6" s="170"/>
      <c r="JXU6" s="170"/>
      <c r="JXV6" s="170"/>
      <c r="JXW6" s="170"/>
      <c r="JXX6" s="170"/>
      <c r="JXY6" s="170"/>
      <c r="JXZ6" s="170"/>
      <c r="JYA6" s="170"/>
      <c r="JYB6" s="170"/>
      <c r="JYC6" s="170"/>
      <c r="JYD6" s="170"/>
      <c r="JYE6" s="170"/>
      <c r="JYF6" s="170"/>
      <c r="JYG6" s="170"/>
      <c r="JYH6" s="170"/>
      <c r="JYI6" s="170"/>
      <c r="JYJ6" s="170"/>
      <c r="JYK6" s="170"/>
      <c r="JYL6" s="170"/>
      <c r="JYM6" s="170"/>
      <c r="JYN6" s="170"/>
      <c r="JYO6" s="170"/>
      <c r="JYP6" s="170"/>
      <c r="JYQ6" s="170"/>
      <c r="JYR6" s="170"/>
      <c r="JYS6" s="170"/>
      <c r="JYT6" s="170"/>
      <c r="JYU6" s="170"/>
      <c r="JYV6" s="170"/>
      <c r="JYW6" s="170"/>
      <c r="JYX6" s="170"/>
      <c r="JYY6" s="170"/>
      <c r="JYZ6" s="170"/>
      <c r="JZA6" s="170"/>
      <c r="JZB6" s="170"/>
      <c r="JZC6" s="170"/>
      <c r="JZD6" s="170"/>
      <c r="JZE6" s="170"/>
      <c r="JZF6" s="170"/>
      <c r="JZG6" s="170"/>
      <c r="JZH6" s="170"/>
      <c r="JZI6" s="170"/>
      <c r="JZJ6" s="170"/>
      <c r="JZK6" s="170"/>
      <c r="JZL6" s="170"/>
      <c r="JZM6" s="170"/>
      <c r="JZN6" s="170"/>
      <c r="JZO6" s="170"/>
      <c r="JZP6" s="170"/>
      <c r="JZQ6" s="170"/>
      <c r="JZR6" s="170"/>
      <c r="JZS6" s="170"/>
      <c r="JZT6" s="170"/>
      <c r="JZU6" s="170"/>
      <c r="JZV6" s="170"/>
      <c r="JZW6" s="170"/>
      <c r="JZX6" s="170"/>
      <c r="JZY6" s="170"/>
      <c r="JZZ6" s="170"/>
      <c r="KAA6" s="170"/>
      <c r="KAB6" s="170"/>
      <c r="KAC6" s="170"/>
      <c r="KAD6" s="170"/>
      <c r="KAE6" s="170"/>
      <c r="KAF6" s="170"/>
      <c r="KAG6" s="170"/>
      <c r="KAH6" s="170"/>
      <c r="KAI6" s="170"/>
      <c r="KAJ6" s="170"/>
      <c r="KAK6" s="170"/>
      <c r="KAL6" s="170"/>
      <c r="KAM6" s="170"/>
      <c r="KAN6" s="170"/>
      <c r="KAO6" s="170"/>
      <c r="KAP6" s="170"/>
      <c r="KAQ6" s="170"/>
      <c r="KAR6" s="170"/>
      <c r="KAS6" s="170"/>
      <c r="KAT6" s="170"/>
      <c r="KAU6" s="170"/>
      <c r="KAV6" s="170"/>
      <c r="KAW6" s="170"/>
      <c r="KAX6" s="170"/>
      <c r="KAY6" s="170"/>
      <c r="KAZ6" s="170"/>
      <c r="KBA6" s="170"/>
      <c r="KBB6" s="170"/>
      <c r="KBC6" s="170"/>
      <c r="KBD6" s="170"/>
      <c r="KBE6" s="170"/>
      <c r="KBF6" s="170"/>
      <c r="KBG6" s="170"/>
      <c r="KBH6" s="170"/>
      <c r="KBI6" s="170"/>
      <c r="KBJ6" s="170"/>
      <c r="KBK6" s="170"/>
      <c r="KBL6" s="170"/>
      <c r="KBM6" s="170"/>
      <c r="KBN6" s="170"/>
      <c r="KBO6" s="170"/>
      <c r="KBP6" s="170"/>
      <c r="KBQ6" s="170"/>
      <c r="KBR6" s="170"/>
      <c r="KBS6" s="170"/>
      <c r="KBT6" s="170"/>
      <c r="KBU6" s="170"/>
      <c r="KBV6" s="170"/>
      <c r="KBW6" s="170"/>
      <c r="KBX6" s="170"/>
      <c r="KBY6" s="170"/>
      <c r="KBZ6" s="170"/>
      <c r="KCA6" s="170"/>
      <c r="KCB6" s="170"/>
      <c r="KCC6" s="170"/>
      <c r="KCD6" s="170"/>
      <c r="KCE6" s="170"/>
      <c r="KCF6" s="170"/>
      <c r="KCG6" s="170"/>
      <c r="KCH6" s="170"/>
      <c r="KCI6" s="170"/>
      <c r="KCJ6" s="170"/>
      <c r="KCK6" s="170"/>
      <c r="KCL6" s="170"/>
      <c r="KCM6" s="170"/>
      <c r="KCN6" s="170"/>
      <c r="KCO6" s="170"/>
      <c r="KCP6" s="170"/>
      <c r="KCQ6" s="170"/>
      <c r="KCR6" s="170"/>
      <c r="KCS6" s="170"/>
      <c r="KCT6" s="170"/>
      <c r="KCU6" s="170"/>
      <c r="KCV6" s="170"/>
      <c r="KCW6" s="170"/>
      <c r="KCX6" s="170"/>
      <c r="KCY6" s="170"/>
      <c r="KCZ6" s="170"/>
      <c r="KDA6" s="170"/>
      <c r="KDB6" s="170"/>
      <c r="KDC6" s="170"/>
      <c r="KDD6" s="170"/>
      <c r="KDE6" s="170"/>
      <c r="KDF6" s="170"/>
      <c r="KDG6" s="170"/>
      <c r="KDH6" s="170"/>
      <c r="KDI6" s="170"/>
      <c r="KDJ6" s="170"/>
      <c r="KDK6" s="170"/>
      <c r="KDL6" s="170"/>
      <c r="KDM6" s="170"/>
      <c r="KDN6" s="170"/>
      <c r="KDO6" s="170"/>
      <c r="KDP6" s="170"/>
      <c r="KDQ6" s="170"/>
      <c r="KDR6" s="170"/>
      <c r="KDS6" s="170"/>
      <c r="KDT6" s="170"/>
      <c r="KDU6" s="170"/>
      <c r="KDV6" s="170"/>
      <c r="KDW6" s="170"/>
      <c r="KDX6" s="170"/>
      <c r="KDY6" s="170"/>
      <c r="KDZ6" s="170"/>
      <c r="KEA6" s="170"/>
      <c r="KEB6" s="170"/>
      <c r="KEC6" s="170"/>
      <c r="KED6" s="170"/>
      <c r="KEE6" s="170"/>
      <c r="KEF6" s="170"/>
      <c r="KEG6" s="170"/>
      <c r="KEH6" s="170"/>
      <c r="KEI6" s="170"/>
      <c r="KEJ6" s="170"/>
      <c r="KEK6" s="170"/>
      <c r="KEL6" s="170"/>
      <c r="KEM6" s="170"/>
      <c r="KEN6" s="170"/>
      <c r="KEO6" s="170"/>
      <c r="KEP6" s="170"/>
      <c r="KEQ6" s="170"/>
      <c r="KER6" s="170"/>
      <c r="KES6" s="170"/>
      <c r="KET6" s="170"/>
      <c r="KEU6" s="170"/>
      <c r="KEV6" s="170"/>
      <c r="KEW6" s="170"/>
      <c r="KEX6" s="170"/>
      <c r="KEY6" s="170"/>
      <c r="KEZ6" s="170"/>
      <c r="KFA6" s="170"/>
      <c r="KFB6" s="170"/>
      <c r="KFC6" s="170"/>
      <c r="KFD6" s="170"/>
      <c r="KFE6" s="170"/>
      <c r="KFF6" s="170"/>
      <c r="KFG6" s="170"/>
      <c r="KFH6" s="170"/>
      <c r="KFI6" s="170"/>
      <c r="KFJ6" s="170"/>
      <c r="KFK6" s="170"/>
      <c r="KFL6" s="170"/>
      <c r="KFM6" s="170"/>
      <c r="KFN6" s="170"/>
      <c r="KFO6" s="170"/>
      <c r="KFP6" s="170"/>
      <c r="KFQ6" s="170"/>
      <c r="KFR6" s="170"/>
      <c r="KFS6" s="170"/>
      <c r="KFT6" s="170"/>
      <c r="KFU6" s="170"/>
      <c r="KFV6" s="170"/>
      <c r="KFW6" s="170"/>
      <c r="KFX6" s="170"/>
      <c r="KFY6" s="170"/>
      <c r="KFZ6" s="170"/>
      <c r="KGA6" s="170"/>
      <c r="KGB6" s="170"/>
      <c r="KGC6" s="170"/>
      <c r="KGD6" s="170"/>
      <c r="KGE6" s="170"/>
      <c r="KGF6" s="170"/>
      <c r="KGG6" s="170"/>
      <c r="KGH6" s="170"/>
      <c r="KGI6" s="170"/>
      <c r="KGJ6" s="170"/>
      <c r="KGK6" s="170"/>
      <c r="KGL6" s="170"/>
      <c r="KGM6" s="170"/>
      <c r="KGN6" s="170"/>
      <c r="KGO6" s="170"/>
      <c r="KGP6" s="170"/>
      <c r="KGQ6" s="170"/>
      <c r="KGR6" s="170"/>
      <c r="KGS6" s="170"/>
      <c r="KGT6" s="170"/>
      <c r="KGU6" s="170"/>
      <c r="KGV6" s="170"/>
      <c r="KGW6" s="170"/>
      <c r="KGX6" s="170"/>
      <c r="KGY6" s="170"/>
      <c r="KGZ6" s="170"/>
      <c r="KHA6" s="170"/>
      <c r="KHB6" s="170"/>
      <c r="KHC6" s="170"/>
      <c r="KHD6" s="170"/>
      <c r="KHE6" s="170"/>
      <c r="KHF6" s="170"/>
      <c r="KHG6" s="170"/>
      <c r="KHH6" s="170"/>
      <c r="KHI6" s="170"/>
      <c r="KHJ6" s="170"/>
      <c r="KHK6" s="170"/>
      <c r="KHL6" s="170"/>
      <c r="KHM6" s="170"/>
      <c r="KHN6" s="170"/>
      <c r="KHO6" s="170"/>
      <c r="KHP6" s="170"/>
      <c r="KHQ6" s="170"/>
      <c r="KHR6" s="170"/>
      <c r="KHS6" s="170"/>
      <c r="KHT6" s="170"/>
      <c r="KHU6" s="170"/>
      <c r="KHV6" s="170"/>
      <c r="KHW6" s="170"/>
      <c r="KHX6" s="170"/>
      <c r="KHY6" s="170"/>
      <c r="KHZ6" s="170"/>
      <c r="KIA6" s="170"/>
      <c r="KIB6" s="170"/>
      <c r="KIC6" s="170"/>
      <c r="KID6" s="170"/>
      <c r="KIE6" s="170"/>
      <c r="KIF6" s="170"/>
      <c r="KIG6" s="170"/>
      <c r="KIH6" s="170"/>
      <c r="KII6" s="170"/>
      <c r="KIJ6" s="170"/>
      <c r="KIK6" s="170"/>
      <c r="KIL6" s="170"/>
      <c r="KIM6" s="170"/>
      <c r="KIN6" s="170"/>
      <c r="KIO6" s="170"/>
      <c r="KIP6" s="170"/>
      <c r="KIQ6" s="170"/>
      <c r="KIR6" s="170"/>
      <c r="KIS6" s="170"/>
      <c r="KIT6" s="170"/>
      <c r="KIU6" s="170"/>
      <c r="KIV6" s="170"/>
      <c r="KIW6" s="170"/>
      <c r="KIX6" s="170"/>
      <c r="KIY6" s="170"/>
      <c r="KIZ6" s="170"/>
      <c r="KJA6" s="170"/>
      <c r="KJB6" s="170"/>
      <c r="KJC6" s="170"/>
      <c r="KJD6" s="170"/>
      <c r="KJE6" s="170"/>
      <c r="KJF6" s="170"/>
      <c r="KJG6" s="170"/>
      <c r="KJH6" s="170"/>
      <c r="KJI6" s="170"/>
      <c r="KJJ6" s="170"/>
      <c r="KJK6" s="170"/>
      <c r="KJL6" s="170"/>
      <c r="KJM6" s="170"/>
      <c r="KJN6" s="170"/>
      <c r="KJO6" s="170"/>
      <c r="KJP6" s="170"/>
      <c r="KJQ6" s="170"/>
      <c r="KJR6" s="170"/>
      <c r="KJS6" s="170"/>
      <c r="KJT6" s="170"/>
      <c r="KJU6" s="170"/>
      <c r="KJV6" s="170"/>
      <c r="KJW6" s="170"/>
      <c r="KJX6" s="170"/>
      <c r="KJY6" s="170"/>
      <c r="KJZ6" s="170"/>
      <c r="KKA6" s="170"/>
      <c r="KKB6" s="170"/>
      <c r="KKC6" s="170"/>
      <c r="KKD6" s="170"/>
      <c r="KKE6" s="170"/>
      <c r="KKF6" s="170"/>
      <c r="KKG6" s="170"/>
      <c r="KKH6" s="170"/>
      <c r="KKI6" s="170"/>
      <c r="KKJ6" s="170"/>
      <c r="KKK6" s="170"/>
      <c r="KKL6" s="170"/>
      <c r="KKM6" s="170"/>
      <c r="KKN6" s="170"/>
      <c r="KKO6" s="170"/>
      <c r="KKP6" s="170"/>
      <c r="KKQ6" s="170"/>
      <c r="KKR6" s="170"/>
      <c r="KKS6" s="170"/>
      <c r="KKT6" s="170"/>
      <c r="KKU6" s="170"/>
      <c r="KKV6" s="170"/>
      <c r="KKW6" s="170"/>
      <c r="KKX6" s="170"/>
      <c r="KKY6" s="170"/>
      <c r="KKZ6" s="170"/>
      <c r="KLA6" s="170"/>
      <c r="KLB6" s="170"/>
      <c r="KLC6" s="170"/>
      <c r="KLD6" s="170"/>
      <c r="KLE6" s="170"/>
      <c r="KLF6" s="170"/>
      <c r="KLG6" s="170"/>
      <c r="KLH6" s="170"/>
      <c r="KLI6" s="170"/>
      <c r="KLJ6" s="170"/>
      <c r="KLK6" s="170"/>
      <c r="KLL6" s="170"/>
      <c r="KLM6" s="170"/>
      <c r="KLN6" s="170"/>
      <c r="KLO6" s="170"/>
      <c r="KLP6" s="170"/>
      <c r="KLQ6" s="170"/>
      <c r="KLR6" s="170"/>
      <c r="KLS6" s="170"/>
      <c r="KLT6" s="170"/>
      <c r="KLU6" s="170"/>
      <c r="KLV6" s="170"/>
      <c r="KLW6" s="170"/>
      <c r="KLX6" s="170"/>
      <c r="KLY6" s="170"/>
      <c r="KLZ6" s="170"/>
      <c r="KMA6" s="170"/>
      <c r="KMB6" s="170"/>
      <c r="KMC6" s="170"/>
      <c r="KMD6" s="170"/>
      <c r="KME6" s="170"/>
      <c r="KMF6" s="170"/>
      <c r="KMG6" s="170"/>
      <c r="KMH6" s="170"/>
      <c r="KMI6" s="170"/>
      <c r="KMJ6" s="170"/>
      <c r="KMK6" s="170"/>
      <c r="KML6" s="170"/>
      <c r="KMM6" s="170"/>
      <c r="KMN6" s="170"/>
      <c r="KMO6" s="170"/>
      <c r="KMP6" s="170"/>
      <c r="KMQ6" s="170"/>
      <c r="KMR6" s="170"/>
      <c r="KMS6" s="170"/>
      <c r="KMT6" s="170"/>
      <c r="KMU6" s="170"/>
      <c r="KMV6" s="170"/>
      <c r="KMW6" s="170"/>
      <c r="KMX6" s="170"/>
      <c r="KMY6" s="170"/>
      <c r="KMZ6" s="170"/>
      <c r="KNA6" s="170"/>
      <c r="KNB6" s="170"/>
      <c r="KNC6" s="170"/>
      <c r="KND6" s="170"/>
      <c r="KNE6" s="170"/>
      <c r="KNF6" s="170"/>
      <c r="KNG6" s="170"/>
      <c r="KNH6" s="170"/>
      <c r="KNI6" s="170"/>
      <c r="KNJ6" s="170"/>
      <c r="KNK6" s="170"/>
      <c r="KNL6" s="170"/>
      <c r="KNM6" s="170"/>
      <c r="KNN6" s="170"/>
      <c r="KNO6" s="170"/>
      <c r="KNP6" s="170"/>
      <c r="KNQ6" s="170"/>
      <c r="KNR6" s="170"/>
      <c r="KNS6" s="170"/>
      <c r="KNT6" s="170"/>
      <c r="KNU6" s="170"/>
      <c r="KNV6" s="170"/>
      <c r="KNW6" s="170"/>
      <c r="KNX6" s="170"/>
      <c r="KNY6" s="170"/>
      <c r="KNZ6" s="170"/>
      <c r="KOA6" s="170"/>
      <c r="KOB6" s="170"/>
      <c r="KOC6" s="170"/>
      <c r="KOD6" s="170"/>
      <c r="KOE6" s="170"/>
      <c r="KOF6" s="170"/>
      <c r="KOG6" s="170"/>
      <c r="KOH6" s="170"/>
      <c r="KOI6" s="170"/>
      <c r="KOJ6" s="170"/>
      <c r="KOK6" s="170"/>
      <c r="KOL6" s="170"/>
      <c r="KOM6" s="170"/>
      <c r="KON6" s="170"/>
      <c r="KOO6" s="170"/>
      <c r="KOP6" s="170"/>
      <c r="KOQ6" s="170"/>
      <c r="KOR6" s="170"/>
      <c r="KOS6" s="170"/>
      <c r="KOT6" s="170"/>
      <c r="KOU6" s="170"/>
      <c r="KOV6" s="170"/>
      <c r="KOW6" s="170"/>
      <c r="KOX6" s="170"/>
      <c r="KOY6" s="170"/>
      <c r="KOZ6" s="170"/>
      <c r="KPA6" s="170"/>
      <c r="KPB6" s="170"/>
      <c r="KPC6" s="170"/>
      <c r="KPD6" s="170"/>
      <c r="KPE6" s="170"/>
      <c r="KPF6" s="170"/>
      <c r="KPG6" s="170"/>
      <c r="KPH6" s="170"/>
      <c r="KPI6" s="170"/>
      <c r="KPJ6" s="170"/>
      <c r="KPK6" s="170"/>
      <c r="KPL6" s="170"/>
      <c r="KPM6" s="170"/>
      <c r="KPN6" s="170"/>
      <c r="KPO6" s="170"/>
      <c r="KPP6" s="170"/>
      <c r="KPQ6" s="170"/>
      <c r="KPR6" s="170"/>
      <c r="KPS6" s="170"/>
      <c r="KPT6" s="170"/>
      <c r="KPU6" s="170"/>
      <c r="KPV6" s="170"/>
      <c r="KPW6" s="170"/>
      <c r="KPX6" s="170"/>
      <c r="KPY6" s="170"/>
      <c r="KPZ6" s="170"/>
      <c r="KQA6" s="170"/>
      <c r="KQB6" s="170"/>
      <c r="KQC6" s="170"/>
      <c r="KQD6" s="170"/>
      <c r="KQE6" s="170"/>
      <c r="KQF6" s="170"/>
      <c r="KQG6" s="170"/>
      <c r="KQH6" s="170"/>
      <c r="KQI6" s="170"/>
      <c r="KQJ6" s="170"/>
      <c r="KQK6" s="170"/>
      <c r="KQL6" s="170"/>
      <c r="KQM6" s="170"/>
      <c r="KQN6" s="170"/>
      <c r="KQO6" s="170"/>
      <c r="KQP6" s="170"/>
      <c r="KQQ6" s="170"/>
      <c r="KQR6" s="170"/>
      <c r="KQS6" s="170"/>
      <c r="KQT6" s="170"/>
      <c r="KQU6" s="170"/>
      <c r="KQV6" s="170"/>
      <c r="KQW6" s="170"/>
      <c r="KQX6" s="170"/>
      <c r="KQY6" s="170"/>
      <c r="KQZ6" s="170"/>
      <c r="KRA6" s="170"/>
      <c r="KRB6" s="170"/>
      <c r="KRC6" s="170"/>
      <c r="KRD6" s="170"/>
      <c r="KRE6" s="170"/>
      <c r="KRF6" s="170"/>
      <c r="KRG6" s="170"/>
      <c r="KRH6" s="170"/>
      <c r="KRI6" s="170"/>
      <c r="KRJ6" s="170"/>
      <c r="KRK6" s="170"/>
      <c r="KRL6" s="170"/>
      <c r="KRM6" s="170"/>
      <c r="KRN6" s="170"/>
      <c r="KRO6" s="170"/>
      <c r="KRP6" s="170"/>
      <c r="KRQ6" s="170"/>
      <c r="KRR6" s="170"/>
      <c r="KRS6" s="170"/>
      <c r="KRT6" s="170"/>
      <c r="KRU6" s="170"/>
      <c r="KRV6" s="170"/>
      <c r="KRW6" s="170"/>
      <c r="KRX6" s="170"/>
      <c r="KRY6" s="170"/>
      <c r="KRZ6" s="170"/>
      <c r="KSA6" s="170"/>
      <c r="KSB6" s="170"/>
      <c r="KSC6" s="170"/>
      <c r="KSD6" s="170"/>
      <c r="KSE6" s="170"/>
      <c r="KSF6" s="170"/>
      <c r="KSG6" s="170"/>
      <c r="KSH6" s="170"/>
      <c r="KSI6" s="170"/>
      <c r="KSJ6" s="170"/>
      <c r="KSK6" s="170"/>
      <c r="KSL6" s="170"/>
      <c r="KSM6" s="170"/>
      <c r="KSN6" s="170"/>
      <c r="KSO6" s="170"/>
      <c r="KSP6" s="170"/>
      <c r="KSQ6" s="170"/>
      <c r="KSR6" s="170"/>
      <c r="KSS6" s="170"/>
      <c r="KST6" s="170"/>
      <c r="KSU6" s="170"/>
      <c r="KSV6" s="170"/>
      <c r="KSW6" s="170"/>
      <c r="KSX6" s="170"/>
      <c r="KSY6" s="170"/>
      <c r="KSZ6" s="170"/>
      <c r="KTA6" s="170"/>
      <c r="KTB6" s="170"/>
      <c r="KTC6" s="170"/>
      <c r="KTD6" s="170"/>
      <c r="KTE6" s="170"/>
      <c r="KTF6" s="170"/>
      <c r="KTG6" s="170"/>
      <c r="KTH6" s="170"/>
      <c r="KTI6" s="170"/>
      <c r="KTJ6" s="170"/>
      <c r="KTK6" s="170"/>
      <c r="KTL6" s="170"/>
      <c r="KTM6" s="170"/>
      <c r="KTN6" s="170"/>
      <c r="KTO6" s="170"/>
      <c r="KTP6" s="170"/>
      <c r="KTQ6" s="170"/>
      <c r="KTR6" s="170"/>
      <c r="KTS6" s="170"/>
      <c r="KTT6" s="170"/>
      <c r="KTU6" s="170"/>
      <c r="KTV6" s="170"/>
      <c r="KTW6" s="170"/>
      <c r="KTX6" s="170"/>
      <c r="KTY6" s="170"/>
      <c r="KTZ6" s="170"/>
      <c r="KUA6" s="170"/>
      <c r="KUB6" s="170"/>
      <c r="KUC6" s="170"/>
      <c r="KUD6" s="170"/>
      <c r="KUE6" s="170"/>
      <c r="KUF6" s="170"/>
      <c r="KUG6" s="170"/>
      <c r="KUH6" s="170"/>
      <c r="KUI6" s="170"/>
      <c r="KUJ6" s="170"/>
      <c r="KUK6" s="170"/>
      <c r="KUL6" s="170"/>
      <c r="KUM6" s="170"/>
      <c r="KUN6" s="170"/>
      <c r="KUO6" s="170"/>
      <c r="KUP6" s="170"/>
      <c r="KUQ6" s="170"/>
      <c r="KUR6" s="170"/>
      <c r="KUS6" s="170"/>
      <c r="KUT6" s="170"/>
      <c r="KUU6" s="170"/>
      <c r="KUV6" s="170"/>
      <c r="KUW6" s="170"/>
      <c r="KUX6" s="170"/>
      <c r="KUY6" s="170"/>
      <c r="KUZ6" s="170"/>
      <c r="KVA6" s="170"/>
      <c r="KVB6" s="170"/>
      <c r="KVC6" s="170"/>
      <c r="KVD6" s="170"/>
      <c r="KVE6" s="170"/>
      <c r="KVF6" s="170"/>
      <c r="KVG6" s="170"/>
      <c r="KVH6" s="170"/>
      <c r="KVI6" s="170"/>
      <c r="KVJ6" s="170"/>
      <c r="KVK6" s="170"/>
      <c r="KVL6" s="170"/>
      <c r="KVM6" s="170"/>
      <c r="KVN6" s="170"/>
      <c r="KVO6" s="170"/>
      <c r="KVP6" s="170"/>
      <c r="KVQ6" s="170"/>
      <c r="KVR6" s="170"/>
      <c r="KVS6" s="170"/>
      <c r="KVT6" s="170"/>
      <c r="KVU6" s="170"/>
      <c r="KVV6" s="170"/>
      <c r="KVW6" s="170"/>
      <c r="KVX6" s="170"/>
      <c r="KVY6" s="170"/>
      <c r="KVZ6" s="170"/>
      <c r="KWA6" s="170"/>
      <c r="KWB6" s="170"/>
      <c r="KWC6" s="170"/>
      <c r="KWD6" s="170"/>
      <c r="KWE6" s="170"/>
      <c r="KWF6" s="170"/>
      <c r="KWG6" s="170"/>
      <c r="KWH6" s="170"/>
      <c r="KWI6" s="170"/>
      <c r="KWJ6" s="170"/>
      <c r="KWK6" s="170"/>
      <c r="KWL6" s="170"/>
      <c r="KWM6" s="170"/>
      <c r="KWN6" s="170"/>
      <c r="KWO6" s="170"/>
      <c r="KWP6" s="170"/>
      <c r="KWQ6" s="170"/>
      <c r="KWR6" s="170"/>
      <c r="KWS6" s="170"/>
      <c r="KWT6" s="170"/>
      <c r="KWU6" s="170"/>
      <c r="KWV6" s="170"/>
      <c r="KWW6" s="170"/>
      <c r="KWX6" s="170"/>
      <c r="KWY6" s="170"/>
      <c r="KWZ6" s="170"/>
      <c r="KXA6" s="170"/>
      <c r="KXB6" s="170"/>
      <c r="KXC6" s="170"/>
      <c r="KXD6" s="170"/>
      <c r="KXE6" s="170"/>
      <c r="KXF6" s="170"/>
      <c r="KXG6" s="170"/>
      <c r="KXH6" s="170"/>
      <c r="KXI6" s="170"/>
      <c r="KXJ6" s="170"/>
      <c r="KXK6" s="170"/>
      <c r="KXL6" s="170"/>
      <c r="KXM6" s="170"/>
      <c r="KXN6" s="170"/>
      <c r="KXO6" s="170"/>
      <c r="KXP6" s="170"/>
      <c r="KXQ6" s="170"/>
      <c r="KXR6" s="170"/>
      <c r="KXS6" s="170"/>
      <c r="KXT6" s="170"/>
      <c r="KXU6" s="170"/>
      <c r="KXV6" s="170"/>
      <c r="KXW6" s="170"/>
      <c r="KXX6" s="170"/>
      <c r="KXY6" s="170"/>
      <c r="KXZ6" s="170"/>
      <c r="KYA6" s="170"/>
      <c r="KYB6" s="170"/>
      <c r="KYC6" s="170"/>
      <c r="KYD6" s="170"/>
      <c r="KYE6" s="170"/>
      <c r="KYF6" s="170"/>
      <c r="KYG6" s="170"/>
      <c r="KYH6" s="170"/>
      <c r="KYI6" s="170"/>
      <c r="KYJ6" s="170"/>
      <c r="KYK6" s="170"/>
      <c r="KYL6" s="170"/>
      <c r="KYM6" s="170"/>
      <c r="KYN6" s="170"/>
      <c r="KYO6" s="170"/>
      <c r="KYP6" s="170"/>
      <c r="KYQ6" s="170"/>
      <c r="KYR6" s="170"/>
      <c r="KYS6" s="170"/>
      <c r="KYT6" s="170"/>
      <c r="KYU6" s="170"/>
      <c r="KYV6" s="170"/>
      <c r="KYW6" s="170"/>
      <c r="KYX6" s="170"/>
      <c r="KYY6" s="170"/>
      <c r="KYZ6" s="170"/>
      <c r="KZA6" s="170"/>
      <c r="KZB6" s="170"/>
      <c r="KZC6" s="170"/>
      <c r="KZD6" s="170"/>
      <c r="KZE6" s="170"/>
      <c r="KZF6" s="170"/>
      <c r="KZG6" s="170"/>
      <c r="KZH6" s="170"/>
      <c r="KZI6" s="170"/>
      <c r="KZJ6" s="170"/>
      <c r="KZK6" s="170"/>
      <c r="KZL6" s="170"/>
      <c r="KZM6" s="170"/>
      <c r="KZN6" s="170"/>
      <c r="KZO6" s="170"/>
      <c r="KZP6" s="170"/>
      <c r="KZQ6" s="170"/>
      <c r="KZR6" s="170"/>
      <c r="KZS6" s="170"/>
      <c r="KZT6" s="170"/>
      <c r="KZU6" s="170"/>
      <c r="KZV6" s="170"/>
      <c r="KZW6" s="170"/>
      <c r="KZX6" s="170"/>
      <c r="KZY6" s="170"/>
      <c r="KZZ6" s="170"/>
      <c r="LAA6" s="170"/>
      <c r="LAB6" s="170"/>
      <c r="LAC6" s="170"/>
      <c r="LAD6" s="170"/>
      <c r="LAE6" s="170"/>
      <c r="LAF6" s="170"/>
      <c r="LAG6" s="170"/>
      <c r="LAH6" s="170"/>
      <c r="LAI6" s="170"/>
      <c r="LAJ6" s="170"/>
      <c r="LAK6" s="170"/>
      <c r="LAL6" s="170"/>
      <c r="LAM6" s="170"/>
      <c r="LAN6" s="170"/>
      <c r="LAO6" s="170"/>
      <c r="LAP6" s="170"/>
      <c r="LAQ6" s="170"/>
      <c r="LAR6" s="170"/>
      <c r="LAS6" s="170"/>
      <c r="LAT6" s="170"/>
      <c r="LAU6" s="170"/>
      <c r="LAV6" s="170"/>
      <c r="LAW6" s="170"/>
      <c r="LAX6" s="170"/>
      <c r="LAY6" s="170"/>
      <c r="LAZ6" s="170"/>
      <c r="LBA6" s="170"/>
      <c r="LBB6" s="170"/>
      <c r="LBC6" s="170"/>
      <c r="LBD6" s="170"/>
      <c r="LBE6" s="170"/>
      <c r="LBF6" s="170"/>
      <c r="LBG6" s="170"/>
      <c r="LBH6" s="170"/>
      <c r="LBI6" s="170"/>
      <c r="LBJ6" s="170"/>
      <c r="LBK6" s="170"/>
      <c r="LBL6" s="170"/>
      <c r="LBM6" s="170"/>
      <c r="LBN6" s="170"/>
      <c r="LBO6" s="170"/>
      <c r="LBP6" s="170"/>
      <c r="LBQ6" s="170"/>
      <c r="LBR6" s="170"/>
      <c r="LBS6" s="170"/>
      <c r="LBT6" s="170"/>
      <c r="LBU6" s="170"/>
      <c r="LBV6" s="170"/>
      <c r="LBW6" s="170"/>
      <c r="LBX6" s="170"/>
      <c r="LBY6" s="170"/>
      <c r="LBZ6" s="170"/>
      <c r="LCA6" s="170"/>
      <c r="LCB6" s="170"/>
      <c r="LCC6" s="170"/>
      <c r="LCD6" s="170"/>
      <c r="LCE6" s="170"/>
      <c r="LCF6" s="170"/>
      <c r="LCG6" s="170"/>
      <c r="LCH6" s="170"/>
      <c r="LCI6" s="170"/>
      <c r="LCJ6" s="170"/>
      <c r="LCK6" s="170"/>
      <c r="LCL6" s="170"/>
      <c r="LCM6" s="170"/>
      <c r="LCN6" s="170"/>
      <c r="LCO6" s="170"/>
      <c r="LCP6" s="170"/>
      <c r="LCQ6" s="170"/>
      <c r="LCR6" s="170"/>
      <c r="LCS6" s="170"/>
      <c r="LCT6" s="170"/>
      <c r="LCU6" s="170"/>
      <c r="LCV6" s="170"/>
      <c r="LCW6" s="170"/>
      <c r="LCX6" s="170"/>
      <c r="LCY6" s="170"/>
      <c r="LCZ6" s="170"/>
      <c r="LDA6" s="170"/>
      <c r="LDB6" s="170"/>
      <c r="LDC6" s="170"/>
      <c r="LDD6" s="170"/>
      <c r="LDE6" s="170"/>
      <c r="LDF6" s="170"/>
      <c r="LDG6" s="170"/>
      <c r="LDH6" s="170"/>
      <c r="LDI6" s="170"/>
      <c r="LDJ6" s="170"/>
      <c r="LDK6" s="170"/>
      <c r="LDL6" s="170"/>
      <c r="LDM6" s="170"/>
      <c r="LDN6" s="170"/>
      <c r="LDO6" s="170"/>
      <c r="LDP6" s="170"/>
      <c r="LDQ6" s="170"/>
      <c r="LDR6" s="170"/>
      <c r="LDS6" s="170"/>
      <c r="LDT6" s="170"/>
      <c r="LDU6" s="170"/>
      <c r="LDV6" s="170"/>
      <c r="LDW6" s="170"/>
      <c r="LDX6" s="170"/>
      <c r="LDY6" s="170"/>
      <c r="LDZ6" s="170"/>
      <c r="LEA6" s="170"/>
      <c r="LEB6" s="170"/>
      <c r="LEC6" s="170"/>
      <c r="LED6" s="170"/>
      <c r="LEE6" s="170"/>
      <c r="LEF6" s="170"/>
      <c r="LEG6" s="170"/>
      <c r="LEH6" s="170"/>
      <c r="LEI6" s="170"/>
      <c r="LEJ6" s="170"/>
      <c r="LEK6" s="170"/>
      <c r="LEL6" s="170"/>
      <c r="LEM6" s="170"/>
      <c r="LEN6" s="170"/>
      <c r="LEO6" s="170"/>
      <c r="LEP6" s="170"/>
      <c r="LEQ6" s="170"/>
      <c r="LER6" s="170"/>
      <c r="LES6" s="170"/>
      <c r="LET6" s="170"/>
      <c r="LEU6" s="170"/>
      <c r="LEV6" s="170"/>
      <c r="LEW6" s="170"/>
      <c r="LEX6" s="170"/>
      <c r="LEY6" s="170"/>
      <c r="LEZ6" s="170"/>
      <c r="LFA6" s="170"/>
      <c r="LFB6" s="170"/>
      <c r="LFC6" s="170"/>
      <c r="LFD6" s="170"/>
      <c r="LFE6" s="170"/>
      <c r="LFF6" s="170"/>
      <c r="LFG6" s="170"/>
      <c r="LFH6" s="170"/>
      <c r="LFI6" s="170"/>
      <c r="LFJ6" s="170"/>
      <c r="LFK6" s="170"/>
      <c r="LFL6" s="170"/>
      <c r="LFM6" s="170"/>
      <c r="LFN6" s="170"/>
      <c r="LFO6" s="170"/>
      <c r="LFP6" s="170"/>
      <c r="LFQ6" s="170"/>
      <c r="LFR6" s="170"/>
      <c r="LFS6" s="170"/>
      <c r="LFT6" s="170"/>
      <c r="LFU6" s="170"/>
      <c r="LFV6" s="170"/>
      <c r="LFW6" s="170"/>
      <c r="LFX6" s="170"/>
      <c r="LFY6" s="170"/>
      <c r="LFZ6" s="170"/>
      <c r="LGA6" s="170"/>
      <c r="LGB6" s="170"/>
      <c r="LGC6" s="170"/>
      <c r="LGD6" s="170"/>
      <c r="LGE6" s="170"/>
      <c r="LGF6" s="170"/>
      <c r="LGG6" s="170"/>
      <c r="LGH6" s="170"/>
      <c r="LGI6" s="170"/>
      <c r="LGJ6" s="170"/>
      <c r="LGK6" s="170"/>
      <c r="LGL6" s="170"/>
      <c r="LGM6" s="170"/>
      <c r="LGN6" s="170"/>
      <c r="LGO6" s="170"/>
      <c r="LGP6" s="170"/>
      <c r="LGQ6" s="170"/>
      <c r="LGR6" s="170"/>
      <c r="LGS6" s="170"/>
      <c r="LGT6" s="170"/>
      <c r="LGU6" s="170"/>
      <c r="LGV6" s="170"/>
      <c r="LGW6" s="170"/>
      <c r="LGX6" s="170"/>
      <c r="LGY6" s="170"/>
      <c r="LGZ6" s="170"/>
      <c r="LHA6" s="170"/>
      <c r="LHB6" s="170"/>
      <c r="LHC6" s="170"/>
      <c r="LHD6" s="170"/>
      <c r="LHE6" s="170"/>
      <c r="LHF6" s="170"/>
      <c r="LHG6" s="170"/>
      <c r="LHH6" s="170"/>
      <c r="LHI6" s="170"/>
      <c r="LHJ6" s="170"/>
      <c r="LHK6" s="170"/>
      <c r="LHL6" s="170"/>
      <c r="LHM6" s="170"/>
      <c r="LHN6" s="170"/>
      <c r="LHO6" s="170"/>
      <c r="LHP6" s="170"/>
      <c r="LHQ6" s="170"/>
      <c r="LHR6" s="170"/>
      <c r="LHS6" s="170"/>
      <c r="LHT6" s="170"/>
      <c r="LHU6" s="170"/>
      <c r="LHV6" s="170"/>
      <c r="LHW6" s="170"/>
      <c r="LHX6" s="170"/>
      <c r="LHY6" s="170"/>
      <c r="LHZ6" s="170"/>
      <c r="LIA6" s="170"/>
      <c r="LIB6" s="170"/>
      <c r="LIC6" s="170"/>
      <c r="LID6" s="170"/>
      <c r="LIE6" s="170"/>
      <c r="LIF6" s="170"/>
      <c r="LIG6" s="170"/>
      <c r="LIH6" s="170"/>
      <c r="LII6" s="170"/>
      <c r="LIJ6" s="170"/>
      <c r="LIK6" s="170"/>
      <c r="LIL6" s="170"/>
      <c r="LIM6" s="170"/>
      <c r="LIN6" s="170"/>
      <c r="LIO6" s="170"/>
      <c r="LIP6" s="170"/>
      <c r="LIQ6" s="170"/>
      <c r="LIR6" s="170"/>
      <c r="LIS6" s="170"/>
      <c r="LIT6" s="170"/>
      <c r="LIU6" s="170"/>
      <c r="LIV6" s="170"/>
      <c r="LIW6" s="170"/>
      <c r="LIX6" s="170"/>
      <c r="LIY6" s="170"/>
      <c r="LIZ6" s="170"/>
      <c r="LJA6" s="170"/>
      <c r="LJB6" s="170"/>
      <c r="LJC6" s="170"/>
      <c r="LJD6" s="170"/>
      <c r="LJE6" s="170"/>
      <c r="LJF6" s="170"/>
      <c r="LJG6" s="170"/>
      <c r="LJH6" s="170"/>
      <c r="LJI6" s="170"/>
      <c r="LJJ6" s="170"/>
      <c r="LJK6" s="170"/>
      <c r="LJL6" s="170"/>
      <c r="LJM6" s="170"/>
      <c r="LJN6" s="170"/>
      <c r="LJO6" s="170"/>
      <c r="LJP6" s="170"/>
      <c r="LJQ6" s="170"/>
      <c r="LJR6" s="170"/>
      <c r="LJS6" s="170"/>
      <c r="LJT6" s="170"/>
      <c r="LJU6" s="170"/>
      <c r="LJV6" s="170"/>
      <c r="LJW6" s="170"/>
      <c r="LJX6" s="170"/>
      <c r="LJY6" s="170"/>
      <c r="LJZ6" s="170"/>
      <c r="LKA6" s="170"/>
      <c r="LKB6" s="170"/>
      <c r="LKC6" s="170"/>
      <c r="LKD6" s="170"/>
      <c r="LKE6" s="170"/>
      <c r="LKF6" s="170"/>
      <c r="LKG6" s="170"/>
      <c r="LKH6" s="170"/>
      <c r="LKI6" s="170"/>
      <c r="LKJ6" s="170"/>
      <c r="LKK6" s="170"/>
      <c r="LKL6" s="170"/>
      <c r="LKM6" s="170"/>
      <c r="LKN6" s="170"/>
      <c r="LKO6" s="170"/>
      <c r="LKP6" s="170"/>
      <c r="LKQ6" s="170"/>
      <c r="LKR6" s="170"/>
      <c r="LKS6" s="170"/>
      <c r="LKT6" s="170"/>
      <c r="LKU6" s="170"/>
      <c r="LKV6" s="170"/>
      <c r="LKW6" s="170"/>
      <c r="LKX6" s="170"/>
      <c r="LKY6" s="170"/>
      <c r="LKZ6" s="170"/>
      <c r="LLA6" s="170"/>
      <c r="LLB6" s="170"/>
      <c r="LLC6" s="170"/>
      <c r="LLD6" s="170"/>
      <c r="LLE6" s="170"/>
      <c r="LLF6" s="170"/>
      <c r="LLG6" s="170"/>
      <c r="LLH6" s="170"/>
      <c r="LLI6" s="170"/>
      <c r="LLJ6" s="170"/>
      <c r="LLK6" s="170"/>
      <c r="LLL6" s="170"/>
      <c r="LLM6" s="170"/>
      <c r="LLN6" s="170"/>
      <c r="LLO6" s="170"/>
      <c r="LLP6" s="170"/>
      <c r="LLQ6" s="170"/>
      <c r="LLR6" s="170"/>
      <c r="LLS6" s="170"/>
      <c r="LLT6" s="170"/>
      <c r="LLU6" s="170"/>
      <c r="LLV6" s="170"/>
      <c r="LLW6" s="170"/>
      <c r="LLX6" s="170"/>
      <c r="LLY6" s="170"/>
      <c r="LLZ6" s="170"/>
      <c r="LMA6" s="170"/>
      <c r="LMB6" s="170"/>
      <c r="LMC6" s="170"/>
      <c r="LMD6" s="170"/>
      <c r="LME6" s="170"/>
      <c r="LMF6" s="170"/>
      <c r="LMG6" s="170"/>
      <c r="LMH6" s="170"/>
      <c r="LMI6" s="170"/>
      <c r="LMJ6" s="170"/>
      <c r="LMK6" s="170"/>
      <c r="LML6" s="170"/>
      <c r="LMM6" s="170"/>
      <c r="LMN6" s="170"/>
      <c r="LMO6" s="170"/>
      <c r="LMP6" s="170"/>
      <c r="LMQ6" s="170"/>
      <c r="LMR6" s="170"/>
      <c r="LMS6" s="170"/>
      <c r="LMT6" s="170"/>
      <c r="LMU6" s="170"/>
      <c r="LMV6" s="170"/>
      <c r="LMW6" s="170"/>
      <c r="LMX6" s="170"/>
      <c r="LMY6" s="170"/>
      <c r="LMZ6" s="170"/>
      <c r="LNA6" s="170"/>
      <c r="LNB6" s="170"/>
      <c r="LNC6" s="170"/>
      <c r="LND6" s="170"/>
      <c r="LNE6" s="170"/>
      <c r="LNF6" s="170"/>
      <c r="LNG6" s="170"/>
      <c r="LNH6" s="170"/>
      <c r="LNI6" s="170"/>
      <c r="LNJ6" s="170"/>
      <c r="LNK6" s="170"/>
      <c r="LNL6" s="170"/>
      <c r="LNM6" s="170"/>
      <c r="LNN6" s="170"/>
      <c r="LNO6" s="170"/>
      <c r="LNP6" s="170"/>
      <c r="LNQ6" s="170"/>
      <c r="LNR6" s="170"/>
      <c r="LNS6" s="170"/>
      <c r="LNT6" s="170"/>
      <c r="LNU6" s="170"/>
      <c r="LNV6" s="170"/>
      <c r="LNW6" s="170"/>
      <c r="LNX6" s="170"/>
      <c r="LNY6" s="170"/>
      <c r="LNZ6" s="170"/>
      <c r="LOA6" s="170"/>
      <c r="LOB6" s="170"/>
      <c r="LOC6" s="170"/>
      <c r="LOD6" s="170"/>
      <c r="LOE6" s="170"/>
      <c r="LOF6" s="170"/>
      <c r="LOG6" s="170"/>
      <c r="LOH6" s="170"/>
      <c r="LOI6" s="170"/>
      <c r="LOJ6" s="170"/>
      <c r="LOK6" s="170"/>
      <c r="LOL6" s="170"/>
      <c r="LOM6" s="170"/>
      <c r="LON6" s="170"/>
      <c r="LOO6" s="170"/>
      <c r="LOP6" s="170"/>
      <c r="LOQ6" s="170"/>
      <c r="LOR6" s="170"/>
      <c r="LOS6" s="170"/>
      <c r="LOT6" s="170"/>
      <c r="LOU6" s="170"/>
      <c r="LOV6" s="170"/>
      <c r="LOW6" s="170"/>
      <c r="LOX6" s="170"/>
      <c r="LOY6" s="170"/>
      <c r="LOZ6" s="170"/>
      <c r="LPA6" s="170"/>
      <c r="LPB6" s="170"/>
      <c r="LPC6" s="170"/>
      <c r="LPD6" s="170"/>
      <c r="LPE6" s="170"/>
      <c r="LPF6" s="170"/>
      <c r="LPG6" s="170"/>
      <c r="LPH6" s="170"/>
      <c r="LPI6" s="170"/>
      <c r="LPJ6" s="170"/>
      <c r="LPK6" s="170"/>
      <c r="LPL6" s="170"/>
      <c r="LPM6" s="170"/>
      <c r="LPN6" s="170"/>
      <c r="LPO6" s="170"/>
      <c r="LPP6" s="170"/>
      <c r="LPQ6" s="170"/>
      <c r="LPR6" s="170"/>
      <c r="LPS6" s="170"/>
      <c r="LPT6" s="170"/>
      <c r="LPU6" s="170"/>
      <c r="LPV6" s="170"/>
      <c r="LPW6" s="170"/>
      <c r="LPX6" s="170"/>
      <c r="LPY6" s="170"/>
      <c r="LPZ6" s="170"/>
      <c r="LQA6" s="170"/>
      <c r="LQB6" s="170"/>
      <c r="LQC6" s="170"/>
      <c r="LQD6" s="170"/>
      <c r="LQE6" s="170"/>
      <c r="LQF6" s="170"/>
      <c r="LQG6" s="170"/>
      <c r="LQH6" s="170"/>
      <c r="LQI6" s="170"/>
      <c r="LQJ6" s="170"/>
      <c r="LQK6" s="170"/>
      <c r="LQL6" s="170"/>
      <c r="LQM6" s="170"/>
      <c r="LQN6" s="170"/>
      <c r="LQO6" s="170"/>
      <c r="LQP6" s="170"/>
      <c r="LQQ6" s="170"/>
      <c r="LQR6" s="170"/>
      <c r="LQS6" s="170"/>
      <c r="LQT6" s="170"/>
      <c r="LQU6" s="170"/>
      <c r="LQV6" s="170"/>
      <c r="LQW6" s="170"/>
      <c r="LQX6" s="170"/>
      <c r="LQY6" s="170"/>
      <c r="LQZ6" s="170"/>
      <c r="LRA6" s="170"/>
      <c r="LRB6" s="170"/>
      <c r="LRC6" s="170"/>
      <c r="LRD6" s="170"/>
      <c r="LRE6" s="170"/>
      <c r="LRF6" s="170"/>
      <c r="LRG6" s="170"/>
      <c r="LRH6" s="170"/>
      <c r="LRI6" s="170"/>
      <c r="LRJ6" s="170"/>
      <c r="LRK6" s="170"/>
      <c r="LRL6" s="170"/>
      <c r="LRM6" s="170"/>
      <c r="LRN6" s="170"/>
      <c r="LRO6" s="170"/>
      <c r="LRP6" s="170"/>
      <c r="LRQ6" s="170"/>
      <c r="LRR6" s="170"/>
      <c r="LRS6" s="170"/>
      <c r="LRT6" s="170"/>
      <c r="LRU6" s="170"/>
      <c r="LRV6" s="170"/>
      <c r="LRW6" s="170"/>
      <c r="LRX6" s="170"/>
      <c r="LRY6" s="170"/>
      <c r="LRZ6" s="170"/>
      <c r="LSA6" s="170"/>
      <c r="LSB6" s="170"/>
      <c r="LSC6" s="170"/>
      <c r="LSD6" s="170"/>
      <c r="LSE6" s="170"/>
      <c r="LSF6" s="170"/>
      <c r="LSG6" s="170"/>
      <c r="LSH6" s="170"/>
      <c r="LSI6" s="170"/>
      <c r="LSJ6" s="170"/>
      <c r="LSK6" s="170"/>
      <c r="LSL6" s="170"/>
      <c r="LSM6" s="170"/>
      <c r="LSN6" s="170"/>
      <c r="LSO6" s="170"/>
      <c r="LSP6" s="170"/>
      <c r="LSQ6" s="170"/>
      <c r="LSR6" s="170"/>
      <c r="LSS6" s="170"/>
      <c r="LST6" s="170"/>
      <c r="LSU6" s="170"/>
      <c r="LSV6" s="170"/>
      <c r="LSW6" s="170"/>
      <c r="LSX6" s="170"/>
      <c r="LSY6" s="170"/>
      <c r="LSZ6" s="170"/>
      <c r="LTA6" s="170"/>
      <c r="LTB6" s="170"/>
      <c r="LTC6" s="170"/>
      <c r="LTD6" s="170"/>
      <c r="LTE6" s="170"/>
      <c r="LTF6" s="170"/>
      <c r="LTG6" s="170"/>
      <c r="LTH6" s="170"/>
      <c r="LTI6" s="170"/>
      <c r="LTJ6" s="170"/>
      <c r="LTK6" s="170"/>
      <c r="LTL6" s="170"/>
      <c r="LTM6" s="170"/>
      <c r="LTN6" s="170"/>
      <c r="LTO6" s="170"/>
      <c r="LTP6" s="170"/>
      <c r="LTQ6" s="170"/>
      <c r="LTR6" s="170"/>
      <c r="LTS6" s="170"/>
      <c r="LTT6" s="170"/>
      <c r="LTU6" s="170"/>
      <c r="LTV6" s="170"/>
      <c r="LTW6" s="170"/>
      <c r="LTX6" s="170"/>
      <c r="LTY6" s="170"/>
      <c r="LTZ6" s="170"/>
      <c r="LUA6" s="170"/>
      <c r="LUB6" s="170"/>
      <c r="LUC6" s="170"/>
      <c r="LUD6" s="170"/>
      <c r="LUE6" s="170"/>
      <c r="LUF6" s="170"/>
      <c r="LUG6" s="170"/>
      <c r="LUH6" s="170"/>
      <c r="LUI6" s="170"/>
      <c r="LUJ6" s="170"/>
      <c r="LUK6" s="170"/>
      <c r="LUL6" s="170"/>
      <c r="LUM6" s="170"/>
      <c r="LUN6" s="170"/>
      <c r="LUO6" s="170"/>
      <c r="LUP6" s="170"/>
      <c r="LUQ6" s="170"/>
      <c r="LUR6" s="170"/>
      <c r="LUS6" s="170"/>
      <c r="LUT6" s="170"/>
      <c r="LUU6" s="170"/>
      <c r="LUV6" s="170"/>
      <c r="LUW6" s="170"/>
      <c r="LUX6" s="170"/>
      <c r="LUY6" s="170"/>
      <c r="LUZ6" s="170"/>
      <c r="LVA6" s="170"/>
      <c r="LVB6" s="170"/>
      <c r="LVC6" s="170"/>
      <c r="LVD6" s="170"/>
      <c r="LVE6" s="170"/>
      <c r="LVF6" s="170"/>
      <c r="LVG6" s="170"/>
      <c r="LVH6" s="170"/>
      <c r="LVI6" s="170"/>
      <c r="LVJ6" s="170"/>
      <c r="LVK6" s="170"/>
      <c r="LVL6" s="170"/>
      <c r="LVM6" s="170"/>
      <c r="LVN6" s="170"/>
      <c r="LVO6" s="170"/>
      <c r="LVP6" s="170"/>
      <c r="LVQ6" s="170"/>
      <c r="LVR6" s="170"/>
      <c r="LVS6" s="170"/>
      <c r="LVT6" s="170"/>
      <c r="LVU6" s="170"/>
      <c r="LVV6" s="170"/>
      <c r="LVW6" s="170"/>
      <c r="LVX6" s="170"/>
      <c r="LVY6" s="170"/>
      <c r="LVZ6" s="170"/>
      <c r="LWA6" s="170"/>
      <c r="LWB6" s="170"/>
      <c r="LWC6" s="170"/>
      <c r="LWD6" s="170"/>
      <c r="LWE6" s="170"/>
      <c r="LWF6" s="170"/>
      <c r="LWG6" s="170"/>
      <c r="LWH6" s="170"/>
      <c r="LWI6" s="170"/>
      <c r="LWJ6" s="170"/>
      <c r="LWK6" s="170"/>
      <c r="LWL6" s="170"/>
      <c r="LWM6" s="170"/>
      <c r="LWN6" s="170"/>
      <c r="LWO6" s="170"/>
      <c r="LWP6" s="170"/>
      <c r="LWQ6" s="170"/>
      <c r="LWR6" s="170"/>
      <c r="LWS6" s="170"/>
      <c r="LWT6" s="170"/>
      <c r="LWU6" s="170"/>
      <c r="LWV6" s="170"/>
      <c r="LWW6" s="170"/>
      <c r="LWX6" s="170"/>
      <c r="LWY6" s="170"/>
      <c r="LWZ6" s="170"/>
      <c r="LXA6" s="170"/>
      <c r="LXB6" s="170"/>
      <c r="LXC6" s="170"/>
      <c r="LXD6" s="170"/>
      <c r="LXE6" s="170"/>
      <c r="LXF6" s="170"/>
      <c r="LXG6" s="170"/>
      <c r="LXH6" s="170"/>
      <c r="LXI6" s="170"/>
      <c r="LXJ6" s="170"/>
      <c r="LXK6" s="170"/>
      <c r="LXL6" s="170"/>
      <c r="LXM6" s="170"/>
      <c r="LXN6" s="170"/>
      <c r="LXO6" s="170"/>
      <c r="LXP6" s="170"/>
      <c r="LXQ6" s="170"/>
      <c r="LXR6" s="170"/>
      <c r="LXS6" s="170"/>
      <c r="LXT6" s="170"/>
      <c r="LXU6" s="170"/>
      <c r="LXV6" s="170"/>
      <c r="LXW6" s="170"/>
      <c r="LXX6" s="170"/>
      <c r="LXY6" s="170"/>
      <c r="LXZ6" s="170"/>
      <c r="LYA6" s="170"/>
      <c r="LYB6" s="170"/>
      <c r="LYC6" s="170"/>
      <c r="LYD6" s="170"/>
      <c r="LYE6" s="170"/>
      <c r="LYF6" s="170"/>
      <c r="LYG6" s="170"/>
      <c r="LYH6" s="170"/>
      <c r="LYI6" s="170"/>
      <c r="LYJ6" s="170"/>
      <c r="LYK6" s="170"/>
      <c r="LYL6" s="170"/>
      <c r="LYM6" s="170"/>
      <c r="LYN6" s="170"/>
      <c r="LYO6" s="170"/>
      <c r="LYP6" s="170"/>
      <c r="LYQ6" s="170"/>
      <c r="LYR6" s="170"/>
      <c r="LYS6" s="170"/>
      <c r="LYT6" s="170"/>
      <c r="LYU6" s="170"/>
      <c r="LYV6" s="170"/>
      <c r="LYW6" s="170"/>
      <c r="LYX6" s="170"/>
      <c r="LYY6" s="170"/>
      <c r="LYZ6" s="170"/>
      <c r="LZA6" s="170"/>
      <c r="LZB6" s="170"/>
      <c r="LZC6" s="170"/>
      <c r="LZD6" s="170"/>
      <c r="LZE6" s="170"/>
      <c r="LZF6" s="170"/>
      <c r="LZG6" s="170"/>
      <c r="LZH6" s="170"/>
      <c r="LZI6" s="170"/>
      <c r="LZJ6" s="170"/>
      <c r="LZK6" s="170"/>
      <c r="LZL6" s="170"/>
      <c r="LZM6" s="170"/>
      <c r="LZN6" s="170"/>
      <c r="LZO6" s="170"/>
      <c r="LZP6" s="170"/>
      <c r="LZQ6" s="170"/>
      <c r="LZR6" s="170"/>
      <c r="LZS6" s="170"/>
      <c r="LZT6" s="170"/>
      <c r="LZU6" s="170"/>
      <c r="LZV6" s="170"/>
      <c r="LZW6" s="170"/>
      <c r="LZX6" s="170"/>
      <c r="LZY6" s="170"/>
      <c r="LZZ6" s="170"/>
      <c r="MAA6" s="170"/>
      <c r="MAB6" s="170"/>
      <c r="MAC6" s="170"/>
      <c r="MAD6" s="170"/>
      <c r="MAE6" s="170"/>
      <c r="MAF6" s="170"/>
      <c r="MAG6" s="170"/>
      <c r="MAH6" s="170"/>
      <c r="MAI6" s="170"/>
      <c r="MAJ6" s="170"/>
      <c r="MAK6" s="170"/>
      <c r="MAL6" s="170"/>
      <c r="MAM6" s="170"/>
      <c r="MAN6" s="170"/>
      <c r="MAO6" s="170"/>
      <c r="MAP6" s="170"/>
      <c r="MAQ6" s="170"/>
      <c r="MAR6" s="170"/>
      <c r="MAS6" s="170"/>
      <c r="MAT6" s="170"/>
      <c r="MAU6" s="170"/>
      <c r="MAV6" s="170"/>
      <c r="MAW6" s="170"/>
      <c r="MAX6" s="170"/>
      <c r="MAY6" s="170"/>
      <c r="MAZ6" s="170"/>
      <c r="MBA6" s="170"/>
      <c r="MBB6" s="170"/>
      <c r="MBC6" s="170"/>
      <c r="MBD6" s="170"/>
      <c r="MBE6" s="170"/>
      <c r="MBF6" s="170"/>
      <c r="MBG6" s="170"/>
      <c r="MBH6" s="170"/>
      <c r="MBI6" s="170"/>
      <c r="MBJ6" s="170"/>
      <c r="MBK6" s="170"/>
      <c r="MBL6" s="170"/>
      <c r="MBM6" s="170"/>
      <c r="MBN6" s="170"/>
      <c r="MBO6" s="170"/>
      <c r="MBP6" s="170"/>
      <c r="MBQ6" s="170"/>
      <c r="MBR6" s="170"/>
      <c r="MBS6" s="170"/>
      <c r="MBT6" s="170"/>
      <c r="MBU6" s="170"/>
      <c r="MBV6" s="170"/>
      <c r="MBW6" s="170"/>
      <c r="MBX6" s="170"/>
      <c r="MBY6" s="170"/>
      <c r="MBZ6" s="170"/>
      <c r="MCA6" s="170"/>
      <c r="MCB6" s="170"/>
      <c r="MCC6" s="170"/>
      <c r="MCD6" s="170"/>
      <c r="MCE6" s="170"/>
      <c r="MCF6" s="170"/>
      <c r="MCG6" s="170"/>
      <c r="MCH6" s="170"/>
      <c r="MCI6" s="170"/>
      <c r="MCJ6" s="170"/>
      <c r="MCK6" s="170"/>
      <c r="MCL6" s="170"/>
      <c r="MCM6" s="170"/>
      <c r="MCN6" s="170"/>
      <c r="MCO6" s="170"/>
      <c r="MCP6" s="170"/>
      <c r="MCQ6" s="170"/>
      <c r="MCR6" s="170"/>
      <c r="MCS6" s="170"/>
      <c r="MCT6" s="170"/>
      <c r="MCU6" s="170"/>
      <c r="MCV6" s="170"/>
      <c r="MCW6" s="170"/>
      <c r="MCX6" s="170"/>
      <c r="MCY6" s="170"/>
      <c r="MCZ6" s="170"/>
      <c r="MDA6" s="170"/>
      <c r="MDB6" s="170"/>
      <c r="MDC6" s="170"/>
      <c r="MDD6" s="170"/>
      <c r="MDE6" s="170"/>
      <c r="MDF6" s="170"/>
      <c r="MDG6" s="170"/>
      <c r="MDH6" s="170"/>
      <c r="MDI6" s="170"/>
      <c r="MDJ6" s="170"/>
      <c r="MDK6" s="170"/>
      <c r="MDL6" s="170"/>
      <c r="MDM6" s="170"/>
      <c r="MDN6" s="170"/>
      <c r="MDO6" s="170"/>
      <c r="MDP6" s="170"/>
      <c r="MDQ6" s="170"/>
      <c r="MDR6" s="170"/>
      <c r="MDS6" s="170"/>
      <c r="MDT6" s="170"/>
      <c r="MDU6" s="170"/>
      <c r="MDV6" s="170"/>
      <c r="MDW6" s="170"/>
      <c r="MDX6" s="170"/>
      <c r="MDY6" s="170"/>
      <c r="MDZ6" s="170"/>
      <c r="MEA6" s="170"/>
      <c r="MEB6" s="170"/>
      <c r="MEC6" s="170"/>
      <c r="MED6" s="170"/>
      <c r="MEE6" s="170"/>
      <c r="MEF6" s="170"/>
      <c r="MEG6" s="170"/>
      <c r="MEH6" s="170"/>
      <c r="MEI6" s="170"/>
      <c r="MEJ6" s="170"/>
      <c r="MEK6" s="170"/>
      <c r="MEL6" s="170"/>
      <c r="MEM6" s="170"/>
      <c r="MEN6" s="170"/>
      <c r="MEO6" s="170"/>
      <c r="MEP6" s="170"/>
      <c r="MEQ6" s="170"/>
      <c r="MER6" s="170"/>
      <c r="MES6" s="170"/>
      <c r="MET6" s="170"/>
      <c r="MEU6" s="170"/>
      <c r="MEV6" s="170"/>
      <c r="MEW6" s="170"/>
      <c r="MEX6" s="170"/>
      <c r="MEY6" s="170"/>
      <c r="MEZ6" s="170"/>
      <c r="MFA6" s="170"/>
      <c r="MFB6" s="170"/>
      <c r="MFC6" s="170"/>
      <c r="MFD6" s="170"/>
      <c r="MFE6" s="170"/>
      <c r="MFF6" s="170"/>
      <c r="MFG6" s="170"/>
      <c r="MFH6" s="170"/>
      <c r="MFI6" s="170"/>
      <c r="MFJ6" s="170"/>
      <c r="MFK6" s="170"/>
      <c r="MFL6" s="170"/>
      <c r="MFM6" s="170"/>
      <c r="MFN6" s="170"/>
      <c r="MFO6" s="170"/>
      <c r="MFP6" s="170"/>
      <c r="MFQ6" s="170"/>
      <c r="MFR6" s="170"/>
      <c r="MFS6" s="170"/>
      <c r="MFT6" s="170"/>
      <c r="MFU6" s="170"/>
      <c r="MFV6" s="170"/>
      <c r="MFW6" s="170"/>
      <c r="MFX6" s="170"/>
      <c r="MFY6" s="170"/>
      <c r="MFZ6" s="170"/>
      <c r="MGA6" s="170"/>
      <c r="MGB6" s="170"/>
      <c r="MGC6" s="170"/>
      <c r="MGD6" s="170"/>
      <c r="MGE6" s="170"/>
      <c r="MGF6" s="170"/>
      <c r="MGG6" s="170"/>
      <c r="MGH6" s="170"/>
      <c r="MGI6" s="170"/>
      <c r="MGJ6" s="170"/>
      <c r="MGK6" s="170"/>
      <c r="MGL6" s="170"/>
      <c r="MGM6" s="170"/>
      <c r="MGN6" s="170"/>
      <c r="MGO6" s="170"/>
      <c r="MGP6" s="170"/>
      <c r="MGQ6" s="170"/>
      <c r="MGR6" s="170"/>
      <c r="MGS6" s="170"/>
      <c r="MGT6" s="170"/>
      <c r="MGU6" s="170"/>
      <c r="MGV6" s="170"/>
      <c r="MGW6" s="170"/>
      <c r="MGX6" s="170"/>
      <c r="MGY6" s="170"/>
      <c r="MGZ6" s="170"/>
      <c r="MHA6" s="170"/>
      <c r="MHB6" s="170"/>
      <c r="MHC6" s="170"/>
      <c r="MHD6" s="170"/>
      <c r="MHE6" s="170"/>
      <c r="MHF6" s="170"/>
      <c r="MHG6" s="170"/>
      <c r="MHH6" s="170"/>
      <c r="MHI6" s="170"/>
      <c r="MHJ6" s="170"/>
      <c r="MHK6" s="170"/>
      <c r="MHL6" s="170"/>
      <c r="MHM6" s="170"/>
      <c r="MHN6" s="170"/>
      <c r="MHO6" s="170"/>
      <c r="MHP6" s="170"/>
      <c r="MHQ6" s="170"/>
      <c r="MHR6" s="170"/>
      <c r="MHS6" s="170"/>
      <c r="MHT6" s="170"/>
      <c r="MHU6" s="170"/>
      <c r="MHV6" s="170"/>
      <c r="MHW6" s="170"/>
      <c r="MHX6" s="170"/>
      <c r="MHY6" s="170"/>
      <c r="MHZ6" s="170"/>
      <c r="MIA6" s="170"/>
      <c r="MIB6" s="170"/>
      <c r="MIC6" s="170"/>
      <c r="MID6" s="170"/>
      <c r="MIE6" s="170"/>
      <c r="MIF6" s="170"/>
      <c r="MIG6" s="170"/>
      <c r="MIH6" s="170"/>
      <c r="MII6" s="170"/>
      <c r="MIJ6" s="170"/>
      <c r="MIK6" s="170"/>
      <c r="MIL6" s="170"/>
      <c r="MIM6" s="170"/>
      <c r="MIN6" s="170"/>
      <c r="MIO6" s="170"/>
      <c r="MIP6" s="170"/>
      <c r="MIQ6" s="170"/>
      <c r="MIR6" s="170"/>
      <c r="MIS6" s="170"/>
      <c r="MIT6" s="170"/>
      <c r="MIU6" s="170"/>
      <c r="MIV6" s="170"/>
      <c r="MIW6" s="170"/>
      <c r="MIX6" s="170"/>
      <c r="MIY6" s="170"/>
      <c r="MIZ6" s="170"/>
      <c r="MJA6" s="170"/>
      <c r="MJB6" s="170"/>
      <c r="MJC6" s="170"/>
      <c r="MJD6" s="170"/>
      <c r="MJE6" s="170"/>
      <c r="MJF6" s="170"/>
      <c r="MJG6" s="170"/>
      <c r="MJH6" s="170"/>
      <c r="MJI6" s="170"/>
      <c r="MJJ6" s="170"/>
      <c r="MJK6" s="170"/>
      <c r="MJL6" s="170"/>
      <c r="MJM6" s="170"/>
      <c r="MJN6" s="170"/>
      <c r="MJO6" s="170"/>
      <c r="MJP6" s="170"/>
      <c r="MJQ6" s="170"/>
      <c r="MJR6" s="170"/>
      <c r="MJS6" s="170"/>
      <c r="MJT6" s="170"/>
      <c r="MJU6" s="170"/>
      <c r="MJV6" s="170"/>
      <c r="MJW6" s="170"/>
      <c r="MJX6" s="170"/>
      <c r="MJY6" s="170"/>
      <c r="MJZ6" s="170"/>
      <c r="MKA6" s="170"/>
      <c r="MKB6" s="170"/>
      <c r="MKC6" s="170"/>
      <c r="MKD6" s="170"/>
      <c r="MKE6" s="170"/>
      <c r="MKF6" s="170"/>
      <c r="MKG6" s="170"/>
      <c r="MKH6" s="170"/>
      <c r="MKI6" s="170"/>
      <c r="MKJ6" s="170"/>
      <c r="MKK6" s="170"/>
      <c r="MKL6" s="170"/>
      <c r="MKM6" s="170"/>
      <c r="MKN6" s="170"/>
      <c r="MKO6" s="170"/>
      <c r="MKP6" s="170"/>
      <c r="MKQ6" s="170"/>
      <c r="MKR6" s="170"/>
      <c r="MKS6" s="170"/>
      <c r="MKT6" s="170"/>
      <c r="MKU6" s="170"/>
      <c r="MKV6" s="170"/>
      <c r="MKW6" s="170"/>
      <c r="MKX6" s="170"/>
      <c r="MKY6" s="170"/>
      <c r="MKZ6" s="170"/>
      <c r="MLA6" s="170"/>
      <c r="MLB6" s="170"/>
      <c r="MLC6" s="170"/>
      <c r="MLD6" s="170"/>
      <c r="MLE6" s="170"/>
      <c r="MLF6" s="170"/>
      <c r="MLG6" s="170"/>
      <c r="MLH6" s="170"/>
      <c r="MLI6" s="170"/>
      <c r="MLJ6" s="170"/>
      <c r="MLK6" s="170"/>
      <c r="MLL6" s="170"/>
      <c r="MLM6" s="170"/>
      <c r="MLN6" s="170"/>
      <c r="MLO6" s="170"/>
      <c r="MLP6" s="170"/>
      <c r="MLQ6" s="170"/>
      <c r="MLR6" s="170"/>
      <c r="MLS6" s="170"/>
      <c r="MLT6" s="170"/>
      <c r="MLU6" s="170"/>
      <c r="MLV6" s="170"/>
      <c r="MLW6" s="170"/>
      <c r="MLX6" s="170"/>
      <c r="MLY6" s="170"/>
      <c r="MLZ6" s="170"/>
      <c r="MMA6" s="170"/>
      <c r="MMB6" s="170"/>
      <c r="MMC6" s="170"/>
      <c r="MMD6" s="170"/>
      <c r="MME6" s="170"/>
      <c r="MMF6" s="170"/>
      <c r="MMG6" s="170"/>
      <c r="MMH6" s="170"/>
      <c r="MMI6" s="170"/>
      <c r="MMJ6" s="170"/>
      <c r="MMK6" s="170"/>
      <c r="MML6" s="170"/>
      <c r="MMM6" s="170"/>
      <c r="MMN6" s="170"/>
      <c r="MMO6" s="170"/>
      <c r="MMP6" s="170"/>
      <c r="MMQ6" s="170"/>
      <c r="MMR6" s="170"/>
      <c r="MMS6" s="170"/>
      <c r="MMT6" s="170"/>
      <c r="MMU6" s="170"/>
      <c r="MMV6" s="170"/>
      <c r="MMW6" s="170"/>
      <c r="MMX6" s="170"/>
      <c r="MMY6" s="170"/>
      <c r="MMZ6" s="170"/>
      <c r="MNA6" s="170"/>
      <c r="MNB6" s="170"/>
      <c r="MNC6" s="170"/>
      <c r="MND6" s="170"/>
      <c r="MNE6" s="170"/>
      <c r="MNF6" s="170"/>
      <c r="MNG6" s="170"/>
      <c r="MNH6" s="170"/>
      <c r="MNI6" s="170"/>
      <c r="MNJ6" s="170"/>
      <c r="MNK6" s="170"/>
      <c r="MNL6" s="170"/>
      <c r="MNM6" s="170"/>
      <c r="MNN6" s="170"/>
      <c r="MNO6" s="170"/>
      <c r="MNP6" s="170"/>
      <c r="MNQ6" s="170"/>
      <c r="MNR6" s="170"/>
      <c r="MNS6" s="170"/>
      <c r="MNT6" s="170"/>
      <c r="MNU6" s="170"/>
      <c r="MNV6" s="170"/>
      <c r="MNW6" s="170"/>
      <c r="MNX6" s="170"/>
      <c r="MNY6" s="170"/>
      <c r="MNZ6" s="170"/>
      <c r="MOA6" s="170"/>
      <c r="MOB6" s="170"/>
      <c r="MOC6" s="170"/>
      <c r="MOD6" s="170"/>
      <c r="MOE6" s="170"/>
      <c r="MOF6" s="170"/>
      <c r="MOG6" s="170"/>
      <c r="MOH6" s="170"/>
      <c r="MOI6" s="170"/>
      <c r="MOJ6" s="170"/>
      <c r="MOK6" s="170"/>
      <c r="MOL6" s="170"/>
      <c r="MOM6" s="170"/>
      <c r="MON6" s="170"/>
      <c r="MOO6" s="170"/>
      <c r="MOP6" s="170"/>
      <c r="MOQ6" s="170"/>
      <c r="MOR6" s="170"/>
      <c r="MOS6" s="170"/>
      <c r="MOT6" s="170"/>
      <c r="MOU6" s="170"/>
      <c r="MOV6" s="170"/>
      <c r="MOW6" s="170"/>
      <c r="MOX6" s="170"/>
      <c r="MOY6" s="170"/>
      <c r="MOZ6" s="170"/>
      <c r="MPA6" s="170"/>
      <c r="MPB6" s="170"/>
      <c r="MPC6" s="170"/>
      <c r="MPD6" s="170"/>
      <c r="MPE6" s="170"/>
      <c r="MPF6" s="170"/>
      <c r="MPG6" s="170"/>
      <c r="MPH6" s="170"/>
      <c r="MPI6" s="170"/>
      <c r="MPJ6" s="170"/>
      <c r="MPK6" s="170"/>
      <c r="MPL6" s="170"/>
      <c r="MPM6" s="170"/>
      <c r="MPN6" s="170"/>
      <c r="MPO6" s="170"/>
      <c r="MPP6" s="170"/>
      <c r="MPQ6" s="170"/>
      <c r="MPR6" s="170"/>
      <c r="MPS6" s="170"/>
      <c r="MPT6" s="170"/>
      <c r="MPU6" s="170"/>
      <c r="MPV6" s="170"/>
      <c r="MPW6" s="170"/>
      <c r="MPX6" s="170"/>
      <c r="MPY6" s="170"/>
      <c r="MPZ6" s="170"/>
      <c r="MQA6" s="170"/>
      <c r="MQB6" s="170"/>
      <c r="MQC6" s="170"/>
      <c r="MQD6" s="170"/>
      <c r="MQE6" s="170"/>
      <c r="MQF6" s="170"/>
      <c r="MQG6" s="170"/>
      <c r="MQH6" s="170"/>
      <c r="MQI6" s="170"/>
      <c r="MQJ6" s="170"/>
      <c r="MQK6" s="170"/>
      <c r="MQL6" s="170"/>
      <c r="MQM6" s="170"/>
      <c r="MQN6" s="170"/>
      <c r="MQO6" s="170"/>
      <c r="MQP6" s="170"/>
      <c r="MQQ6" s="170"/>
      <c r="MQR6" s="170"/>
      <c r="MQS6" s="170"/>
      <c r="MQT6" s="170"/>
      <c r="MQU6" s="170"/>
      <c r="MQV6" s="170"/>
      <c r="MQW6" s="170"/>
      <c r="MQX6" s="170"/>
      <c r="MQY6" s="170"/>
      <c r="MQZ6" s="170"/>
      <c r="MRA6" s="170"/>
      <c r="MRB6" s="170"/>
      <c r="MRC6" s="170"/>
      <c r="MRD6" s="170"/>
      <c r="MRE6" s="170"/>
      <c r="MRF6" s="170"/>
      <c r="MRG6" s="170"/>
      <c r="MRH6" s="170"/>
      <c r="MRI6" s="170"/>
      <c r="MRJ6" s="170"/>
      <c r="MRK6" s="170"/>
      <c r="MRL6" s="170"/>
      <c r="MRM6" s="170"/>
      <c r="MRN6" s="170"/>
      <c r="MRO6" s="170"/>
      <c r="MRP6" s="170"/>
      <c r="MRQ6" s="170"/>
      <c r="MRR6" s="170"/>
      <c r="MRS6" s="170"/>
      <c r="MRT6" s="170"/>
      <c r="MRU6" s="170"/>
      <c r="MRV6" s="170"/>
      <c r="MRW6" s="170"/>
      <c r="MRX6" s="170"/>
      <c r="MRY6" s="170"/>
      <c r="MRZ6" s="170"/>
      <c r="MSA6" s="170"/>
      <c r="MSB6" s="170"/>
      <c r="MSC6" s="170"/>
      <c r="MSD6" s="170"/>
      <c r="MSE6" s="170"/>
      <c r="MSF6" s="170"/>
      <c r="MSG6" s="170"/>
      <c r="MSH6" s="170"/>
      <c r="MSI6" s="170"/>
      <c r="MSJ6" s="170"/>
      <c r="MSK6" s="170"/>
      <c r="MSL6" s="170"/>
      <c r="MSM6" s="170"/>
      <c r="MSN6" s="170"/>
      <c r="MSO6" s="170"/>
      <c r="MSP6" s="170"/>
      <c r="MSQ6" s="170"/>
      <c r="MSR6" s="170"/>
      <c r="MSS6" s="170"/>
      <c r="MST6" s="170"/>
      <c r="MSU6" s="170"/>
      <c r="MSV6" s="170"/>
      <c r="MSW6" s="170"/>
      <c r="MSX6" s="170"/>
      <c r="MSY6" s="170"/>
      <c r="MSZ6" s="170"/>
      <c r="MTA6" s="170"/>
      <c r="MTB6" s="170"/>
      <c r="MTC6" s="170"/>
      <c r="MTD6" s="170"/>
      <c r="MTE6" s="170"/>
      <c r="MTF6" s="170"/>
      <c r="MTG6" s="170"/>
      <c r="MTH6" s="170"/>
      <c r="MTI6" s="170"/>
      <c r="MTJ6" s="170"/>
      <c r="MTK6" s="170"/>
      <c r="MTL6" s="170"/>
      <c r="MTM6" s="170"/>
      <c r="MTN6" s="170"/>
      <c r="MTO6" s="170"/>
      <c r="MTP6" s="170"/>
      <c r="MTQ6" s="170"/>
      <c r="MTR6" s="170"/>
      <c r="MTS6" s="170"/>
      <c r="MTT6" s="170"/>
      <c r="MTU6" s="170"/>
      <c r="MTV6" s="170"/>
      <c r="MTW6" s="170"/>
      <c r="MTX6" s="170"/>
      <c r="MTY6" s="170"/>
      <c r="MTZ6" s="170"/>
      <c r="MUA6" s="170"/>
      <c r="MUB6" s="170"/>
      <c r="MUC6" s="170"/>
      <c r="MUD6" s="170"/>
      <c r="MUE6" s="170"/>
      <c r="MUF6" s="170"/>
      <c r="MUG6" s="170"/>
      <c r="MUH6" s="170"/>
      <c r="MUI6" s="170"/>
      <c r="MUJ6" s="170"/>
      <c r="MUK6" s="170"/>
      <c r="MUL6" s="170"/>
      <c r="MUM6" s="170"/>
      <c r="MUN6" s="170"/>
      <c r="MUO6" s="170"/>
      <c r="MUP6" s="170"/>
      <c r="MUQ6" s="170"/>
      <c r="MUR6" s="170"/>
      <c r="MUS6" s="170"/>
      <c r="MUT6" s="170"/>
      <c r="MUU6" s="170"/>
      <c r="MUV6" s="170"/>
      <c r="MUW6" s="170"/>
      <c r="MUX6" s="170"/>
      <c r="MUY6" s="170"/>
      <c r="MUZ6" s="170"/>
      <c r="MVA6" s="170"/>
      <c r="MVB6" s="170"/>
      <c r="MVC6" s="170"/>
      <c r="MVD6" s="170"/>
      <c r="MVE6" s="170"/>
      <c r="MVF6" s="170"/>
      <c r="MVG6" s="170"/>
      <c r="MVH6" s="170"/>
      <c r="MVI6" s="170"/>
      <c r="MVJ6" s="170"/>
      <c r="MVK6" s="170"/>
      <c r="MVL6" s="170"/>
      <c r="MVM6" s="170"/>
      <c r="MVN6" s="170"/>
      <c r="MVO6" s="170"/>
      <c r="MVP6" s="170"/>
      <c r="MVQ6" s="170"/>
      <c r="MVR6" s="170"/>
      <c r="MVS6" s="170"/>
      <c r="MVT6" s="170"/>
      <c r="MVU6" s="170"/>
      <c r="MVV6" s="170"/>
      <c r="MVW6" s="170"/>
      <c r="MVX6" s="170"/>
      <c r="MVY6" s="170"/>
      <c r="MVZ6" s="170"/>
      <c r="MWA6" s="170"/>
      <c r="MWB6" s="170"/>
      <c r="MWC6" s="170"/>
      <c r="MWD6" s="170"/>
      <c r="MWE6" s="170"/>
      <c r="MWF6" s="170"/>
      <c r="MWG6" s="170"/>
      <c r="MWH6" s="170"/>
      <c r="MWI6" s="170"/>
      <c r="MWJ6" s="170"/>
      <c r="MWK6" s="170"/>
      <c r="MWL6" s="170"/>
      <c r="MWM6" s="170"/>
      <c r="MWN6" s="170"/>
      <c r="MWO6" s="170"/>
      <c r="MWP6" s="170"/>
      <c r="MWQ6" s="170"/>
      <c r="MWR6" s="170"/>
      <c r="MWS6" s="170"/>
      <c r="MWT6" s="170"/>
      <c r="MWU6" s="170"/>
      <c r="MWV6" s="170"/>
      <c r="MWW6" s="170"/>
      <c r="MWX6" s="170"/>
      <c r="MWY6" s="170"/>
      <c r="MWZ6" s="170"/>
      <c r="MXA6" s="170"/>
      <c r="MXB6" s="170"/>
      <c r="MXC6" s="170"/>
      <c r="MXD6" s="170"/>
      <c r="MXE6" s="170"/>
      <c r="MXF6" s="170"/>
      <c r="MXG6" s="170"/>
      <c r="MXH6" s="170"/>
      <c r="MXI6" s="170"/>
      <c r="MXJ6" s="170"/>
      <c r="MXK6" s="170"/>
      <c r="MXL6" s="170"/>
      <c r="MXM6" s="170"/>
      <c r="MXN6" s="170"/>
      <c r="MXO6" s="170"/>
      <c r="MXP6" s="170"/>
      <c r="MXQ6" s="170"/>
      <c r="MXR6" s="170"/>
      <c r="MXS6" s="170"/>
      <c r="MXT6" s="170"/>
      <c r="MXU6" s="170"/>
      <c r="MXV6" s="170"/>
      <c r="MXW6" s="170"/>
      <c r="MXX6" s="170"/>
      <c r="MXY6" s="170"/>
      <c r="MXZ6" s="170"/>
      <c r="MYA6" s="170"/>
      <c r="MYB6" s="170"/>
      <c r="MYC6" s="170"/>
      <c r="MYD6" s="170"/>
      <c r="MYE6" s="170"/>
      <c r="MYF6" s="170"/>
      <c r="MYG6" s="170"/>
      <c r="MYH6" s="170"/>
      <c r="MYI6" s="170"/>
      <c r="MYJ6" s="170"/>
      <c r="MYK6" s="170"/>
      <c r="MYL6" s="170"/>
      <c r="MYM6" s="170"/>
      <c r="MYN6" s="170"/>
      <c r="MYO6" s="170"/>
      <c r="MYP6" s="170"/>
      <c r="MYQ6" s="170"/>
      <c r="MYR6" s="170"/>
      <c r="MYS6" s="170"/>
      <c r="MYT6" s="170"/>
      <c r="MYU6" s="170"/>
      <c r="MYV6" s="170"/>
      <c r="MYW6" s="170"/>
      <c r="MYX6" s="170"/>
      <c r="MYY6" s="170"/>
      <c r="MYZ6" s="170"/>
      <c r="MZA6" s="170"/>
      <c r="MZB6" s="170"/>
      <c r="MZC6" s="170"/>
      <c r="MZD6" s="170"/>
      <c r="MZE6" s="170"/>
      <c r="MZF6" s="170"/>
      <c r="MZG6" s="170"/>
      <c r="MZH6" s="170"/>
      <c r="MZI6" s="170"/>
      <c r="MZJ6" s="170"/>
      <c r="MZK6" s="170"/>
      <c r="MZL6" s="170"/>
      <c r="MZM6" s="170"/>
      <c r="MZN6" s="170"/>
      <c r="MZO6" s="170"/>
      <c r="MZP6" s="170"/>
      <c r="MZQ6" s="170"/>
      <c r="MZR6" s="170"/>
      <c r="MZS6" s="170"/>
      <c r="MZT6" s="170"/>
      <c r="MZU6" s="170"/>
      <c r="MZV6" s="170"/>
      <c r="MZW6" s="170"/>
      <c r="MZX6" s="170"/>
      <c r="MZY6" s="170"/>
      <c r="MZZ6" s="170"/>
      <c r="NAA6" s="170"/>
      <c r="NAB6" s="170"/>
      <c r="NAC6" s="170"/>
      <c r="NAD6" s="170"/>
      <c r="NAE6" s="170"/>
      <c r="NAF6" s="170"/>
      <c r="NAG6" s="170"/>
      <c r="NAH6" s="170"/>
      <c r="NAI6" s="170"/>
      <c r="NAJ6" s="170"/>
      <c r="NAK6" s="170"/>
      <c r="NAL6" s="170"/>
      <c r="NAM6" s="170"/>
      <c r="NAN6" s="170"/>
      <c r="NAO6" s="170"/>
      <c r="NAP6" s="170"/>
      <c r="NAQ6" s="170"/>
      <c r="NAR6" s="170"/>
      <c r="NAS6" s="170"/>
      <c r="NAT6" s="170"/>
      <c r="NAU6" s="170"/>
      <c r="NAV6" s="170"/>
      <c r="NAW6" s="170"/>
      <c r="NAX6" s="170"/>
      <c r="NAY6" s="170"/>
      <c r="NAZ6" s="170"/>
      <c r="NBA6" s="170"/>
      <c r="NBB6" s="170"/>
      <c r="NBC6" s="170"/>
      <c r="NBD6" s="170"/>
      <c r="NBE6" s="170"/>
      <c r="NBF6" s="170"/>
      <c r="NBG6" s="170"/>
      <c r="NBH6" s="170"/>
      <c r="NBI6" s="170"/>
      <c r="NBJ6" s="170"/>
      <c r="NBK6" s="170"/>
      <c r="NBL6" s="170"/>
      <c r="NBM6" s="170"/>
      <c r="NBN6" s="170"/>
      <c r="NBO6" s="170"/>
      <c r="NBP6" s="170"/>
      <c r="NBQ6" s="170"/>
      <c r="NBR6" s="170"/>
      <c r="NBS6" s="170"/>
      <c r="NBT6" s="170"/>
      <c r="NBU6" s="170"/>
      <c r="NBV6" s="170"/>
      <c r="NBW6" s="170"/>
      <c r="NBX6" s="170"/>
      <c r="NBY6" s="170"/>
      <c r="NBZ6" s="170"/>
      <c r="NCA6" s="170"/>
      <c r="NCB6" s="170"/>
      <c r="NCC6" s="170"/>
      <c r="NCD6" s="170"/>
      <c r="NCE6" s="170"/>
      <c r="NCF6" s="170"/>
      <c r="NCG6" s="170"/>
      <c r="NCH6" s="170"/>
      <c r="NCI6" s="170"/>
      <c r="NCJ6" s="170"/>
      <c r="NCK6" s="170"/>
      <c r="NCL6" s="170"/>
      <c r="NCM6" s="170"/>
      <c r="NCN6" s="170"/>
      <c r="NCO6" s="170"/>
      <c r="NCP6" s="170"/>
      <c r="NCQ6" s="170"/>
      <c r="NCR6" s="170"/>
      <c r="NCS6" s="170"/>
      <c r="NCT6" s="170"/>
      <c r="NCU6" s="170"/>
      <c r="NCV6" s="170"/>
      <c r="NCW6" s="170"/>
      <c r="NCX6" s="170"/>
      <c r="NCY6" s="170"/>
      <c r="NCZ6" s="170"/>
      <c r="NDA6" s="170"/>
      <c r="NDB6" s="170"/>
      <c r="NDC6" s="170"/>
      <c r="NDD6" s="170"/>
      <c r="NDE6" s="170"/>
      <c r="NDF6" s="170"/>
      <c r="NDG6" s="170"/>
      <c r="NDH6" s="170"/>
      <c r="NDI6" s="170"/>
      <c r="NDJ6" s="170"/>
      <c r="NDK6" s="170"/>
      <c r="NDL6" s="170"/>
      <c r="NDM6" s="170"/>
      <c r="NDN6" s="170"/>
      <c r="NDO6" s="170"/>
      <c r="NDP6" s="170"/>
      <c r="NDQ6" s="170"/>
      <c r="NDR6" s="170"/>
      <c r="NDS6" s="170"/>
      <c r="NDT6" s="170"/>
      <c r="NDU6" s="170"/>
      <c r="NDV6" s="170"/>
      <c r="NDW6" s="170"/>
      <c r="NDX6" s="170"/>
      <c r="NDY6" s="170"/>
      <c r="NDZ6" s="170"/>
      <c r="NEA6" s="170"/>
      <c r="NEB6" s="170"/>
      <c r="NEC6" s="170"/>
      <c r="NED6" s="170"/>
      <c r="NEE6" s="170"/>
      <c r="NEF6" s="170"/>
      <c r="NEG6" s="170"/>
      <c r="NEH6" s="170"/>
      <c r="NEI6" s="170"/>
      <c r="NEJ6" s="170"/>
      <c r="NEK6" s="170"/>
      <c r="NEL6" s="170"/>
      <c r="NEM6" s="170"/>
      <c r="NEN6" s="170"/>
      <c r="NEO6" s="170"/>
      <c r="NEP6" s="170"/>
      <c r="NEQ6" s="170"/>
      <c r="NER6" s="170"/>
      <c r="NES6" s="170"/>
      <c r="NET6" s="170"/>
      <c r="NEU6" s="170"/>
      <c r="NEV6" s="170"/>
      <c r="NEW6" s="170"/>
      <c r="NEX6" s="170"/>
      <c r="NEY6" s="170"/>
      <c r="NEZ6" s="170"/>
      <c r="NFA6" s="170"/>
      <c r="NFB6" s="170"/>
      <c r="NFC6" s="170"/>
      <c r="NFD6" s="170"/>
      <c r="NFE6" s="170"/>
      <c r="NFF6" s="170"/>
      <c r="NFG6" s="170"/>
      <c r="NFH6" s="170"/>
      <c r="NFI6" s="170"/>
      <c r="NFJ6" s="170"/>
      <c r="NFK6" s="170"/>
      <c r="NFL6" s="170"/>
      <c r="NFM6" s="170"/>
      <c r="NFN6" s="170"/>
      <c r="NFO6" s="170"/>
      <c r="NFP6" s="170"/>
      <c r="NFQ6" s="170"/>
      <c r="NFR6" s="170"/>
      <c r="NFS6" s="170"/>
      <c r="NFT6" s="170"/>
      <c r="NFU6" s="170"/>
      <c r="NFV6" s="170"/>
      <c r="NFW6" s="170"/>
      <c r="NFX6" s="170"/>
      <c r="NFY6" s="170"/>
      <c r="NFZ6" s="170"/>
      <c r="NGA6" s="170"/>
      <c r="NGB6" s="170"/>
      <c r="NGC6" s="170"/>
      <c r="NGD6" s="170"/>
      <c r="NGE6" s="170"/>
      <c r="NGF6" s="170"/>
      <c r="NGG6" s="170"/>
      <c r="NGH6" s="170"/>
      <c r="NGI6" s="170"/>
      <c r="NGJ6" s="170"/>
      <c r="NGK6" s="170"/>
      <c r="NGL6" s="170"/>
      <c r="NGM6" s="170"/>
      <c r="NGN6" s="170"/>
      <c r="NGO6" s="170"/>
      <c r="NGP6" s="170"/>
      <c r="NGQ6" s="170"/>
      <c r="NGR6" s="170"/>
      <c r="NGS6" s="170"/>
      <c r="NGT6" s="170"/>
      <c r="NGU6" s="170"/>
      <c r="NGV6" s="170"/>
      <c r="NGW6" s="170"/>
      <c r="NGX6" s="170"/>
      <c r="NGY6" s="170"/>
      <c r="NGZ6" s="170"/>
      <c r="NHA6" s="170"/>
      <c r="NHB6" s="170"/>
      <c r="NHC6" s="170"/>
      <c r="NHD6" s="170"/>
      <c r="NHE6" s="170"/>
      <c r="NHF6" s="170"/>
      <c r="NHG6" s="170"/>
      <c r="NHH6" s="170"/>
      <c r="NHI6" s="170"/>
      <c r="NHJ6" s="170"/>
      <c r="NHK6" s="170"/>
      <c r="NHL6" s="170"/>
      <c r="NHM6" s="170"/>
      <c r="NHN6" s="170"/>
      <c r="NHO6" s="170"/>
      <c r="NHP6" s="170"/>
      <c r="NHQ6" s="170"/>
      <c r="NHR6" s="170"/>
      <c r="NHS6" s="170"/>
      <c r="NHT6" s="170"/>
      <c r="NHU6" s="170"/>
      <c r="NHV6" s="170"/>
      <c r="NHW6" s="170"/>
      <c r="NHX6" s="170"/>
      <c r="NHY6" s="170"/>
      <c r="NHZ6" s="170"/>
      <c r="NIA6" s="170"/>
      <c r="NIB6" s="170"/>
      <c r="NIC6" s="170"/>
      <c r="NID6" s="170"/>
      <c r="NIE6" s="170"/>
      <c r="NIF6" s="170"/>
      <c r="NIG6" s="170"/>
      <c r="NIH6" s="170"/>
      <c r="NII6" s="170"/>
      <c r="NIJ6" s="170"/>
      <c r="NIK6" s="170"/>
      <c r="NIL6" s="170"/>
      <c r="NIM6" s="170"/>
      <c r="NIN6" s="170"/>
      <c r="NIO6" s="170"/>
      <c r="NIP6" s="170"/>
      <c r="NIQ6" s="170"/>
      <c r="NIR6" s="170"/>
      <c r="NIS6" s="170"/>
      <c r="NIT6" s="170"/>
      <c r="NIU6" s="170"/>
      <c r="NIV6" s="170"/>
      <c r="NIW6" s="170"/>
      <c r="NIX6" s="170"/>
      <c r="NIY6" s="170"/>
      <c r="NIZ6" s="170"/>
      <c r="NJA6" s="170"/>
      <c r="NJB6" s="170"/>
      <c r="NJC6" s="170"/>
      <c r="NJD6" s="170"/>
      <c r="NJE6" s="170"/>
      <c r="NJF6" s="170"/>
      <c r="NJG6" s="170"/>
      <c r="NJH6" s="170"/>
      <c r="NJI6" s="170"/>
      <c r="NJJ6" s="170"/>
      <c r="NJK6" s="170"/>
      <c r="NJL6" s="170"/>
      <c r="NJM6" s="170"/>
      <c r="NJN6" s="170"/>
      <c r="NJO6" s="170"/>
      <c r="NJP6" s="170"/>
      <c r="NJQ6" s="170"/>
      <c r="NJR6" s="170"/>
      <c r="NJS6" s="170"/>
      <c r="NJT6" s="170"/>
      <c r="NJU6" s="170"/>
      <c r="NJV6" s="170"/>
      <c r="NJW6" s="170"/>
      <c r="NJX6" s="170"/>
      <c r="NJY6" s="170"/>
      <c r="NJZ6" s="170"/>
      <c r="NKA6" s="170"/>
      <c r="NKB6" s="170"/>
      <c r="NKC6" s="170"/>
      <c r="NKD6" s="170"/>
      <c r="NKE6" s="170"/>
      <c r="NKF6" s="170"/>
      <c r="NKG6" s="170"/>
      <c r="NKH6" s="170"/>
      <c r="NKI6" s="170"/>
      <c r="NKJ6" s="170"/>
      <c r="NKK6" s="170"/>
      <c r="NKL6" s="170"/>
      <c r="NKM6" s="170"/>
      <c r="NKN6" s="170"/>
      <c r="NKO6" s="170"/>
      <c r="NKP6" s="170"/>
      <c r="NKQ6" s="170"/>
      <c r="NKR6" s="170"/>
      <c r="NKS6" s="170"/>
      <c r="NKT6" s="170"/>
      <c r="NKU6" s="170"/>
      <c r="NKV6" s="170"/>
      <c r="NKW6" s="170"/>
      <c r="NKX6" s="170"/>
      <c r="NKY6" s="170"/>
      <c r="NKZ6" s="170"/>
      <c r="NLA6" s="170"/>
      <c r="NLB6" s="170"/>
      <c r="NLC6" s="170"/>
      <c r="NLD6" s="170"/>
      <c r="NLE6" s="170"/>
      <c r="NLF6" s="170"/>
      <c r="NLG6" s="170"/>
      <c r="NLH6" s="170"/>
      <c r="NLI6" s="170"/>
      <c r="NLJ6" s="170"/>
      <c r="NLK6" s="170"/>
      <c r="NLL6" s="170"/>
      <c r="NLM6" s="170"/>
      <c r="NLN6" s="170"/>
      <c r="NLO6" s="170"/>
      <c r="NLP6" s="170"/>
      <c r="NLQ6" s="170"/>
      <c r="NLR6" s="170"/>
      <c r="NLS6" s="170"/>
      <c r="NLT6" s="170"/>
      <c r="NLU6" s="170"/>
      <c r="NLV6" s="170"/>
      <c r="NLW6" s="170"/>
      <c r="NLX6" s="170"/>
      <c r="NLY6" s="170"/>
      <c r="NLZ6" s="170"/>
      <c r="NMA6" s="170"/>
      <c r="NMB6" s="170"/>
      <c r="NMC6" s="170"/>
      <c r="NMD6" s="170"/>
      <c r="NME6" s="170"/>
      <c r="NMF6" s="170"/>
      <c r="NMG6" s="170"/>
      <c r="NMH6" s="170"/>
      <c r="NMI6" s="170"/>
      <c r="NMJ6" s="170"/>
      <c r="NMK6" s="170"/>
      <c r="NML6" s="170"/>
      <c r="NMM6" s="170"/>
      <c r="NMN6" s="170"/>
      <c r="NMO6" s="170"/>
      <c r="NMP6" s="170"/>
      <c r="NMQ6" s="170"/>
      <c r="NMR6" s="170"/>
      <c r="NMS6" s="170"/>
      <c r="NMT6" s="170"/>
      <c r="NMU6" s="170"/>
      <c r="NMV6" s="170"/>
      <c r="NMW6" s="170"/>
      <c r="NMX6" s="170"/>
      <c r="NMY6" s="170"/>
      <c r="NMZ6" s="170"/>
      <c r="NNA6" s="170"/>
      <c r="NNB6" s="170"/>
      <c r="NNC6" s="170"/>
      <c r="NND6" s="170"/>
      <c r="NNE6" s="170"/>
      <c r="NNF6" s="170"/>
      <c r="NNG6" s="170"/>
      <c r="NNH6" s="170"/>
      <c r="NNI6" s="170"/>
      <c r="NNJ6" s="170"/>
      <c r="NNK6" s="170"/>
      <c r="NNL6" s="170"/>
      <c r="NNM6" s="170"/>
      <c r="NNN6" s="170"/>
      <c r="NNO6" s="170"/>
      <c r="NNP6" s="170"/>
      <c r="NNQ6" s="170"/>
      <c r="NNR6" s="170"/>
      <c r="NNS6" s="170"/>
      <c r="NNT6" s="170"/>
      <c r="NNU6" s="170"/>
      <c r="NNV6" s="170"/>
      <c r="NNW6" s="170"/>
      <c r="NNX6" s="170"/>
      <c r="NNY6" s="170"/>
      <c r="NNZ6" s="170"/>
      <c r="NOA6" s="170"/>
      <c r="NOB6" s="170"/>
      <c r="NOC6" s="170"/>
      <c r="NOD6" s="170"/>
      <c r="NOE6" s="170"/>
      <c r="NOF6" s="170"/>
      <c r="NOG6" s="170"/>
      <c r="NOH6" s="170"/>
      <c r="NOI6" s="170"/>
      <c r="NOJ6" s="170"/>
      <c r="NOK6" s="170"/>
      <c r="NOL6" s="170"/>
      <c r="NOM6" s="170"/>
      <c r="NON6" s="170"/>
      <c r="NOO6" s="170"/>
      <c r="NOP6" s="170"/>
      <c r="NOQ6" s="170"/>
      <c r="NOR6" s="170"/>
      <c r="NOS6" s="170"/>
      <c r="NOT6" s="170"/>
      <c r="NOU6" s="170"/>
      <c r="NOV6" s="170"/>
      <c r="NOW6" s="170"/>
      <c r="NOX6" s="170"/>
      <c r="NOY6" s="170"/>
      <c r="NOZ6" s="170"/>
      <c r="NPA6" s="170"/>
      <c r="NPB6" s="170"/>
      <c r="NPC6" s="170"/>
      <c r="NPD6" s="170"/>
      <c r="NPE6" s="170"/>
      <c r="NPF6" s="170"/>
      <c r="NPG6" s="170"/>
      <c r="NPH6" s="170"/>
      <c r="NPI6" s="170"/>
      <c r="NPJ6" s="170"/>
      <c r="NPK6" s="170"/>
      <c r="NPL6" s="170"/>
      <c r="NPM6" s="170"/>
      <c r="NPN6" s="170"/>
      <c r="NPO6" s="170"/>
      <c r="NPP6" s="170"/>
      <c r="NPQ6" s="170"/>
      <c r="NPR6" s="170"/>
      <c r="NPS6" s="170"/>
      <c r="NPT6" s="170"/>
      <c r="NPU6" s="170"/>
      <c r="NPV6" s="170"/>
      <c r="NPW6" s="170"/>
      <c r="NPX6" s="170"/>
      <c r="NPY6" s="170"/>
      <c r="NPZ6" s="170"/>
      <c r="NQA6" s="170"/>
      <c r="NQB6" s="170"/>
      <c r="NQC6" s="170"/>
      <c r="NQD6" s="170"/>
      <c r="NQE6" s="170"/>
      <c r="NQF6" s="170"/>
      <c r="NQG6" s="170"/>
      <c r="NQH6" s="170"/>
      <c r="NQI6" s="170"/>
      <c r="NQJ6" s="170"/>
      <c r="NQK6" s="170"/>
      <c r="NQL6" s="170"/>
      <c r="NQM6" s="170"/>
      <c r="NQN6" s="170"/>
      <c r="NQO6" s="170"/>
      <c r="NQP6" s="170"/>
      <c r="NQQ6" s="170"/>
      <c r="NQR6" s="170"/>
      <c r="NQS6" s="170"/>
      <c r="NQT6" s="170"/>
      <c r="NQU6" s="170"/>
      <c r="NQV6" s="170"/>
      <c r="NQW6" s="170"/>
      <c r="NQX6" s="170"/>
      <c r="NQY6" s="170"/>
      <c r="NQZ6" s="170"/>
      <c r="NRA6" s="170"/>
      <c r="NRB6" s="170"/>
      <c r="NRC6" s="170"/>
      <c r="NRD6" s="170"/>
      <c r="NRE6" s="170"/>
      <c r="NRF6" s="170"/>
      <c r="NRG6" s="170"/>
      <c r="NRH6" s="170"/>
      <c r="NRI6" s="170"/>
      <c r="NRJ6" s="170"/>
      <c r="NRK6" s="170"/>
      <c r="NRL6" s="170"/>
      <c r="NRM6" s="170"/>
      <c r="NRN6" s="170"/>
      <c r="NRO6" s="170"/>
      <c r="NRP6" s="170"/>
      <c r="NRQ6" s="170"/>
      <c r="NRR6" s="170"/>
      <c r="NRS6" s="170"/>
      <c r="NRT6" s="170"/>
      <c r="NRU6" s="170"/>
      <c r="NRV6" s="170"/>
      <c r="NRW6" s="170"/>
      <c r="NRX6" s="170"/>
      <c r="NRY6" s="170"/>
      <c r="NRZ6" s="170"/>
      <c r="NSA6" s="170"/>
      <c r="NSB6" s="170"/>
      <c r="NSC6" s="170"/>
      <c r="NSD6" s="170"/>
      <c r="NSE6" s="170"/>
      <c r="NSF6" s="170"/>
      <c r="NSG6" s="170"/>
      <c r="NSH6" s="170"/>
      <c r="NSI6" s="170"/>
      <c r="NSJ6" s="170"/>
      <c r="NSK6" s="170"/>
      <c r="NSL6" s="170"/>
      <c r="NSM6" s="170"/>
      <c r="NSN6" s="170"/>
      <c r="NSO6" s="170"/>
      <c r="NSP6" s="170"/>
      <c r="NSQ6" s="170"/>
      <c r="NSR6" s="170"/>
      <c r="NSS6" s="170"/>
      <c r="NST6" s="170"/>
      <c r="NSU6" s="170"/>
      <c r="NSV6" s="170"/>
      <c r="NSW6" s="170"/>
      <c r="NSX6" s="170"/>
      <c r="NSY6" s="170"/>
      <c r="NSZ6" s="170"/>
      <c r="NTA6" s="170"/>
      <c r="NTB6" s="170"/>
      <c r="NTC6" s="170"/>
      <c r="NTD6" s="170"/>
      <c r="NTE6" s="170"/>
      <c r="NTF6" s="170"/>
      <c r="NTG6" s="170"/>
      <c r="NTH6" s="170"/>
      <c r="NTI6" s="170"/>
      <c r="NTJ6" s="170"/>
      <c r="NTK6" s="170"/>
      <c r="NTL6" s="170"/>
      <c r="NTM6" s="170"/>
      <c r="NTN6" s="170"/>
      <c r="NTO6" s="170"/>
      <c r="NTP6" s="170"/>
      <c r="NTQ6" s="170"/>
      <c r="NTR6" s="170"/>
      <c r="NTS6" s="170"/>
      <c r="NTT6" s="170"/>
      <c r="NTU6" s="170"/>
      <c r="NTV6" s="170"/>
      <c r="NTW6" s="170"/>
      <c r="NTX6" s="170"/>
      <c r="NTY6" s="170"/>
      <c r="NTZ6" s="170"/>
      <c r="NUA6" s="170"/>
      <c r="NUB6" s="170"/>
      <c r="NUC6" s="170"/>
      <c r="NUD6" s="170"/>
      <c r="NUE6" s="170"/>
      <c r="NUF6" s="170"/>
      <c r="NUG6" s="170"/>
      <c r="NUH6" s="170"/>
      <c r="NUI6" s="170"/>
      <c r="NUJ6" s="170"/>
      <c r="NUK6" s="170"/>
      <c r="NUL6" s="170"/>
      <c r="NUM6" s="170"/>
      <c r="NUN6" s="170"/>
      <c r="NUO6" s="170"/>
      <c r="NUP6" s="170"/>
      <c r="NUQ6" s="170"/>
      <c r="NUR6" s="170"/>
      <c r="NUS6" s="170"/>
      <c r="NUT6" s="170"/>
      <c r="NUU6" s="170"/>
      <c r="NUV6" s="170"/>
      <c r="NUW6" s="170"/>
      <c r="NUX6" s="170"/>
      <c r="NUY6" s="170"/>
      <c r="NUZ6" s="170"/>
      <c r="NVA6" s="170"/>
      <c r="NVB6" s="170"/>
      <c r="NVC6" s="170"/>
      <c r="NVD6" s="170"/>
      <c r="NVE6" s="170"/>
      <c r="NVF6" s="170"/>
      <c r="NVG6" s="170"/>
      <c r="NVH6" s="170"/>
      <c r="NVI6" s="170"/>
      <c r="NVJ6" s="170"/>
      <c r="NVK6" s="170"/>
      <c r="NVL6" s="170"/>
      <c r="NVM6" s="170"/>
      <c r="NVN6" s="170"/>
      <c r="NVO6" s="170"/>
      <c r="NVP6" s="170"/>
      <c r="NVQ6" s="170"/>
      <c r="NVR6" s="170"/>
      <c r="NVS6" s="170"/>
      <c r="NVT6" s="170"/>
      <c r="NVU6" s="170"/>
      <c r="NVV6" s="170"/>
      <c r="NVW6" s="170"/>
      <c r="NVX6" s="170"/>
      <c r="NVY6" s="170"/>
      <c r="NVZ6" s="170"/>
      <c r="NWA6" s="170"/>
      <c r="NWB6" s="170"/>
      <c r="NWC6" s="170"/>
      <c r="NWD6" s="170"/>
      <c r="NWE6" s="170"/>
      <c r="NWF6" s="170"/>
      <c r="NWG6" s="170"/>
      <c r="NWH6" s="170"/>
      <c r="NWI6" s="170"/>
      <c r="NWJ6" s="170"/>
      <c r="NWK6" s="170"/>
      <c r="NWL6" s="170"/>
      <c r="NWM6" s="170"/>
      <c r="NWN6" s="170"/>
      <c r="NWO6" s="170"/>
      <c r="NWP6" s="170"/>
      <c r="NWQ6" s="170"/>
      <c r="NWR6" s="170"/>
      <c r="NWS6" s="170"/>
      <c r="NWT6" s="170"/>
      <c r="NWU6" s="170"/>
      <c r="NWV6" s="170"/>
      <c r="NWW6" s="170"/>
      <c r="NWX6" s="170"/>
      <c r="NWY6" s="170"/>
      <c r="NWZ6" s="170"/>
      <c r="NXA6" s="170"/>
      <c r="NXB6" s="170"/>
      <c r="NXC6" s="170"/>
      <c r="NXD6" s="170"/>
      <c r="NXE6" s="170"/>
      <c r="NXF6" s="170"/>
      <c r="NXG6" s="170"/>
      <c r="NXH6" s="170"/>
      <c r="NXI6" s="170"/>
      <c r="NXJ6" s="170"/>
      <c r="NXK6" s="170"/>
      <c r="NXL6" s="170"/>
      <c r="NXM6" s="170"/>
      <c r="NXN6" s="170"/>
      <c r="NXO6" s="170"/>
      <c r="NXP6" s="170"/>
      <c r="NXQ6" s="170"/>
      <c r="NXR6" s="170"/>
      <c r="NXS6" s="170"/>
      <c r="NXT6" s="170"/>
      <c r="NXU6" s="170"/>
      <c r="NXV6" s="170"/>
      <c r="NXW6" s="170"/>
      <c r="NXX6" s="170"/>
      <c r="NXY6" s="170"/>
      <c r="NXZ6" s="170"/>
      <c r="NYA6" s="170"/>
      <c r="NYB6" s="170"/>
      <c r="NYC6" s="170"/>
      <c r="NYD6" s="170"/>
      <c r="NYE6" s="170"/>
      <c r="NYF6" s="170"/>
      <c r="NYG6" s="170"/>
      <c r="NYH6" s="170"/>
      <c r="NYI6" s="170"/>
      <c r="NYJ6" s="170"/>
      <c r="NYK6" s="170"/>
      <c r="NYL6" s="170"/>
      <c r="NYM6" s="170"/>
      <c r="NYN6" s="170"/>
      <c r="NYO6" s="170"/>
      <c r="NYP6" s="170"/>
      <c r="NYQ6" s="170"/>
      <c r="NYR6" s="170"/>
      <c r="NYS6" s="170"/>
      <c r="NYT6" s="170"/>
      <c r="NYU6" s="170"/>
      <c r="NYV6" s="170"/>
      <c r="NYW6" s="170"/>
      <c r="NYX6" s="170"/>
      <c r="NYY6" s="170"/>
      <c r="NYZ6" s="170"/>
      <c r="NZA6" s="170"/>
      <c r="NZB6" s="170"/>
      <c r="NZC6" s="170"/>
      <c r="NZD6" s="170"/>
      <c r="NZE6" s="170"/>
      <c r="NZF6" s="170"/>
      <c r="NZG6" s="170"/>
      <c r="NZH6" s="170"/>
      <c r="NZI6" s="170"/>
      <c r="NZJ6" s="170"/>
      <c r="NZK6" s="170"/>
      <c r="NZL6" s="170"/>
      <c r="NZM6" s="170"/>
      <c r="NZN6" s="170"/>
      <c r="NZO6" s="170"/>
      <c r="NZP6" s="170"/>
      <c r="NZQ6" s="170"/>
      <c r="NZR6" s="170"/>
      <c r="NZS6" s="170"/>
      <c r="NZT6" s="170"/>
      <c r="NZU6" s="170"/>
      <c r="NZV6" s="170"/>
      <c r="NZW6" s="170"/>
      <c r="NZX6" s="170"/>
      <c r="NZY6" s="170"/>
      <c r="NZZ6" s="170"/>
      <c r="OAA6" s="170"/>
      <c r="OAB6" s="170"/>
      <c r="OAC6" s="170"/>
      <c r="OAD6" s="170"/>
      <c r="OAE6" s="170"/>
      <c r="OAF6" s="170"/>
      <c r="OAG6" s="170"/>
      <c r="OAH6" s="170"/>
      <c r="OAI6" s="170"/>
      <c r="OAJ6" s="170"/>
      <c r="OAK6" s="170"/>
      <c r="OAL6" s="170"/>
      <c r="OAM6" s="170"/>
      <c r="OAN6" s="170"/>
      <c r="OAO6" s="170"/>
      <c r="OAP6" s="170"/>
      <c r="OAQ6" s="170"/>
      <c r="OAR6" s="170"/>
      <c r="OAS6" s="170"/>
      <c r="OAT6" s="170"/>
      <c r="OAU6" s="170"/>
      <c r="OAV6" s="170"/>
      <c r="OAW6" s="170"/>
      <c r="OAX6" s="170"/>
      <c r="OAY6" s="170"/>
      <c r="OAZ6" s="170"/>
      <c r="OBA6" s="170"/>
      <c r="OBB6" s="170"/>
      <c r="OBC6" s="170"/>
      <c r="OBD6" s="170"/>
      <c r="OBE6" s="170"/>
      <c r="OBF6" s="170"/>
      <c r="OBG6" s="170"/>
      <c r="OBH6" s="170"/>
      <c r="OBI6" s="170"/>
      <c r="OBJ6" s="170"/>
      <c r="OBK6" s="170"/>
      <c r="OBL6" s="170"/>
      <c r="OBM6" s="170"/>
      <c r="OBN6" s="170"/>
      <c r="OBO6" s="170"/>
      <c r="OBP6" s="170"/>
      <c r="OBQ6" s="170"/>
      <c r="OBR6" s="170"/>
      <c r="OBS6" s="170"/>
      <c r="OBT6" s="170"/>
      <c r="OBU6" s="170"/>
      <c r="OBV6" s="170"/>
      <c r="OBW6" s="170"/>
      <c r="OBX6" s="170"/>
      <c r="OBY6" s="170"/>
      <c r="OBZ6" s="170"/>
      <c r="OCA6" s="170"/>
      <c r="OCB6" s="170"/>
      <c r="OCC6" s="170"/>
      <c r="OCD6" s="170"/>
      <c r="OCE6" s="170"/>
      <c r="OCF6" s="170"/>
      <c r="OCG6" s="170"/>
      <c r="OCH6" s="170"/>
      <c r="OCI6" s="170"/>
      <c r="OCJ6" s="170"/>
      <c r="OCK6" s="170"/>
      <c r="OCL6" s="170"/>
      <c r="OCM6" s="170"/>
      <c r="OCN6" s="170"/>
      <c r="OCO6" s="170"/>
      <c r="OCP6" s="170"/>
      <c r="OCQ6" s="170"/>
      <c r="OCR6" s="170"/>
      <c r="OCS6" s="170"/>
      <c r="OCT6" s="170"/>
      <c r="OCU6" s="170"/>
      <c r="OCV6" s="170"/>
      <c r="OCW6" s="170"/>
      <c r="OCX6" s="170"/>
      <c r="OCY6" s="170"/>
      <c r="OCZ6" s="170"/>
      <c r="ODA6" s="170"/>
      <c r="ODB6" s="170"/>
      <c r="ODC6" s="170"/>
      <c r="ODD6" s="170"/>
      <c r="ODE6" s="170"/>
      <c r="ODF6" s="170"/>
      <c r="ODG6" s="170"/>
      <c r="ODH6" s="170"/>
      <c r="ODI6" s="170"/>
      <c r="ODJ6" s="170"/>
      <c r="ODK6" s="170"/>
      <c r="ODL6" s="170"/>
      <c r="ODM6" s="170"/>
      <c r="ODN6" s="170"/>
      <c r="ODO6" s="170"/>
      <c r="ODP6" s="170"/>
      <c r="ODQ6" s="170"/>
      <c r="ODR6" s="170"/>
      <c r="ODS6" s="170"/>
      <c r="ODT6" s="170"/>
      <c r="ODU6" s="170"/>
      <c r="ODV6" s="170"/>
      <c r="ODW6" s="170"/>
      <c r="ODX6" s="170"/>
      <c r="ODY6" s="170"/>
      <c r="ODZ6" s="170"/>
      <c r="OEA6" s="170"/>
      <c r="OEB6" s="170"/>
      <c r="OEC6" s="170"/>
      <c r="OED6" s="170"/>
      <c r="OEE6" s="170"/>
      <c r="OEF6" s="170"/>
      <c r="OEG6" s="170"/>
      <c r="OEH6" s="170"/>
      <c r="OEI6" s="170"/>
      <c r="OEJ6" s="170"/>
      <c r="OEK6" s="170"/>
      <c r="OEL6" s="170"/>
      <c r="OEM6" s="170"/>
      <c r="OEN6" s="170"/>
      <c r="OEO6" s="170"/>
      <c r="OEP6" s="170"/>
      <c r="OEQ6" s="170"/>
      <c r="OER6" s="170"/>
      <c r="OES6" s="170"/>
      <c r="OET6" s="170"/>
      <c r="OEU6" s="170"/>
      <c r="OEV6" s="170"/>
      <c r="OEW6" s="170"/>
      <c r="OEX6" s="170"/>
      <c r="OEY6" s="170"/>
      <c r="OEZ6" s="170"/>
      <c r="OFA6" s="170"/>
      <c r="OFB6" s="170"/>
      <c r="OFC6" s="170"/>
      <c r="OFD6" s="170"/>
      <c r="OFE6" s="170"/>
      <c r="OFF6" s="170"/>
      <c r="OFG6" s="170"/>
      <c r="OFH6" s="170"/>
      <c r="OFI6" s="170"/>
      <c r="OFJ6" s="170"/>
      <c r="OFK6" s="170"/>
      <c r="OFL6" s="170"/>
      <c r="OFM6" s="170"/>
      <c r="OFN6" s="170"/>
      <c r="OFO6" s="170"/>
      <c r="OFP6" s="170"/>
      <c r="OFQ6" s="170"/>
      <c r="OFR6" s="170"/>
      <c r="OFS6" s="170"/>
      <c r="OFT6" s="170"/>
      <c r="OFU6" s="170"/>
      <c r="OFV6" s="170"/>
      <c r="OFW6" s="170"/>
      <c r="OFX6" s="170"/>
      <c r="OFY6" s="170"/>
      <c r="OFZ6" s="170"/>
      <c r="OGA6" s="170"/>
      <c r="OGB6" s="170"/>
      <c r="OGC6" s="170"/>
      <c r="OGD6" s="170"/>
      <c r="OGE6" s="170"/>
      <c r="OGF6" s="170"/>
      <c r="OGG6" s="170"/>
      <c r="OGH6" s="170"/>
      <c r="OGI6" s="170"/>
      <c r="OGJ6" s="170"/>
      <c r="OGK6" s="170"/>
      <c r="OGL6" s="170"/>
      <c r="OGM6" s="170"/>
      <c r="OGN6" s="170"/>
      <c r="OGO6" s="170"/>
      <c r="OGP6" s="170"/>
      <c r="OGQ6" s="170"/>
      <c r="OGR6" s="170"/>
      <c r="OGS6" s="170"/>
      <c r="OGT6" s="170"/>
      <c r="OGU6" s="170"/>
      <c r="OGV6" s="170"/>
      <c r="OGW6" s="170"/>
      <c r="OGX6" s="170"/>
      <c r="OGY6" s="170"/>
      <c r="OGZ6" s="170"/>
      <c r="OHA6" s="170"/>
      <c r="OHB6" s="170"/>
      <c r="OHC6" s="170"/>
      <c r="OHD6" s="170"/>
      <c r="OHE6" s="170"/>
      <c r="OHF6" s="170"/>
      <c r="OHG6" s="170"/>
      <c r="OHH6" s="170"/>
      <c r="OHI6" s="170"/>
      <c r="OHJ6" s="170"/>
      <c r="OHK6" s="170"/>
      <c r="OHL6" s="170"/>
      <c r="OHM6" s="170"/>
      <c r="OHN6" s="170"/>
      <c r="OHO6" s="170"/>
      <c r="OHP6" s="170"/>
      <c r="OHQ6" s="170"/>
      <c r="OHR6" s="170"/>
      <c r="OHS6" s="170"/>
      <c r="OHT6" s="170"/>
      <c r="OHU6" s="170"/>
      <c r="OHV6" s="170"/>
      <c r="OHW6" s="170"/>
      <c r="OHX6" s="170"/>
      <c r="OHY6" s="170"/>
      <c r="OHZ6" s="170"/>
      <c r="OIA6" s="170"/>
      <c r="OIB6" s="170"/>
      <c r="OIC6" s="170"/>
      <c r="OID6" s="170"/>
      <c r="OIE6" s="170"/>
      <c r="OIF6" s="170"/>
      <c r="OIG6" s="170"/>
      <c r="OIH6" s="170"/>
      <c r="OII6" s="170"/>
      <c r="OIJ6" s="170"/>
      <c r="OIK6" s="170"/>
      <c r="OIL6" s="170"/>
      <c r="OIM6" s="170"/>
      <c r="OIN6" s="170"/>
      <c r="OIO6" s="170"/>
      <c r="OIP6" s="170"/>
      <c r="OIQ6" s="170"/>
      <c r="OIR6" s="170"/>
      <c r="OIS6" s="170"/>
      <c r="OIT6" s="170"/>
      <c r="OIU6" s="170"/>
      <c r="OIV6" s="170"/>
      <c r="OIW6" s="170"/>
      <c r="OIX6" s="170"/>
      <c r="OIY6" s="170"/>
      <c r="OIZ6" s="170"/>
      <c r="OJA6" s="170"/>
      <c r="OJB6" s="170"/>
      <c r="OJC6" s="170"/>
      <c r="OJD6" s="170"/>
      <c r="OJE6" s="170"/>
      <c r="OJF6" s="170"/>
      <c r="OJG6" s="170"/>
      <c r="OJH6" s="170"/>
      <c r="OJI6" s="170"/>
      <c r="OJJ6" s="170"/>
      <c r="OJK6" s="170"/>
      <c r="OJL6" s="170"/>
      <c r="OJM6" s="170"/>
      <c r="OJN6" s="170"/>
      <c r="OJO6" s="170"/>
      <c r="OJP6" s="170"/>
      <c r="OJQ6" s="170"/>
      <c r="OJR6" s="170"/>
      <c r="OJS6" s="170"/>
      <c r="OJT6" s="170"/>
      <c r="OJU6" s="170"/>
      <c r="OJV6" s="170"/>
      <c r="OJW6" s="170"/>
      <c r="OJX6" s="170"/>
      <c r="OJY6" s="170"/>
      <c r="OJZ6" s="170"/>
      <c r="OKA6" s="170"/>
      <c r="OKB6" s="170"/>
      <c r="OKC6" s="170"/>
      <c r="OKD6" s="170"/>
      <c r="OKE6" s="170"/>
      <c r="OKF6" s="170"/>
      <c r="OKG6" s="170"/>
      <c r="OKH6" s="170"/>
      <c r="OKI6" s="170"/>
      <c r="OKJ6" s="170"/>
      <c r="OKK6" s="170"/>
      <c r="OKL6" s="170"/>
      <c r="OKM6" s="170"/>
      <c r="OKN6" s="170"/>
      <c r="OKO6" s="170"/>
      <c r="OKP6" s="170"/>
      <c r="OKQ6" s="170"/>
      <c r="OKR6" s="170"/>
      <c r="OKS6" s="170"/>
      <c r="OKT6" s="170"/>
      <c r="OKU6" s="170"/>
      <c r="OKV6" s="170"/>
      <c r="OKW6" s="170"/>
      <c r="OKX6" s="170"/>
      <c r="OKY6" s="170"/>
      <c r="OKZ6" s="170"/>
      <c r="OLA6" s="170"/>
      <c r="OLB6" s="170"/>
      <c r="OLC6" s="170"/>
      <c r="OLD6" s="170"/>
      <c r="OLE6" s="170"/>
      <c r="OLF6" s="170"/>
      <c r="OLG6" s="170"/>
      <c r="OLH6" s="170"/>
      <c r="OLI6" s="170"/>
      <c r="OLJ6" s="170"/>
      <c r="OLK6" s="170"/>
      <c r="OLL6" s="170"/>
      <c r="OLM6" s="170"/>
      <c r="OLN6" s="170"/>
      <c r="OLO6" s="170"/>
      <c r="OLP6" s="170"/>
      <c r="OLQ6" s="170"/>
      <c r="OLR6" s="170"/>
      <c r="OLS6" s="170"/>
      <c r="OLT6" s="170"/>
      <c r="OLU6" s="170"/>
      <c r="OLV6" s="170"/>
      <c r="OLW6" s="170"/>
      <c r="OLX6" s="170"/>
      <c r="OLY6" s="170"/>
      <c r="OLZ6" s="170"/>
      <c r="OMA6" s="170"/>
      <c r="OMB6" s="170"/>
      <c r="OMC6" s="170"/>
      <c r="OMD6" s="170"/>
      <c r="OME6" s="170"/>
      <c r="OMF6" s="170"/>
      <c r="OMG6" s="170"/>
      <c r="OMH6" s="170"/>
      <c r="OMI6" s="170"/>
      <c r="OMJ6" s="170"/>
      <c r="OMK6" s="170"/>
      <c r="OML6" s="170"/>
      <c r="OMM6" s="170"/>
      <c r="OMN6" s="170"/>
      <c r="OMO6" s="170"/>
      <c r="OMP6" s="170"/>
      <c r="OMQ6" s="170"/>
      <c r="OMR6" s="170"/>
      <c r="OMS6" s="170"/>
      <c r="OMT6" s="170"/>
      <c r="OMU6" s="170"/>
      <c r="OMV6" s="170"/>
      <c r="OMW6" s="170"/>
      <c r="OMX6" s="170"/>
      <c r="OMY6" s="170"/>
      <c r="OMZ6" s="170"/>
      <c r="ONA6" s="170"/>
      <c r="ONB6" s="170"/>
      <c r="ONC6" s="170"/>
      <c r="OND6" s="170"/>
      <c r="ONE6" s="170"/>
      <c r="ONF6" s="170"/>
      <c r="ONG6" s="170"/>
      <c r="ONH6" s="170"/>
      <c r="ONI6" s="170"/>
      <c r="ONJ6" s="170"/>
      <c r="ONK6" s="170"/>
      <c r="ONL6" s="170"/>
      <c r="ONM6" s="170"/>
      <c r="ONN6" s="170"/>
      <c r="ONO6" s="170"/>
      <c r="ONP6" s="170"/>
      <c r="ONQ6" s="170"/>
      <c r="ONR6" s="170"/>
      <c r="ONS6" s="170"/>
      <c r="ONT6" s="170"/>
      <c r="ONU6" s="170"/>
      <c r="ONV6" s="170"/>
      <c r="ONW6" s="170"/>
      <c r="ONX6" s="170"/>
      <c r="ONY6" s="170"/>
      <c r="ONZ6" s="170"/>
      <c r="OOA6" s="170"/>
      <c r="OOB6" s="170"/>
      <c r="OOC6" s="170"/>
      <c r="OOD6" s="170"/>
      <c r="OOE6" s="170"/>
      <c r="OOF6" s="170"/>
      <c r="OOG6" s="170"/>
      <c r="OOH6" s="170"/>
      <c r="OOI6" s="170"/>
      <c r="OOJ6" s="170"/>
      <c r="OOK6" s="170"/>
      <c r="OOL6" s="170"/>
      <c r="OOM6" s="170"/>
      <c r="OON6" s="170"/>
      <c r="OOO6" s="170"/>
      <c r="OOP6" s="170"/>
      <c r="OOQ6" s="170"/>
      <c r="OOR6" s="170"/>
      <c r="OOS6" s="170"/>
      <c r="OOT6" s="170"/>
      <c r="OOU6" s="170"/>
      <c r="OOV6" s="170"/>
      <c r="OOW6" s="170"/>
      <c r="OOX6" s="170"/>
      <c r="OOY6" s="170"/>
      <c r="OOZ6" s="170"/>
      <c r="OPA6" s="170"/>
      <c r="OPB6" s="170"/>
      <c r="OPC6" s="170"/>
      <c r="OPD6" s="170"/>
      <c r="OPE6" s="170"/>
      <c r="OPF6" s="170"/>
      <c r="OPG6" s="170"/>
      <c r="OPH6" s="170"/>
      <c r="OPI6" s="170"/>
      <c r="OPJ6" s="170"/>
      <c r="OPK6" s="170"/>
      <c r="OPL6" s="170"/>
      <c r="OPM6" s="170"/>
      <c r="OPN6" s="170"/>
      <c r="OPO6" s="170"/>
      <c r="OPP6" s="170"/>
      <c r="OPQ6" s="170"/>
      <c r="OPR6" s="170"/>
      <c r="OPS6" s="170"/>
      <c r="OPT6" s="170"/>
      <c r="OPU6" s="170"/>
      <c r="OPV6" s="170"/>
      <c r="OPW6" s="170"/>
      <c r="OPX6" s="170"/>
      <c r="OPY6" s="170"/>
      <c r="OPZ6" s="170"/>
      <c r="OQA6" s="170"/>
      <c r="OQB6" s="170"/>
      <c r="OQC6" s="170"/>
      <c r="OQD6" s="170"/>
      <c r="OQE6" s="170"/>
      <c r="OQF6" s="170"/>
      <c r="OQG6" s="170"/>
      <c r="OQH6" s="170"/>
      <c r="OQI6" s="170"/>
      <c r="OQJ6" s="170"/>
      <c r="OQK6" s="170"/>
      <c r="OQL6" s="170"/>
      <c r="OQM6" s="170"/>
      <c r="OQN6" s="170"/>
      <c r="OQO6" s="170"/>
      <c r="OQP6" s="170"/>
      <c r="OQQ6" s="170"/>
      <c r="OQR6" s="170"/>
      <c r="OQS6" s="170"/>
      <c r="OQT6" s="170"/>
      <c r="OQU6" s="170"/>
      <c r="OQV6" s="170"/>
      <c r="OQW6" s="170"/>
      <c r="OQX6" s="170"/>
      <c r="OQY6" s="170"/>
      <c r="OQZ6" s="170"/>
      <c r="ORA6" s="170"/>
      <c r="ORB6" s="170"/>
      <c r="ORC6" s="170"/>
      <c r="ORD6" s="170"/>
      <c r="ORE6" s="170"/>
      <c r="ORF6" s="170"/>
      <c r="ORG6" s="170"/>
      <c r="ORH6" s="170"/>
      <c r="ORI6" s="170"/>
      <c r="ORJ6" s="170"/>
      <c r="ORK6" s="170"/>
      <c r="ORL6" s="170"/>
      <c r="ORM6" s="170"/>
      <c r="ORN6" s="170"/>
      <c r="ORO6" s="170"/>
      <c r="ORP6" s="170"/>
      <c r="ORQ6" s="170"/>
      <c r="ORR6" s="170"/>
      <c r="ORS6" s="170"/>
      <c r="ORT6" s="170"/>
      <c r="ORU6" s="170"/>
      <c r="ORV6" s="170"/>
      <c r="ORW6" s="170"/>
      <c r="ORX6" s="170"/>
      <c r="ORY6" s="170"/>
      <c r="ORZ6" s="170"/>
      <c r="OSA6" s="170"/>
      <c r="OSB6" s="170"/>
      <c r="OSC6" s="170"/>
      <c r="OSD6" s="170"/>
      <c r="OSE6" s="170"/>
      <c r="OSF6" s="170"/>
      <c r="OSG6" s="170"/>
      <c r="OSH6" s="170"/>
      <c r="OSI6" s="170"/>
      <c r="OSJ6" s="170"/>
      <c r="OSK6" s="170"/>
      <c r="OSL6" s="170"/>
      <c r="OSM6" s="170"/>
      <c r="OSN6" s="170"/>
      <c r="OSO6" s="170"/>
      <c r="OSP6" s="170"/>
      <c r="OSQ6" s="170"/>
      <c r="OSR6" s="170"/>
      <c r="OSS6" s="170"/>
      <c r="OST6" s="170"/>
      <c r="OSU6" s="170"/>
      <c r="OSV6" s="170"/>
      <c r="OSW6" s="170"/>
      <c r="OSX6" s="170"/>
      <c r="OSY6" s="170"/>
      <c r="OSZ6" s="170"/>
      <c r="OTA6" s="170"/>
      <c r="OTB6" s="170"/>
      <c r="OTC6" s="170"/>
      <c r="OTD6" s="170"/>
      <c r="OTE6" s="170"/>
      <c r="OTF6" s="170"/>
      <c r="OTG6" s="170"/>
      <c r="OTH6" s="170"/>
      <c r="OTI6" s="170"/>
      <c r="OTJ6" s="170"/>
      <c r="OTK6" s="170"/>
      <c r="OTL6" s="170"/>
      <c r="OTM6" s="170"/>
      <c r="OTN6" s="170"/>
      <c r="OTO6" s="170"/>
      <c r="OTP6" s="170"/>
      <c r="OTQ6" s="170"/>
      <c r="OTR6" s="170"/>
      <c r="OTS6" s="170"/>
      <c r="OTT6" s="170"/>
      <c r="OTU6" s="170"/>
      <c r="OTV6" s="170"/>
      <c r="OTW6" s="170"/>
      <c r="OTX6" s="170"/>
      <c r="OTY6" s="170"/>
      <c r="OTZ6" s="170"/>
      <c r="OUA6" s="170"/>
      <c r="OUB6" s="170"/>
      <c r="OUC6" s="170"/>
      <c r="OUD6" s="170"/>
      <c r="OUE6" s="170"/>
      <c r="OUF6" s="170"/>
      <c r="OUG6" s="170"/>
      <c r="OUH6" s="170"/>
      <c r="OUI6" s="170"/>
      <c r="OUJ6" s="170"/>
      <c r="OUK6" s="170"/>
      <c r="OUL6" s="170"/>
      <c r="OUM6" s="170"/>
      <c r="OUN6" s="170"/>
      <c r="OUO6" s="170"/>
      <c r="OUP6" s="170"/>
      <c r="OUQ6" s="170"/>
      <c r="OUR6" s="170"/>
      <c r="OUS6" s="170"/>
      <c r="OUT6" s="170"/>
      <c r="OUU6" s="170"/>
      <c r="OUV6" s="170"/>
      <c r="OUW6" s="170"/>
      <c r="OUX6" s="170"/>
      <c r="OUY6" s="170"/>
      <c r="OUZ6" s="170"/>
      <c r="OVA6" s="170"/>
      <c r="OVB6" s="170"/>
      <c r="OVC6" s="170"/>
      <c r="OVD6" s="170"/>
      <c r="OVE6" s="170"/>
      <c r="OVF6" s="170"/>
      <c r="OVG6" s="170"/>
      <c r="OVH6" s="170"/>
      <c r="OVI6" s="170"/>
      <c r="OVJ6" s="170"/>
      <c r="OVK6" s="170"/>
      <c r="OVL6" s="170"/>
      <c r="OVM6" s="170"/>
      <c r="OVN6" s="170"/>
      <c r="OVO6" s="170"/>
      <c r="OVP6" s="170"/>
      <c r="OVQ6" s="170"/>
      <c r="OVR6" s="170"/>
      <c r="OVS6" s="170"/>
      <c r="OVT6" s="170"/>
      <c r="OVU6" s="170"/>
      <c r="OVV6" s="170"/>
      <c r="OVW6" s="170"/>
      <c r="OVX6" s="170"/>
      <c r="OVY6" s="170"/>
      <c r="OVZ6" s="170"/>
      <c r="OWA6" s="170"/>
      <c r="OWB6" s="170"/>
      <c r="OWC6" s="170"/>
      <c r="OWD6" s="170"/>
      <c r="OWE6" s="170"/>
      <c r="OWF6" s="170"/>
      <c r="OWG6" s="170"/>
      <c r="OWH6" s="170"/>
      <c r="OWI6" s="170"/>
      <c r="OWJ6" s="170"/>
      <c r="OWK6" s="170"/>
      <c r="OWL6" s="170"/>
      <c r="OWM6" s="170"/>
      <c r="OWN6" s="170"/>
      <c r="OWO6" s="170"/>
      <c r="OWP6" s="170"/>
      <c r="OWQ6" s="170"/>
      <c r="OWR6" s="170"/>
      <c r="OWS6" s="170"/>
      <c r="OWT6" s="170"/>
      <c r="OWU6" s="170"/>
      <c r="OWV6" s="170"/>
      <c r="OWW6" s="170"/>
      <c r="OWX6" s="170"/>
      <c r="OWY6" s="170"/>
      <c r="OWZ6" s="170"/>
      <c r="OXA6" s="170"/>
      <c r="OXB6" s="170"/>
      <c r="OXC6" s="170"/>
      <c r="OXD6" s="170"/>
      <c r="OXE6" s="170"/>
      <c r="OXF6" s="170"/>
      <c r="OXG6" s="170"/>
      <c r="OXH6" s="170"/>
      <c r="OXI6" s="170"/>
      <c r="OXJ6" s="170"/>
      <c r="OXK6" s="170"/>
      <c r="OXL6" s="170"/>
      <c r="OXM6" s="170"/>
      <c r="OXN6" s="170"/>
      <c r="OXO6" s="170"/>
      <c r="OXP6" s="170"/>
      <c r="OXQ6" s="170"/>
      <c r="OXR6" s="170"/>
      <c r="OXS6" s="170"/>
      <c r="OXT6" s="170"/>
      <c r="OXU6" s="170"/>
      <c r="OXV6" s="170"/>
      <c r="OXW6" s="170"/>
      <c r="OXX6" s="170"/>
      <c r="OXY6" s="170"/>
      <c r="OXZ6" s="170"/>
      <c r="OYA6" s="170"/>
      <c r="OYB6" s="170"/>
      <c r="OYC6" s="170"/>
      <c r="OYD6" s="170"/>
      <c r="OYE6" s="170"/>
      <c r="OYF6" s="170"/>
      <c r="OYG6" s="170"/>
      <c r="OYH6" s="170"/>
      <c r="OYI6" s="170"/>
      <c r="OYJ6" s="170"/>
      <c r="OYK6" s="170"/>
      <c r="OYL6" s="170"/>
      <c r="OYM6" s="170"/>
      <c r="OYN6" s="170"/>
      <c r="OYO6" s="170"/>
      <c r="OYP6" s="170"/>
      <c r="OYQ6" s="170"/>
      <c r="OYR6" s="170"/>
      <c r="OYS6" s="170"/>
      <c r="OYT6" s="170"/>
      <c r="OYU6" s="170"/>
      <c r="OYV6" s="170"/>
      <c r="OYW6" s="170"/>
      <c r="OYX6" s="170"/>
      <c r="OYY6" s="170"/>
      <c r="OYZ6" s="170"/>
      <c r="OZA6" s="170"/>
      <c r="OZB6" s="170"/>
      <c r="OZC6" s="170"/>
      <c r="OZD6" s="170"/>
      <c r="OZE6" s="170"/>
      <c r="OZF6" s="170"/>
      <c r="OZG6" s="170"/>
      <c r="OZH6" s="170"/>
      <c r="OZI6" s="170"/>
      <c r="OZJ6" s="170"/>
      <c r="OZK6" s="170"/>
      <c r="OZL6" s="170"/>
      <c r="OZM6" s="170"/>
      <c r="OZN6" s="170"/>
      <c r="OZO6" s="170"/>
      <c r="OZP6" s="170"/>
      <c r="OZQ6" s="170"/>
      <c r="OZR6" s="170"/>
      <c r="OZS6" s="170"/>
      <c r="OZT6" s="170"/>
      <c r="OZU6" s="170"/>
      <c r="OZV6" s="170"/>
      <c r="OZW6" s="170"/>
      <c r="OZX6" s="170"/>
      <c r="OZY6" s="170"/>
      <c r="OZZ6" s="170"/>
      <c r="PAA6" s="170"/>
      <c r="PAB6" s="170"/>
      <c r="PAC6" s="170"/>
      <c r="PAD6" s="170"/>
      <c r="PAE6" s="170"/>
      <c r="PAF6" s="170"/>
      <c r="PAG6" s="170"/>
      <c r="PAH6" s="170"/>
      <c r="PAI6" s="170"/>
      <c r="PAJ6" s="170"/>
      <c r="PAK6" s="170"/>
      <c r="PAL6" s="170"/>
      <c r="PAM6" s="170"/>
      <c r="PAN6" s="170"/>
      <c r="PAO6" s="170"/>
      <c r="PAP6" s="170"/>
      <c r="PAQ6" s="170"/>
      <c r="PAR6" s="170"/>
      <c r="PAS6" s="170"/>
      <c r="PAT6" s="170"/>
      <c r="PAU6" s="170"/>
      <c r="PAV6" s="170"/>
      <c r="PAW6" s="170"/>
      <c r="PAX6" s="170"/>
      <c r="PAY6" s="170"/>
      <c r="PAZ6" s="170"/>
      <c r="PBA6" s="170"/>
      <c r="PBB6" s="170"/>
      <c r="PBC6" s="170"/>
      <c r="PBD6" s="170"/>
      <c r="PBE6" s="170"/>
      <c r="PBF6" s="170"/>
      <c r="PBG6" s="170"/>
      <c r="PBH6" s="170"/>
      <c r="PBI6" s="170"/>
      <c r="PBJ6" s="170"/>
      <c r="PBK6" s="170"/>
      <c r="PBL6" s="170"/>
      <c r="PBM6" s="170"/>
      <c r="PBN6" s="170"/>
      <c r="PBO6" s="170"/>
      <c r="PBP6" s="170"/>
      <c r="PBQ6" s="170"/>
      <c r="PBR6" s="170"/>
      <c r="PBS6" s="170"/>
      <c r="PBT6" s="170"/>
      <c r="PBU6" s="170"/>
      <c r="PBV6" s="170"/>
      <c r="PBW6" s="170"/>
      <c r="PBX6" s="170"/>
      <c r="PBY6" s="170"/>
      <c r="PBZ6" s="170"/>
      <c r="PCA6" s="170"/>
      <c r="PCB6" s="170"/>
      <c r="PCC6" s="170"/>
      <c r="PCD6" s="170"/>
      <c r="PCE6" s="170"/>
      <c r="PCF6" s="170"/>
      <c r="PCG6" s="170"/>
      <c r="PCH6" s="170"/>
      <c r="PCI6" s="170"/>
      <c r="PCJ6" s="170"/>
      <c r="PCK6" s="170"/>
      <c r="PCL6" s="170"/>
      <c r="PCM6" s="170"/>
      <c r="PCN6" s="170"/>
      <c r="PCO6" s="170"/>
      <c r="PCP6" s="170"/>
      <c r="PCQ6" s="170"/>
      <c r="PCR6" s="170"/>
      <c r="PCS6" s="170"/>
      <c r="PCT6" s="170"/>
      <c r="PCU6" s="170"/>
      <c r="PCV6" s="170"/>
      <c r="PCW6" s="170"/>
      <c r="PCX6" s="170"/>
      <c r="PCY6" s="170"/>
      <c r="PCZ6" s="170"/>
      <c r="PDA6" s="170"/>
      <c r="PDB6" s="170"/>
      <c r="PDC6" s="170"/>
      <c r="PDD6" s="170"/>
      <c r="PDE6" s="170"/>
      <c r="PDF6" s="170"/>
      <c r="PDG6" s="170"/>
      <c r="PDH6" s="170"/>
      <c r="PDI6" s="170"/>
      <c r="PDJ6" s="170"/>
      <c r="PDK6" s="170"/>
      <c r="PDL6" s="170"/>
      <c r="PDM6" s="170"/>
      <c r="PDN6" s="170"/>
      <c r="PDO6" s="170"/>
      <c r="PDP6" s="170"/>
      <c r="PDQ6" s="170"/>
      <c r="PDR6" s="170"/>
      <c r="PDS6" s="170"/>
      <c r="PDT6" s="170"/>
      <c r="PDU6" s="170"/>
      <c r="PDV6" s="170"/>
      <c r="PDW6" s="170"/>
      <c r="PDX6" s="170"/>
      <c r="PDY6" s="170"/>
      <c r="PDZ6" s="170"/>
      <c r="PEA6" s="170"/>
      <c r="PEB6" s="170"/>
      <c r="PEC6" s="170"/>
      <c r="PED6" s="170"/>
      <c r="PEE6" s="170"/>
      <c r="PEF6" s="170"/>
      <c r="PEG6" s="170"/>
      <c r="PEH6" s="170"/>
      <c r="PEI6" s="170"/>
      <c r="PEJ6" s="170"/>
      <c r="PEK6" s="170"/>
      <c r="PEL6" s="170"/>
      <c r="PEM6" s="170"/>
      <c r="PEN6" s="170"/>
      <c r="PEO6" s="170"/>
      <c r="PEP6" s="170"/>
      <c r="PEQ6" s="170"/>
      <c r="PER6" s="170"/>
      <c r="PES6" s="170"/>
      <c r="PET6" s="170"/>
      <c r="PEU6" s="170"/>
      <c r="PEV6" s="170"/>
      <c r="PEW6" s="170"/>
      <c r="PEX6" s="170"/>
      <c r="PEY6" s="170"/>
      <c r="PEZ6" s="170"/>
      <c r="PFA6" s="170"/>
      <c r="PFB6" s="170"/>
      <c r="PFC6" s="170"/>
      <c r="PFD6" s="170"/>
      <c r="PFE6" s="170"/>
      <c r="PFF6" s="170"/>
      <c r="PFG6" s="170"/>
      <c r="PFH6" s="170"/>
      <c r="PFI6" s="170"/>
      <c r="PFJ6" s="170"/>
      <c r="PFK6" s="170"/>
      <c r="PFL6" s="170"/>
      <c r="PFM6" s="170"/>
      <c r="PFN6" s="170"/>
      <c r="PFO6" s="170"/>
      <c r="PFP6" s="170"/>
      <c r="PFQ6" s="170"/>
      <c r="PFR6" s="170"/>
      <c r="PFS6" s="170"/>
      <c r="PFT6" s="170"/>
      <c r="PFU6" s="170"/>
      <c r="PFV6" s="170"/>
      <c r="PFW6" s="170"/>
      <c r="PFX6" s="170"/>
      <c r="PFY6" s="170"/>
      <c r="PFZ6" s="170"/>
      <c r="PGA6" s="170"/>
      <c r="PGB6" s="170"/>
      <c r="PGC6" s="170"/>
      <c r="PGD6" s="170"/>
      <c r="PGE6" s="170"/>
      <c r="PGF6" s="170"/>
      <c r="PGG6" s="170"/>
      <c r="PGH6" s="170"/>
      <c r="PGI6" s="170"/>
      <c r="PGJ6" s="170"/>
      <c r="PGK6" s="170"/>
      <c r="PGL6" s="170"/>
      <c r="PGM6" s="170"/>
      <c r="PGN6" s="170"/>
      <c r="PGO6" s="170"/>
      <c r="PGP6" s="170"/>
      <c r="PGQ6" s="170"/>
      <c r="PGR6" s="170"/>
      <c r="PGS6" s="170"/>
      <c r="PGT6" s="170"/>
      <c r="PGU6" s="170"/>
      <c r="PGV6" s="170"/>
      <c r="PGW6" s="170"/>
      <c r="PGX6" s="170"/>
      <c r="PGY6" s="170"/>
      <c r="PGZ6" s="170"/>
      <c r="PHA6" s="170"/>
      <c r="PHB6" s="170"/>
      <c r="PHC6" s="170"/>
      <c r="PHD6" s="170"/>
      <c r="PHE6" s="170"/>
      <c r="PHF6" s="170"/>
      <c r="PHG6" s="170"/>
      <c r="PHH6" s="170"/>
      <c r="PHI6" s="170"/>
      <c r="PHJ6" s="170"/>
      <c r="PHK6" s="170"/>
      <c r="PHL6" s="170"/>
      <c r="PHM6" s="170"/>
      <c r="PHN6" s="170"/>
      <c r="PHO6" s="170"/>
      <c r="PHP6" s="170"/>
      <c r="PHQ6" s="170"/>
      <c r="PHR6" s="170"/>
      <c r="PHS6" s="170"/>
      <c r="PHT6" s="170"/>
      <c r="PHU6" s="170"/>
      <c r="PHV6" s="170"/>
      <c r="PHW6" s="170"/>
      <c r="PHX6" s="170"/>
      <c r="PHY6" s="170"/>
      <c r="PHZ6" s="170"/>
      <c r="PIA6" s="170"/>
      <c r="PIB6" s="170"/>
      <c r="PIC6" s="170"/>
      <c r="PID6" s="170"/>
      <c r="PIE6" s="170"/>
      <c r="PIF6" s="170"/>
      <c r="PIG6" s="170"/>
      <c r="PIH6" s="170"/>
      <c r="PII6" s="170"/>
      <c r="PIJ6" s="170"/>
      <c r="PIK6" s="170"/>
      <c r="PIL6" s="170"/>
      <c r="PIM6" s="170"/>
      <c r="PIN6" s="170"/>
      <c r="PIO6" s="170"/>
      <c r="PIP6" s="170"/>
      <c r="PIQ6" s="170"/>
      <c r="PIR6" s="170"/>
      <c r="PIS6" s="170"/>
      <c r="PIT6" s="170"/>
      <c r="PIU6" s="170"/>
      <c r="PIV6" s="170"/>
      <c r="PIW6" s="170"/>
      <c r="PIX6" s="170"/>
      <c r="PIY6" s="170"/>
      <c r="PIZ6" s="170"/>
      <c r="PJA6" s="170"/>
      <c r="PJB6" s="170"/>
      <c r="PJC6" s="170"/>
      <c r="PJD6" s="170"/>
      <c r="PJE6" s="170"/>
      <c r="PJF6" s="170"/>
      <c r="PJG6" s="170"/>
      <c r="PJH6" s="170"/>
      <c r="PJI6" s="170"/>
      <c r="PJJ6" s="170"/>
      <c r="PJK6" s="170"/>
      <c r="PJL6" s="170"/>
      <c r="PJM6" s="170"/>
      <c r="PJN6" s="170"/>
      <c r="PJO6" s="170"/>
      <c r="PJP6" s="170"/>
      <c r="PJQ6" s="170"/>
      <c r="PJR6" s="170"/>
      <c r="PJS6" s="170"/>
      <c r="PJT6" s="170"/>
      <c r="PJU6" s="170"/>
      <c r="PJV6" s="170"/>
      <c r="PJW6" s="170"/>
      <c r="PJX6" s="170"/>
      <c r="PJY6" s="170"/>
      <c r="PJZ6" s="170"/>
      <c r="PKA6" s="170"/>
      <c r="PKB6" s="170"/>
      <c r="PKC6" s="170"/>
      <c r="PKD6" s="170"/>
      <c r="PKE6" s="170"/>
      <c r="PKF6" s="170"/>
      <c r="PKG6" s="170"/>
      <c r="PKH6" s="170"/>
      <c r="PKI6" s="170"/>
      <c r="PKJ6" s="170"/>
      <c r="PKK6" s="170"/>
      <c r="PKL6" s="170"/>
      <c r="PKM6" s="170"/>
      <c r="PKN6" s="170"/>
      <c r="PKO6" s="170"/>
      <c r="PKP6" s="170"/>
      <c r="PKQ6" s="170"/>
      <c r="PKR6" s="170"/>
      <c r="PKS6" s="170"/>
      <c r="PKT6" s="170"/>
      <c r="PKU6" s="170"/>
      <c r="PKV6" s="170"/>
      <c r="PKW6" s="170"/>
      <c r="PKX6" s="170"/>
      <c r="PKY6" s="170"/>
      <c r="PKZ6" s="170"/>
      <c r="PLA6" s="170"/>
      <c r="PLB6" s="170"/>
      <c r="PLC6" s="170"/>
      <c r="PLD6" s="170"/>
      <c r="PLE6" s="170"/>
      <c r="PLF6" s="170"/>
      <c r="PLG6" s="170"/>
      <c r="PLH6" s="170"/>
      <c r="PLI6" s="170"/>
      <c r="PLJ6" s="170"/>
      <c r="PLK6" s="170"/>
      <c r="PLL6" s="170"/>
      <c r="PLM6" s="170"/>
      <c r="PLN6" s="170"/>
      <c r="PLO6" s="170"/>
      <c r="PLP6" s="170"/>
      <c r="PLQ6" s="170"/>
      <c r="PLR6" s="170"/>
      <c r="PLS6" s="170"/>
      <c r="PLT6" s="170"/>
      <c r="PLU6" s="170"/>
      <c r="PLV6" s="170"/>
      <c r="PLW6" s="170"/>
      <c r="PLX6" s="170"/>
      <c r="PLY6" s="170"/>
      <c r="PLZ6" s="170"/>
      <c r="PMA6" s="170"/>
      <c r="PMB6" s="170"/>
      <c r="PMC6" s="170"/>
      <c r="PMD6" s="170"/>
      <c r="PME6" s="170"/>
      <c r="PMF6" s="170"/>
      <c r="PMG6" s="170"/>
      <c r="PMH6" s="170"/>
      <c r="PMI6" s="170"/>
      <c r="PMJ6" s="170"/>
      <c r="PMK6" s="170"/>
      <c r="PML6" s="170"/>
      <c r="PMM6" s="170"/>
      <c r="PMN6" s="170"/>
      <c r="PMO6" s="170"/>
      <c r="PMP6" s="170"/>
      <c r="PMQ6" s="170"/>
      <c r="PMR6" s="170"/>
      <c r="PMS6" s="170"/>
      <c r="PMT6" s="170"/>
      <c r="PMU6" s="170"/>
      <c r="PMV6" s="170"/>
      <c r="PMW6" s="170"/>
      <c r="PMX6" s="170"/>
      <c r="PMY6" s="170"/>
      <c r="PMZ6" s="170"/>
      <c r="PNA6" s="170"/>
      <c r="PNB6" s="170"/>
      <c r="PNC6" s="170"/>
      <c r="PND6" s="170"/>
      <c r="PNE6" s="170"/>
      <c r="PNF6" s="170"/>
      <c r="PNG6" s="170"/>
      <c r="PNH6" s="170"/>
      <c r="PNI6" s="170"/>
      <c r="PNJ6" s="170"/>
      <c r="PNK6" s="170"/>
      <c r="PNL6" s="170"/>
      <c r="PNM6" s="170"/>
      <c r="PNN6" s="170"/>
      <c r="PNO6" s="170"/>
      <c r="PNP6" s="170"/>
      <c r="PNQ6" s="170"/>
      <c r="PNR6" s="170"/>
      <c r="PNS6" s="170"/>
      <c r="PNT6" s="170"/>
      <c r="PNU6" s="170"/>
      <c r="PNV6" s="170"/>
      <c r="PNW6" s="170"/>
      <c r="PNX6" s="170"/>
      <c r="PNY6" s="170"/>
      <c r="PNZ6" s="170"/>
      <c r="POA6" s="170"/>
      <c r="POB6" s="170"/>
      <c r="POC6" s="170"/>
      <c r="POD6" s="170"/>
      <c r="POE6" s="170"/>
      <c r="POF6" s="170"/>
      <c r="POG6" s="170"/>
      <c r="POH6" s="170"/>
      <c r="POI6" s="170"/>
      <c r="POJ6" s="170"/>
      <c r="POK6" s="170"/>
      <c r="POL6" s="170"/>
      <c r="POM6" s="170"/>
      <c r="PON6" s="170"/>
      <c r="POO6" s="170"/>
      <c r="POP6" s="170"/>
      <c r="POQ6" s="170"/>
      <c r="POR6" s="170"/>
      <c r="POS6" s="170"/>
      <c r="POT6" s="170"/>
      <c r="POU6" s="170"/>
      <c r="POV6" s="170"/>
      <c r="POW6" s="170"/>
      <c r="POX6" s="170"/>
      <c r="POY6" s="170"/>
      <c r="POZ6" s="170"/>
      <c r="PPA6" s="170"/>
      <c r="PPB6" s="170"/>
      <c r="PPC6" s="170"/>
      <c r="PPD6" s="170"/>
      <c r="PPE6" s="170"/>
      <c r="PPF6" s="170"/>
      <c r="PPG6" s="170"/>
      <c r="PPH6" s="170"/>
      <c r="PPI6" s="170"/>
      <c r="PPJ6" s="170"/>
      <c r="PPK6" s="170"/>
      <c r="PPL6" s="170"/>
      <c r="PPM6" s="170"/>
      <c r="PPN6" s="170"/>
      <c r="PPO6" s="170"/>
      <c r="PPP6" s="170"/>
      <c r="PPQ6" s="170"/>
      <c r="PPR6" s="170"/>
      <c r="PPS6" s="170"/>
      <c r="PPT6" s="170"/>
      <c r="PPU6" s="170"/>
      <c r="PPV6" s="170"/>
      <c r="PPW6" s="170"/>
      <c r="PPX6" s="170"/>
      <c r="PPY6" s="170"/>
      <c r="PPZ6" s="170"/>
      <c r="PQA6" s="170"/>
      <c r="PQB6" s="170"/>
      <c r="PQC6" s="170"/>
      <c r="PQD6" s="170"/>
      <c r="PQE6" s="170"/>
      <c r="PQF6" s="170"/>
      <c r="PQG6" s="170"/>
      <c r="PQH6" s="170"/>
      <c r="PQI6" s="170"/>
      <c r="PQJ6" s="170"/>
      <c r="PQK6" s="170"/>
      <c r="PQL6" s="170"/>
      <c r="PQM6" s="170"/>
      <c r="PQN6" s="170"/>
      <c r="PQO6" s="170"/>
      <c r="PQP6" s="170"/>
      <c r="PQQ6" s="170"/>
      <c r="PQR6" s="170"/>
      <c r="PQS6" s="170"/>
      <c r="PQT6" s="170"/>
      <c r="PQU6" s="170"/>
      <c r="PQV6" s="170"/>
      <c r="PQW6" s="170"/>
      <c r="PQX6" s="170"/>
      <c r="PQY6" s="170"/>
      <c r="PQZ6" s="170"/>
      <c r="PRA6" s="170"/>
      <c r="PRB6" s="170"/>
      <c r="PRC6" s="170"/>
      <c r="PRD6" s="170"/>
      <c r="PRE6" s="170"/>
      <c r="PRF6" s="170"/>
      <c r="PRG6" s="170"/>
      <c r="PRH6" s="170"/>
      <c r="PRI6" s="170"/>
      <c r="PRJ6" s="170"/>
      <c r="PRK6" s="170"/>
      <c r="PRL6" s="170"/>
      <c r="PRM6" s="170"/>
      <c r="PRN6" s="170"/>
      <c r="PRO6" s="170"/>
      <c r="PRP6" s="170"/>
      <c r="PRQ6" s="170"/>
      <c r="PRR6" s="170"/>
      <c r="PRS6" s="170"/>
      <c r="PRT6" s="170"/>
      <c r="PRU6" s="170"/>
      <c r="PRV6" s="170"/>
      <c r="PRW6" s="170"/>
      <c r="PRX6" s="170"/>
      <c r="PRY6" s="170"/>
      <c r="PRZ6" s="170"/>
      <c r="PSA6" s="170"/>
      <c r="PSB6" s="170"/>
      <c r="PSC6" s="170"/>
      <c r="PSD6" s="170"/>
      <c r="PSE6" s="170"/>
      <c r="PSF6" s="170"/>
      <c r="PSG6" s="170"/>
      <c r="PSH6" s="170"/>
      <c r="PSI6" s="170"/>
      <c r="PSJ6" s="170"/>
      <c r="PSK6" s="170"/>
      <c r="PSL6" s="170"/>
      <c r="PSM6" s="170"/>
      <c r="PSN6" s="170"/>
      <c r="PSO6" s="170"/>
      <c r="PSP6" s="170"/>
      <c r="PSQ6" s="170"/>
      <c r="PSR6" s="170"/>
      <c r="PSS6" s="170"/>
      <c r="PST6" s="170"/>
      <c r="PSU6" s="170"/>
      <c r="PSV6" s="170"/>
      <c r="PSW6" s="170"/>
      <c r="PSX6" s="170"/>
      <c r="PSY6" s="170"/>
      <c r="PSZ6" s="170"/>
      <c r="PTA6" s="170"/>
      <c r="PTB6" s="170"/>
      <c r="PTC6" s="170"/>
      <c r="PTD6" s="170"/>
      <c r="PTE6" s="170"/>
      <c r="PTF6" s="170"/>
      <c r="PTG6" s="170"/>
      <c r="PTH6" s="170"/>
      <c r="PTI6" s="170"/>
      <c r="PTJ6" s="170"/>
      <c r="PTK6" s="170"/>
      <c r="PTL6" s="170"/>
      <c r="PTM6" s="170"/>
      <c r="PTN6" s="170"/>
      <c r="PTO6" s="170"/>
      <c r="PTP6" s="170"/>
      <c r="PTQ6" s="170"/>
      <c r="PTR6" s="170"/>
      <c r="PTS6" s="170"/>
      <c r="PTT6" s="170"/>
      <c r="PTU6" s="170"/>
      <c r="PTV6" s="170"/>
      <c r="PTW6" s="170"/>
      <c r="PTX6" s="170"/>
      <c r="PTY6" s="170"/>
      <c r="PTZ6" s="170"/>
      <c r="PUA6" s="170"/>
      <c r="PUB6" s="170"/>
      <c r="PUC6" s="170"/>
      <c r="PUD6" s="170"/>
      <c r="PUE6" s="170"/>
      <c r="PUF6" s="170"/>
      <c r="PUG6" s="170"/>
      <c r="PUH6" s="170"/>
      <c r="PUI6" s="170"/>
      <c r="PUJ6" s="170"/>
      <c r="PUK6" s="170"/>
      <c r="PUL6" s="170"/>
      <c r="PUM6" s="170"/>
      <c r="PUN6" s="170"/>
      <c r="PUO6" s="170"/>
      <c r="PUP6" s="170"/>
      <c r="PUQ6" s="170"/>
      <c r="PUR6" s="170"/>
      <c r="PUS6" s="170"/>
      <c r="PUT6" s="170"/>
      <c r="PUU6" s="170"/>
      <c r="PUV6" s="170"/>
      <c r="PUW6" s="170"/>
      <c r="PUX6" s="170"/>
      <c r="PUY6" s="170"/>
      <c r="PUZ6" s="170"/>
      <c r="PVA6" s="170"/>
      <c r="PVB6" s="170"/>
      <c r="PVC6" s="170"/>
      <c r="PVD6" s="170"/>
      <c r="PVE6" s="170"/>
      <c r="PVF6" s="170"/>
      <c r="PVG6" s="170"/>
      <c r="PVH6" s="170"/>
      <c r="PVI6" s="170"/>
      <c r="PVJ6" s="170"/>
      <c r="PVK6" s="170"/>
      <c r="PVL6" s="170"/>
      <c r="PVM6" s="170"/>
      <c r="PVN6" s="170"/>
      <c r="PVO6" s="170"/>
      <c r="PVP6" s="170"/>
      <c r="PVQ6" s="170"/>
      <c r="PVR6" s="170"/>
      <c r="PVS6" s="170"/>
      <c r="PVT6" s="170"/>
      <c r="PVU6" s="170"/>
      <c r="PVV6" s="170"/>
      <c r="PVW6" s="170"/>
      <c r="PVX6" s="170"/>
      <c r="PVY6" s="170"/>
      <c r="PVZ6" s="170"/>
      <c r="PWA6" s="170"/>
      <c r="PWB6" s="170"/>
      <c r="PWC6" s="170"/>
      <c r="PWD6" s="170"/>
      <c r="PWE6" s="170"/>
      <c r="PWF6" s="170"/>
      <c r="PWG6" s="170"/>
      <c r="PWH6" s="170"/>
      <c r="PWI6" s="170"/>
      <c r="PWJ6" s="170"/>
      <c r="PWK6" s="170"/>
      <c r="PWL6" s="170"/>
      <c r="PWM6" s="170"/>
      <c r="PWN6" s="170"/>
      <c r="PWO6" s="170"/>
      <c r="PWP6" s="170"/>
      <c r="PWQ6" s="170"/>
      <c r="PWR6" s="170"/>
      <c r="PWS6" s="170"/>
      <c r="PWT6" s="170"/>
      <c r="PWU6" s="170"/>
      <c r="PWV6" s="170"/>
      <c r="PWW6" s="170"/>
      <c r="PWX6" s="170"/>
      <c r="PWY6" s="170"/>
      <c r="PWZ6" s="170"/>
      <c r="PXA6" s="170"/>
      <c r="PXB6" s="170"/>
      <c r="PXC6" s="170"/>
      <c r="PXD6" s="170"/>
      <c r="PXE6" s="170"/>
      <c r="PXF6" s="170"/>
      <c r="PXG6" s="170"/>
      <c r="PXH6" s="170"/>
      <c r="PXI6" s="170"/>
      <c r="PXJ6" s="170"/>
      <c r="PXK6" s="170"/>
      <c r="PXL6" s="170"/>
      <c r="PXM6" s="170"/>
      <c r="PXN6" s="170"/>
      <c r="PXO6" s="170"/>
      <c r="PXP6" s="170"/>
      <c r="PXQ6" s="170"/>
      <c r="PXR6" s="170"/>
      <c r="PXS6" s="170"/>
      <c r="PXT6" s="170"/>
      <c r="PXU6" s="170"/>
      <c r="PXV6" s="170"/>
      <c r="PXW6" s="170"/>
      <c r="PXX6" s="170"/>
      <c r="PXY6" s="170"/>
      <c r="PXZ6" s="170"/>
      <c r="PYA6" s="170"/>
      <c r="PYB6" s="170"/>
      <c r="PYC6" s="170"/>
      <c r="PYD6" s="170"/>
      <c r="PYE6" s="170"/>
      <c r="PYF6" s="170"/>
      <c r="PYG6" s="170"/>
      <c r="PYH6" s="170"/>
      <c r="PYI6" s="170"/>
      <c r="PYJ6" s="170"/>
      <c r="PYK6" s="170"/>
      <c r="PYL6" s="170"/>
      <c r="PYM6" s="170"/>
      <c r="PYN6" s="170"/>
      <c r="PYO6" s="170"/>
      <c r="PYP6" s="170"/>
      <c r="PYQ6" s="170"/>
      <c r="PYR6" s="170"/>
      <c r="PYS6" s="170"/>
      <c r="PYT6" s="170"/>
      <c r="PYU6" s="170"/>
      <c r="PYV6" s="170"/>
      <c r="PYW6" s="170"/>
      <c r="PYX6" s="170"/>
      <c r="PYY6" s="170"/>
      <c r="PYZ6" s="170"/>
      <c r="PZA6" s="170"/>
      <c r="PZB6" s="170"/>
      <c r="PZC6" s="170"/>
      <c r="PZD6" s="170"/>
      <c r="PZE6" s="170"/>
      <c r="PZF6" s="170"/>
      <c r="PZG6" s="170"/>
      <c r="PZH6" s="170"/>
      <c r="PZI6" s="170"/>
      <c r="PZJ6" s="170"/>
      <c r="PZK6" s="170"/>
      <c r="PZL6" s="170"/>
      <c r="PZM6" s="170"/>
      <c r="PZN6" s="170"/>
      <c r="PZO6" s="170"/>
      <c r="PZP6" s="170"/>
      <c r="PZQ6" s="170"/>
      <c r="PZR6" s="170"/>
      <c r="PZS6" s="170"/>
      <c r="PZT6" s="170"/>
      <c r="PZU6" s="170"/>
      <c r="PZV6" s="170"/>
      <c r="PZW6" s="170"/>
      <c r="PZX6" s="170"/>
      <c r="PZY6" s="170"/>
      <c r="PZZ6" s="170"/>
      <c r="QAA6" s="170"/>
      <c r="QAB6" s="170"/>
      <c r="QAC6" s="170"/>
      <c r="QAD6" s="170"/>
      <c r="QAE6" s="170"/>
      <c r="QAF6" s="170"/>
      <c r="QAG6" s="170"/>
      <c r="QAH6" s="170"/>
      <c r="QAI6" s="170"/>
      <c r="QAJ6" s="170"/>
      <c r="QAK6" s="170"/>
      <c r="QAL6" s="170"/>
      <c r="QAM6" s="170"/>
      <c r="QAN6" s="170"/>
      <c r="QAO6" s="170"/>
      <c r="QAP6" s="170"/>
      <c r="QAQ6" s="170"/>
      <c r="QAR6" s="170"/>
      <c r="QAS6" s="170"/>
      <c r="QAT6" s="170"/>
      <c r="QAU6" s="170"/>
      <c r="QAV6" s="170"/>
      <c r="QAW6" s="170"/>
      <c r="QAX6" s="170"/>
      <c r="QAY6" s="170"/>
      <c r="QAZ6" s="170"/>
      <c r="QBA6" s="170"/>
      <c r="QBB6" s="170"/>
      <c r="QBC6" s="170"/>
      <c r="QBD6" s="170"/>
      <c r="QBE6" s="170"/>
      <c r="QBF6" s="170"/>
      <c r="QBG6" s="170"/>
      <c r="QBH6" s="170"/>
      <c r="QBI6" s="170"/>
      <c r="QBJ6" s="170"/>
      <c r="QBK6" s="170"/>
      <c r="QBL6" s="170"/>
      <c r="QBM6" s="170"/>
      <c r="QBN6" s="170"/>
      <c r="QBO6" s="170"/>
      <c r="QBP6" s="170"/>
      <c r="QBQ6" s="170"/>
      <c r="QBR6" s="170"/>
      <c r="QBS6" s="170"/>
      <c r="QBT6" s="170"/>
      <c r="QBU6" s="170"/>
      <c r="QBV6" s="170"/>
      <c r="QBW6" s="170"/>
      <c r="QBX6" s="170"/>
      <c r="QBY6" s="170"/>
      <c r="QBZ6" s="170"/>
      <c r="QCA6" s="170"/>
      <c r="QCB6" s="170"/>
      <c r="QCC6" s="170"/>
      <c r="QCD6" s="170"/>
      <c r="QCE6" s="170"/>
      <c r="QCF6" s="170"/>
      <c r="QCG6" s="170"/>
      <c r="QCH6" s="170"/>
      <c r="QCI6" s="170"/>
      <c r="QCJ6" s="170"/>
      <c r="QCK6" s="170"/>
      <c r="QCL6" s="170"/>
      <c r="QCM6" s="170"/>
      <c r="QCN6" s="170"/>
      <c r="QCO6" s="170"/>
      <c r="QCP6" s="170"/>
      <c r="QCQ6" s="170"/>
      <c r="QCR6" s="170"/>
      <c r="QCS6" s="170"/>
      <c r="QCT6" s="170"/>
      <c r="QCU6" s="170"/>
      <c r="QCV6" s="170"/>
      <c r="QCW6" s="170"/>
      <c r="QCX6" s="170"/>
      <c r="QCY6" s="170"/>
      <c r="QCZ6" s="170"/>
      <c r="QDA6" s="170"/>
      <c r="QDB6" s="170"/>
      <c r="QDC6" s="170"/>
      <c r="QDD6" s="170"/>
      <c r="QDE6" s="170"/>
      <c r="QDF6" s="170"/>
      <c r="QDG6" s="170"/>
      <c r="QDH6" s="170"/>
      <c r="QDI6" s="170"/>
      <c r="QDJ6" s="170"/>
      <c r="QDK6" s="170"/>
      <c r="QDL6" s="170"/>
      <c r="QDM6" s="170"/>
      <c r="QDN6" s="170"/>
      <c r="QDO6" s="170"/>
      <c r="QDP6" s="170"/>
      <c r="QDQ6" s="170"/>
      <c r="QDR6" s="170"/>
      <c r="QDS6" s="170"/>
      <c r="QDT6" s="170"/>
      <c r="QDU6" s="170"/>
      <c r="QDV6" s="170"/>
      <c r="QDW6" s="170"/>
      <c r="QDX6" s="170"/>
      <c r="QDY6" s="170"/>
      <c r="QDZ6" s="170"/>
      <c r="QEA6" s="170"/>
      <c r="QEB6" s="170"/>
      <c r="QEC6" s="170"/>
      <c r="QED6" s="170"/>
      <c r="QEE6" s="170"/>
      <c r="QEF6" s="170"/>
      <c r="QEG6" s="170"/>
      <c r="QEH6" s="170"/>
      <c r="QEI6" s="170"/>
      <c r="QEJ6" s="170"/>
      <c r="QEK6" s="170"/>
      <c r="QEL6" s="170"/>
      <c r="QEM6" s="170"/>
      <c r="QEN6" s="170"/>
      <c r="QEO6" s="170"/>
      <c r="QEP6" s="170"/>
      <c r="QEQ6" s="170"/>
      <c r="QER6" s="170"/>
      <c r="QES6" s="170"/>
      <c r="QET6" s="170"/>
      <c r="QEU6" s="170"/>
      <c r="QEV6" s="170"/>
      <c r="QEW6" s="170"/>
      <c r="QEX6" s="170"/>
      <c r="QEY6" s="170"/>
      <c r="QEZ6" s="170"/>
      <c r="QFA6" s="170"/>
      <c r="QFB6" s="170"/>
      <c r="QFC6" s="170"/>
      <c r="QFD6" s="170"/>
      <c r="QFE6" s="170"/>
      <c r="QFF6" s="170"/>
      <c r="QFG6" s="170"/>
      <c r="QFH6" s="170"/>
      <c r="QFI6" s="170"/>
      <c r="QFJ6" s="170"/>
      <c r="QFK6" s="170"/>
      <c r="QFL6" s="170"/>
      <c r="QFM6" s="170"/>
      <c r="QFN6" s="170"/>
      <c r="QFO6" s="170"/>
      <c r="QFP6" s="170"/>
      <c r="QFQ6" s="170"/>
      <c r="QFR6" s="170"/>
      <c r="QFS6" s="170"/>
      <c r="QFT6" s="170"/>
      <c r="QFU6" s="170"/>
      <c r="QFV6" s="170"/>
      <c r="QFW6" s="170"/>
      <c r="QFX6" s="170"/>
      <c r="QFY6" s="170"/>
      <c r="QFZ6" s="170"/>
      <c r="QGA6" s="170"/>
      <c r="QGB6" s="170"/>
      <c r="QGC6" s="170"/>
      <c r="QGD6" s="170"/>
      <c r="QGE6" s="170"/>
      <c r="QGF6" s="170"/>
      <c r="QGG6" s="170"/>
      <c r="QGH6" s="170"/>
      <c r="QGI6" s="170"/>
      <c r="QGJ6" s="170"/>
      <c r="QGK6" s="170"/>
      <c r="QGL6" s="170"/>
      <c r="QGM6" s="170"/>
      <c r="QGN6" s="170"/>
      <c r="QGO6" s="170"/>
      <c r="QGP6" s="170"/>
      <c r="QGQ6" s="170"/>
      <c r="QGR6" s="170"/>
      <c r="QGS6" s="170"/>
      <c r="QGT6" s="170"/>
      <c r="QGU6" s="170"/>
      <c r="QGV6" s="170"/>
      <c r="QGW6" s="170"/>
      <c r="QGX6" s="170"/>
      <c r="QGY6" s="170"/>
      <c r="QGZ6" s="170"/>
      <c r="QHA6" s="170"/>
      <c r="QHB6" s="170"/>
      <c r="QHC6" s="170"/>
      <c r="QHD6" s="170"/>
      <c r="QHE6" s="170"/>
      <c r="QHF6" s="170"/>
      <c r="QHG6" s="170"/>
      <c r="QHH6" s="170"/>
      <c r="QHI6" s="170"/>
      <c r="QHJ6" s="170"/>
      <c r="QHK6" s="170"/>
      <c r="QHL6" s="170"/>
      <c r="QHM6" s="170"/>
      <c r="QHN6" s="170"/>
      <c r="QHO6" s="170"/>
      <c r="QHP6" s="170"/>
      <c r="QHQ6" s="170"/>
      <c r="QHR6" s="170"/>
      <c r="QHS6" s="170"/>
      <c r="QHT6" s="170"/>
      <c r="QHU6" s="170"/>
      <c r="QHV6" s="170"/>
      <c r="QHW6" s="170"/>
      <c r="QHX6" s="170"/>
      <c r="QHY6" s="170"/>
      <c r="QHZ6" s="170"/>
      <c r="QIA6" s="170"/>
      <c r="QIB6" s="170"/>
      <c r="QIC6" s="170"/>
      <c r="QID6" s="170"/>
      <c r="QIE6" s="170"/>
      <c r="QIF6" s="170"/>
      <c r="QIG6" s="170"/>
      <c r="QIH6" s="170"/>
      <c r="QII6" s="170"/>
      <c r="QIJ6" s="170"/>
      <c r="QIK6" s="170"/>
      <c r="QIL6" s="170"/>
      <c r="QIM6" s="170"/>
      <c r="QIN6" s="170"/>
      <c r="QIO6" s="170"/>
      <c r="QIP6" s="170"/>
      <c r="QIQ6" s="170"/>
      <c r="QIR6" s="170"/>
      <c r="QIS6" s="170"/>
      <c r="QIT6" s="170"/>
      <c r="QIU6" s="170"/>
      <c r="QIV6" s="170"/>
      <c r="QIW6" s="170"/>
      <c r="QIX6" s="170"/>
      <c r="QIY6" s="170"/>
      <c r="QIZ6" s="170"/>
      <c r="QJA6" s="170"/>
      <c r="QJB6" s="170"/>
      <c r="QJC6" s="170"/>
      <c r="QJD6" s="170"/>
      <c r="QJE6" s="170"/>
      <c r="QJF6" s="170"/>
      <c r="QJG6" s="170"/>
      <c r="QJH6" s="170"/>
      <c r="QJI6" s="170"/>
      <c r="QJJ6" s="170"/>
      <c r="QJK6" s="170"/>
      <c r="QJL6" s="170"/>
      <c r="QJM6" s="170"/>
      <c r="QJN6" s="170"/>
      <c r="QJO6" s="170"/>
      <c r="QJP6" s="170"/>
      <c r="QJQ6" s="170"/>
      <c r="QJR6" s="170"/>
      <c r="QJS6" s="170"/>
      <c r="QJT6" s="170"/>
      <c r="QJU6" s="170"/>
      <c r="QJV6" s="170"/>
      <c r="QJW6" s="170"/>
      <c r="QJX6" s="170"/>
      <c r="QJY6" s="170"/>
      <c r="QJZ6" s="170"/>
      <c r="QKA6" s="170"/>
      <c r="QKB6" s="170"/>
      <c r="QKC6" s="170"/>
      <c r="QKD6" s="170"/>
      <c r="QKE6" s="170"/>
      <c r="QKF6" s="170"/>
      <c r="QKG6" s="170"/>
      <c r="QKH6" s="170"/>
      <c r="QKI6" s="170"/>
      <c r="QKJ6" s="170"/>
      <c r="QKK6" s="170"/>
      <c r="QKL6" s="170"/>
      <c r="QKM6" s="170"/>
      <c r="QKN6" s="170"/>
      <c r="QKO6" s="170"/>
      <c r="QKP6" s="170"/>
      <c r="QKQ6" s="170"/>
      <c r="QKR6" s="170"/>
      <c r="QKS6" s="170"/>
      <c r="QKT6" s="170"/>
      <c r="QKU6" s="170"/>
      <c r="QKV6" s="170"/>
      <c r="QKW6" s="170"/>
      <c r="QKX6" s="170"/>
      <c r="QKY6" s="170"/>
      <c r="QKZ6" s="170"/>
      <c r="QLA6" s="170"/>
      <c r="QLB6" s="170"/>
      <c r="QLC6" s="170"/>
      <c r="QLD6" s="170"/>
      <c r="QLE6" s="170"/>
      <c r="QLF6" s="170"/>
      <c r="QLG6" s="170"/>
      <c r="QLH6" s="170"/>
      <c r="QLI6" s="170"/>
      <c r="QLJ6" s="170"/>
      <c r="QLK6" s="170"/>
      <c r="QLL6" s="170"/>
      <c r="QLM6" s="170"/>
      <c r="QLN6" s="170"/>
      <c r="QLO6" s="170"/>
      <c r="QLP6" s="170"/>
      <c r="QLQ6" s="170"/>
      <c r="QLR6" s="170"/>
      <c r="QLS6" s="170"/>
      <c r="QLT6" s="170"/>
      <c r="QLU6" s="170"/>
      <c r="QLV6" s="170"/>
      <c r="QLW6" s="170"/>
      <c r="QLX6" s="170"/>
      <c r="QLY6" s="170"/>
      <c r="QLZ6" s="170"/>
      <c r="QMA6" s="170"/>
      <c r="QMB6" s="170"/>
      <c r="QMC6" s="170"/>
      <c r="QMD6" s="170"/>
      <c r="QME6" s="170"/>
      <c r="QMF6" s="170"/>
      <c r="QMG6" s="170"/>
      <c r="QMH6" s="170"/>
      <c r="QMI6" s="170"/>
      <c r="QMJ6" s="170"/>
      <c r="QMK6" s="170"/>
      <c r="QML6" s="170"/>
      <c r="QMM6" s="170"/>
      <c r="QMN6" s="170"/>
      <c r="QMO6" s="170"/>
      <c r="QMP6" s="170"/>
      <c r="QMQ6" s="170"/>
      <c r="QMR6" s="170"/>
      <c r="QMS6" s="170"/>
      <c r="QMT6" s="170"/>
      <c r="QMU6" s="170"/>
      <c r="QMV6" s="170"/>
      <c r="QMW6" s="170"/>
      <c r="QMX6" s="170"/>
      <c r="QMY6" s="170"/>
      <c r="QMZ6" s="170"/>
      <c r="QNA6" s="170"/>
      <c r="QNB6" s="170"/>
      <c r="QNC6" s="170"/>
      <c r="QND6" s="170"/>
      <c r="QNE6" s="170"/>
      <c r="QNF6" s="170"/>
      <c r="QNG6" s="170"/>
      <c r="QNH6" s="170"/>
      <c r="QNI6" s="170"/>
      <c r="QNJ6" s="170"/>
      <c r="QNK6" s="170"/>
      <c r="QNL6" s="170"/>
      <c r="QNM6" s="170"/>
      <c r="QNN6" s="170"/>
      <c r="QNO6" s="170"/>
      <c r="QNP6" s="170"/>
      <c r="QNQ6" s="170"/>
      <c r="QNR6" s="170"/>
      <c r="QNS6" s="170"/>
      <c r="QNT6" s="170"/>
      <c r="QNU6" s="170"/>
      <c r="QNV6" s="170"/>
      <c r="QNW6" s="170"/>
      <c r="QNX6" s="170"/>
      <c r="QNY6" s="170"/>
      <c r="QNZ6" s="170"/>
      <c r="QOA6" s="170"/>
      <c r="QOB6" s="170"/>
      <c r="QOC6" s="170"/>
      <c r="QOD6" s="170"/>
      <c r="QOE6" s="170"/>
      <c r="QOF6" s="170"/>
      <c r="QOG6" s="170"/>
      <c r="QOH6" s="170"/>
      <c r="QOI6" s="170"/>
      <c r="QOJ6" s="170"/>
      <c r="QOK6" s="170"/>
      <c r="QOL6" s="170"/>
      <c r="QOM6" s="170"/>
      <c r="QON6" s="170"/>
      <c r="QOO6" s="170"/>
      <c r="QOP6" s="170"/>
      <c r="QOQ6" s="170"/>
      <c r="QOR6" s="170"/>
      <c r="QOS6" s="170"/>
      <c r="QOT6" s="170"/>
      <c r="QOU6" s="170"/>
      <c r="QOV6" s="170"/>
      <c r="QOW6" s="170"/>
      <c r="QOX6" s="170"/>
      <c r="QOY6" s="170"/>
      <c r="QOZ6" s="170"/>
      <c r="QPA6" s="170"/>
      <c r="QPB6" s="170"/>
      <c r="QPC6" s="170"/>
      <c r="QPD6" s="170"/>
      <c r="QPE6" s="170"/>
      <c r="QPF6" s="170"/>
      <c r="QPG6" s="170"/>
      <c r="QPH6" s="170"/>
      <c r="QPI6" s="170"/>
      <c r="QPJ6" s="170"/>
      <c r="QPK6" s="170"/>
      <c r="QPL6" s="170"/>
      <c r="QPM6" s="170"/>
      <c r="QPN6" s="170"/>
      <c r="QPO6" s="170"/>
      <c r="QPP6" s="170"/>
      <c r="QPQ6" s="170"/>
      <c r="QPR6" s="170"/>
      <c r="QPS6" s="170"/>
      <c r="QPT6" s="170"/>
      <c r="QPU6" s="170"/>
      <c r="QPV6" s="170"/>
      <c r="QPW6" s="170"/>
      <c r="QPX6" s="170"/>
      <c r="QPY6" s="170"/>
      <c r="QPZ6" s="170"/>
      <c r="QQA6" s="170"/>
      <c r="QQB6" s="170"/>
      <c r="QQC6" s="170"/>
      <c r="QQD6" s="170"/>
      <c r="QQE6" s="170"/>
      <c r="QQF6" s="170"/>
      <c r="QQG6" s="170"/>
      <c r="QQH6" s="170"/>
      <c r="QQI6" s="170"/>
      <c r="QQJ6" s="170"/>
      <c r="QQK6" s="170"/>
      <c r="QQL6" s="170"/>
      <c r="QQM6" s="170"/>
      <c r="QQN6" s="170"/>
      <c r="QQO6" s="170"/>
      <c r="QQP6" s="170"/>
      <c r="QQQ6" s="170"/>
      <c r="QQR6" s="170"/>
      <c r="QQS6" s="170"/>
      <c r="QQT6" s="170"/>
      <c r="QQU6" s="170"/>
      <c r="QQV6" s="170"/>
      <c r="QQW6" s="170"/>
      <c r="QQX6" s="170"/>
      <c r="QQY6" s="170"/>
      <c r="QQZ6" s="170"/>
      <c r="QRA6" s="170"/>
      <c r="QRB6" s="170"/>
      <c r="QRC6" s="170"/>
      <c r="QRD6" s="170"/>
      <c r="QRE6" s="170"/>
      <c r="QRF6" s="170"/>
      <c r="QRG6" s="170"/>
      <c r="QRH6" s="170"/>
      <c r="QRI6" s="170"/>
      <c r="QRJ6" s="170"/>
      <c r="QRK6" s="170"/>
      <c r="QRL6" s="170"/>
      <c r="QRM6" s="170"/>
      <c r="QRN6" s="170"/>
      <c r="QRO6" s="170"/>
      <c r="QRP6" s="170"/>
      <c r="QRQ6" s="170"/>
      <c r="QRR6" s="170"/>
      <c r="QRS6" s="170"/>
      <c r="QRT6" s="170"/>
      <c r="QRU6" s="170"/>
      <c r="QRV6" s="170"/>
      <c r="QRW6" s="170"/>
      <c r="QRX6" s="170"/>
      <c r="QRY6" s="170"/>
      <c r="QRZ6" s="170"/>
      <c r="QSA6" s="170"/>
      <c r="QSB6" s="170"/>
      <c r="QSC6" s="170"/>
      <c r="QSD6" s="170"/>
      <c r="QSE6" s="170"/>
      <c r="QSF6" s="170"/>
      <c r="QSG6" s="170"/>
      <c r="QSH6" s="170"/>
      <c r="QSI6" s="170"/>
      <c r="QSJ6" s="170"/>
      <c r="QSK6" s="170"/>
      <c r="QSL6" s="170"/>
      <c r="QSM6" s="170"/>
      <c r="QSN6" s="170"/>
      <c r="QSO6" s="170"/>
      <c r="QSP6" s="170"/>
      <c r="QSQ6" s="170"/>
      <c r="QSR6" s="170"/>
      <c r="QSS6" s="170"/>
      <c r="QST6" s="170"/>
      <c r="QSU6" s="170"/>
      <c r="QSV6" s="170"/>
      <c r="QSW6" s="170"/>
      <c r="QSX6" s="170"/>
      <c r="QSY6" s="170"/>
      <c r="QSZ6" s="170"/>
      <c r="QTA6" s="170"/>
      <c r="QTB6" s="170"/>
      <c r="QTC6" s="170"/>
      <c r="QTD6" s="170"/>
      <c r="QTE6" s="170"/>
      <c r="QTF6" s="170"/>
      <c r="QTG6" s="170"/>
      <c r="QTH6" s="170"/>
      <c r="QTI6" s="170"/>
      <c r="QTJ6" s="170"/>
      <c r="QTK6" s="170"/>
      <c r="QTL6" s="170"/>
      <c r="QTM6" s="170"/>
      <c r="QTN6" s="170"/>
      <c r="QTO6" s="170"/>
      <c r="QTP6" s="170"/>
      <c r="QTQ6" s="170"/>
      <c r="QTR6" s="170"/>
      <c r="QTS6" s="170"/>
      <c r="QTT6" s="170"/>
      <c r="QTU6" s="170"/>
      <c r="QTV6" s="170"/>
      <c r="QTW6" s="170"/>
      <c r="QTX6" s="170"/>
      <c r="QTY6" s="170"/>
      <c r="QTZ6" s="170"/>
      <c r="QUA6" s="170"/>
      <c r="QUB6" s="170"/>
      <c r="QUC6" s="170"/>
      <c r="QUD6" s="170"/>
      <c r="QUE6" s="170"/>
      <c r="QUF6" s="170"/>
      <c r="QUG6" s="170"/>
      <c r="QUH6" s="170"/>
      <c r="QUI6" s="170"/>
      <c r="QUJ6" s="170"/>
      <c r="QUK6" s="170"/>
      <c r="QUL6" s="170"/>
      <c r="QUM6" s="170"/>
      <c r="QUN6" s="170"/>
      <c r="QUO6" s="170"/>
      <c r="QUP6" s="170"/>
      <c r="QUQ6" s="170"/>
      <c r="QUR6" s="170"/>
      <c r="QUS6" s="170"/>
      <c r="QUT6" s="170"/>
      <c r="QUU6" s="170"/>
      <c r="QUV6" s="170"/>
      <c r="QUW6" s="170"/>
      <c r="QUX6" s="170"/>
      <c r="QUY6" s="170"/>
      <c r="QUZ6" s="170"/>
      <c r="QVA6" s="170"/>
      <c r="QVB6" s="170"/>
      <c r="QVC6" s="170"/>
      <c r="QVD6" s="170"/>
      <c r="QVE6" s="170"/>
      <c r="QVF6" s="170"/>
      <c r="QVG6" s="170"/>
      <c r="QVH6" s="170"/>
      <c r="QVI6" s="170"/>
      <c r="QVJ6" s="170"/>
      <c r="QVK6" s="170"/>
      <c r="QVL6" s="170"/>
      <c r="QVM6" s="170"/>
      <c r="QVN6" s="170"/>
      <c r="QVO6" s="170"/>
      <c r="QVP6" s="170"/>
      <c r="QVQ6" s="170"/>
      <c r="QVR6" s="170"/>
      <c r="QVS6" s="170"/>
      <c r="QVT6" s="170"/>
      <c r="QVU6" s="170"/>
      <c r="QVV6" s="170"/>
      <c r="QVW6" s="170"/>
      <c r="QVX6" s="170"/>
      <c r="QVY6" s="170"/>
      <c r="QVZ6" s="170"/>
      <c r="QWA6" s="170"/>
      <c r="QWB6" s="170"/>
      <c r="QWC6" s="170"/>
      <c r="QWD6" s="170"/>
      <c r="QWE6" s="170"/>
      <c r="QWF6" s="170"/>
      <c r="QWG6" s="170"/>
      <c r="QWH6" s="170"/>
      <c r="QWI6" s="170"/>
      <c r="QWJ6" s="170"/>
      <c r="QWK6" s="170"/>
      <c r="QWL6" s="170"/>
      <c r="QWM6" s="170"/>
      <c r="QWN6" s="170"/>
      <c r="QWO6" s="170"/>
      <c r="QWP6" s="170"/>
      <c r="QWQ6" s="170"/>
      <c r="QWR6" s="170"/>
      <c r="QWS6" s="170"/>
      <c r="QWT6" s="170"/>
      <c r="QWU6" s="170"/>
      <c r="QWV6" s="170"/>
      <c r="QWW6" s="170"/>
      <c r="QWX6" s="170"/>
      <c r="QWY6" s="170"/>
      <c r="QWZ6" s="170"/>
      <c r="QXA6" s="170"/>
      <c r="QXB6" s="170"/>
      <c r="QXC6" s="170"/>
      <c r="QXD6" s="170"/>
      <c r="QXE6" s="170"/>
      <c r="QXF6" s="170"/>
      <c r="QXG6" s="170"/>
      <c r="QXH6" s="170"/>
      <c r="QXI6" s="170"/>
      <c r="QXJ6" s="170"/>
      <c r="QXK6" s="170"/>
      <c r="QXL6" s="170"/>
      <c r="QXM6" s="170"/>
      <c r="QXN6" s="170"/>
      <c r="QXO6" s="170"/>
      <c r="QXP6" s="170"/>
      <c r="QXQ6" s="170"/>
      <c r="QXR6" s="170"/>
      <c r="QXS6" s="170"/>
      <c r="QXT6" s="170"/>
      <c r="QXU6" s="170"/>
      <c r="QXV6" s="170"/>
      <c r="QXW6" s="170"/>
      <c r="QXX6" s="170"/>
      <c r="QXY6" s="170"/>
      <c r="QXZ6" s="170"/>
      <c r="QYA6" s="170"/>
      <c r="QYB6" s="170"/>
      <c r="QYC6" s="170"/>
      <c r="QYD6" s="170"/>
      <c r="QYE6" s="170"/>
      <c r="QYF6" s="170"/>
      <c r="QYG6" s="170"/>
      <c r="QYH6" s="170"/>
      <c r="QYI6" s="170"/>
      <c r="QYJ6" s="170"/>
      <c r="QYK6" s="170"/>
      <c r="QYL6" s="170"/>
      <c r="QYM6" s="170"/>
      <c r="QYN6" s="170"/>
      <c r="QYO6" s="170"/>
      <c r="QYP6" s="170"/>
      <c r="QYQ6" s="170"/>
      <c r="QYR6" s="170"/>
      <c r="QYS6" s="170"/>
      <c r="QYT6" s="170"/>
      <c r="QYU6" s="170"/>
      <c r="QYV6" s="170"/>
      <c r="QYW6" s="170"/>
      <c r="QYX6" s="170"/>
      <c r="QYY6" s="170"/>
      <c r="QYZ6" s="170"/>
      <c r="QZA6" s="170"/>
      <c r="QZB6" s="170"/>
      <c r="QZC6" s="170"/>
      <c r="QZD6" s="170"/>
      <c r="QZE6" s="170"/>
      <c r="QZF6" s="170"/>
      <c r="QZG6" s="170"/>
      <c r="QZH6" s="170"/>
      <c r="QZI6" s="170"/>
      <c r="QZJ6" s="170"/>
      <c r="QZK6" s="170"/>
      <c r="QZL6" s="170"/>
      <c r="QZM6" s="170"/>
      <c r="QZN6" s="170"/>
      <c r="QZO6" s="170"/>
      <c r="QZP6" s="170"/>
      <c r="QZQ6" s="170"/>
      <c r="QZR6" s="170"/>
      <c r="QZS6" s="170"/>
      <c r="QZT6" s="170"/>
      <c r="QZU6" s="170"/>
      <c r="QZV6" s="170"/>
      <c r="QZW6" s="170"/>
      <c r="QZX6" s="170"/>
      <c r="QZY6" s="170"/>
      <c r="QZZ6" s="170"/>
      <c r="RAA6" s="170"/>
      <c r="RAB6" s="170"/>
      <c r="RAC6" s="170"/>
      <c r="RAD6" s="170"/>
      <c r="RAE6" s="170"/>
      <c r="RAF6" s="170"/>
      <c r="RAG6" s="170"/>
      <c r="RAH6" s="170"/>
      <c r="RAI6" s="170"/>
      <c r="RAJ6" s="170"/>
      <c r="RAK6" s="170"/>
      <c r="RAL6" s="170"/>
      <c r="RAM6" s="170"/>
      <c r="RAN6" s="170"/>
      <c r="RAO6" s="170"/>
      <c r="RAP6" s="170"/>
      <c r="RAQ6" s="170"/>
      <c r="RAR6" s="170"/>
      <c r="RAS6" s="170"/>
      <c r="RAT6" s="170"/>
      <c r="RAU6" s="170"/>
      <c r="RAV6" s="170"/>
      <c r="RAW6" s="170"/>
      <c r="RAX6" s="170"/>
      <c r="RAY6" s="170"/>
      <c r="RAZ6" s="170"/>
      <c r="RBA6" s="170"/>
      <c r="RBB6" s="170"/>
      <c r="RBC6" s="170"/>
      <c r="RBD6" s="170"/>
      <c r="RBE6" s="170"/>
      <c r="RBF6" s="170"/>
      <c r="RBG6" s="170"/>
      <c r="RBH6" s="170"/>
      <c r="RBI6" s="170"/>
      <c r="RBJ6" s="170"/>
      <c r="RBK6" s="170"/>
      <c r="RBL6" s="170"/>
      <c r="RBM6" s="170"/>
      <c r="RBN6" s="170"/>
      <c r="RBO6" s="170"/>
      <c r="RBP6" s="170"/>
      <c r="RBQ6" s="170"/>
      <c r="RBR6" s="170"/>
      <c r="RBS6" s="170"/>
      <c r="RBT6" s="170"/>
      <c r="RBU6" s="170"/>
      <c r="RBV6" s="170"/>
      <c r="RBW6" s="170"/>
      <c r="RBX6" s="170"/>
      <c r="RBY6" s="170"/>
      <c r="RBZ6" s="170"/>
      <c r="RCA6" s="170"/>
      <c r="RCB6" s="170"/>
      <c r="RCC6" s="170"/>
      <c r="RCD6" s="170"/>
      <c r="RCE6" s="170"/>
      <c r="RCF6" s="170"/>
      <c r="RCG6" s="170"/>
      <c r="RCH6" s="170"/>
      <c r="RCI6" s="170"/>
      <c r="RCJ6" s="170"/>
      <c r="RCK6" s="170"/>
      <c r="RCL6" s="170"/>
      <c r="RCM6" s="170"/>
      <c r="RCN6" s="170"/>
      <c r="RCO6" s="170"/>
      <c r="RCP6" s="170"/>
      <c r="RCQ6" s="170"/>
      <c r="RCR6" s="170"/>
      <c r="RCS6" s="170"/>
      <c r="RCT6" s="170"/>
      <c r="RCU6" s="170"/>
      <c r="RCV6" s="170"/>
      <c r="RCW6" s="170"/>
      <c r="RCX6" s="170"/>
      <c r="RCY6" s="170"/>
      <c r="RCZ6" s="170"/>
      <c r="RDA6" s="170"/>
      <c r="RDB6" s="170"/>
      <c r="RDC6" s="170"/>
      <c r="RDD6" s="170"/>
      <c r="RDE6" s="170"/>
      <c r="RDF6" s="170"/>
      <c r="RDG6" s="170"/>
      <c r="RDH6" s="170"/>
      <c r="RDI6" s="170"/>
      <c r="RDJ6" s="170"/>
      <c r="RDK6" s="170"/>
      <c r="RDL6" s="170"/>
      <c r="RDM6" s="170"/>
      <c r="RDN6" s="170"/>
      <c r="RDO6" s="170"/>
      <c r="RDP6" s="170"/>
      <c r="RDQ6" s="170"/>
      <c r="RDR6" s="170"/>
      <c r="RDS6" s="170"/>
      <c r="RDT6" s="170"/>
      <c r="RDU6" s="170"/>
      <c r="RDV6" s="170"/>
      <c r="RDW6" s="170"/>
      <c r="RDX6" s="170"/>
      <c r="RDY6" s="170"/>
      <c r="RDZ6" s="170"/>
      <c r="REA6" s="170"/>
      <c r="REB6" s="170"/>
      <c r="REC6" s="170"/>
      <c r="RED6" s="170"/>
      <c r="REE6" s="170"/>
      <c r="REF6" s="170"/>
      <c r="REG6" s="170"/>
      <c r="REH6" s="170"/>
      <c r="REI6" s="170"/>
      <c r="REJ6" s="170"/>
      <c r="REK6" s="170"/>
      <c r="REL6" s="170"/>
      <c r="REM6" s="170"/>
      <c r="REN6" s="170"/>
      <c r="REO6" s="170"/>
      <c r="REP6" s="170"/>
      <c r="REQ6" s="170"/>
      <c r="RER6" s="170"/>
      <c r="RES6" s="170"/>
      <c r="RET6" s="170"/>
      <c r="REU6" s="170"/>
      <c r="REV6" s="170"/>
      <c r="REW6" s="170"/>
      <c r="REX6" s="170"/>
      <c r="REY6" s="170"/>
      <c r="REZ6" s="170"/>
      <c r="RFA6" s="170"/>
      <c r="RFB6" s="170"/>
      <c r="RFC6" s="170"/>
      <c r="RFD6" s="170"/>
      <c r="RFE6" s="170"/>
      <c r="RFF6" s="170"/>
      <c r="RFG6" s="170"/>
      <c r="RFH6" s="170"/>
      <c r="RFI6" s="170"/>
      <c r="RFJ6" s="170"/>
      <c r="RFK6" s="170"/>
      <c r="RFL6" s="170"/>
      <c r="RFM6" s="170"/>
      <c r="RFN6" s="170"/>
      <c r="RFO6" s="170"/>
      <c r="RFP6" s="170"/>
      <c r="RFQ6" s="170"/>
      <c r="RFR6" s="170"/>
      <c r="RFS6" s="170"/>
      <c r="RFT6" s="170"/>
      <c r="RFU6" s="170"/>
      <c r="RFV6" s="170"/>
      <c r="RFW6" s="170"/>
      <c r="RFX6" s="170"/>
      <c r="RFY6" s="170"/>
      <c r="RFZ6" s="170"/>
      <c r="RGA6" s="170"/>
      <c r="RGB6" s="170"/>
      <c r="RGC6" s="170"/>
      <c r="RGD6" s="170"/>
      <c r="RGE6" s="170"/>
      <c r="RGF6" s="170"/>
      <c r="RGG6" s="170"/>
      <c r="RGH6" s="170"/>
      <c r="RGI6" s="170"/>
      <c r="RGJ6" s="170"/>
      <c r="RGK6" s="170"/>
      <c r="RGL6" s="170"/>
      <c r="RGM6" s="170"/>
      <c r="RGN6" s="170"/>
      <c r="RGO6" s="170"/>
      <c r="RGP6" s="170"/>
      <c r="RGQ6" s="170"/>
      <c r="RGR6" s="170"/>
      <c r="RGS6" s="170"/>
      <c r="RGT6" s="170"/>
      <c r="RGU6" s="170"/>
      <c r="RGV6" s="170"/>
      <c r="RGW6" s="170"/>
      <c r="RGX6" s="170"/>
      <c r="RGY6" s="170"/>
      <c r="RGZ6" s="170"/>
      <c r="RHA6" s="170"/>
      <c r="RHB6" s="170"/>
      <c r="RHC6" s="170"/>
      <c r="RHD6" s="170"/>
      <c r="RHE6" s="170"/>
      <c r="RHF6" s="170"/>
      <c r="RHG6" s="170"/>
      <c r="RHH6" s="170"/>
      <c r="RHI6" s="170"/>
      <c r="RHJ6" s="170"/>
      <c r="RHK6" s="170"/>
      <c r="RHL6" s="170"/>
      <c r="RHM6" s="170"/>
      <c r="RHN6" s="170"/>
      <c r="RHO6" s="170"/>
      <c r="RHP6" s="170"/>
      <c r="RHQ6" s="170"/>
      <c r="RHR6" s="170"/>
      <c r="RHS6" s="170"/>
      <c r="RHT6" s="170"/>
      <c r="RHU6" s="170"/>
      <c r="RHV6" s="170"/>
      <c r="RHW6" s="170"/>
      <c r="RHX6" s="170"/>
      <c r="RHY6" s="170"/>
      <c r="RHZ6" s="170"/>
      <c r="RIA6" s="170"/>
      <c r="RIB6" s="170"/>
      <c r="RIC6" s="170"/>
      <c r="RID6" s="170"/>
      <c r="RIE6" s="170"/>
      <c r="RIF6" s="170"/>
      <c r="RIG6" s="170"/>
      <c r="RIH6" s="170"/>
      <c r="RII6" s="170"/>
      <c r="RIJ6" s="170"/>
      <c r="RIK6" s="170"/>
      <c r="RIL6" s="170"/>
      <c r="RIM6" s="170"/>
      <c r="RIN6" s="170"/>
      <c r="RIO6" s="170"/>
      <c r="RIP6" s="170"/>
      <c r="RIQ6" s="170"/>
      <c r="RIR6" s="170"/>
      <c r="RIS6" s="170"/>
      <c r="RIT6" s="170"/>
      <c r="RIU6" s="170"/>
      <c r="RIV6" s="170"/>
      <c r="RIW6" s="170"/>
      <c r="RIX6" s="170"/>
      <c r="RIY6" s="170"/>
      <c r="RIZ6" s="170"/>
      <c r="RJA6" s="170"/>
      <c r="RJB6" s="170"/>
      <c r="RJC6" s="170"/>
      <c r="RJD6" s="170"/>
      <c r="RJE6" s="170"/>
      <c r="RJF6" s="170"/>
      <c r="RJG6" s="170"/>
      <c r="RJH6" s="170"/>
      <c r="RJI6" s="170"/>
      <c r="RJJ6" s="170"/>
      <c r="RJK6" s="170"/>
      <c r="RJL6" s="170"/>
      <c r="RJM6" s="170"/>
      <c r="RJN6" s="170"/>
      <c r="RJO6" s="170"/>
      <c r="RJP6" s="170"/>
      <c r="RJQ6" s="170"/>
      <c r="RJR6" s="170"/>
      <c r="RJS6" s="170"/>
      <c r="RJT6" s="170"/>
      <c r="RJU6" s="170"/>
      <c r="RJV6" s="170"/>
      <c r="RJW6" s="170"/>
      <c r="RJX6" s="170"/>
      <c r="RJY6" s="170"/>
      <c r="RJZ6" s="170"/>
      <c r="RKA6" s="170"/>
      <c r="RKB6" s="170"/>
      <c r="RKC6" s="170"/>
      <c r="RKD6" s="170"/>
      <c r="RKE6" s="170"/>
      <c r="RKF6" s="170"/>
      <c r="RKG6" s="170"/>
      <c r="RKH6" s="170"/>
      <c r="RKI6" s="170"/>
      <c r="RKJ6" s="170"/>
      <c r="RKK6" s="170"/>
      <c r="RKL6" s="170"/>
      <c r="RKM6" s="170"/>
      <c r="RKN6" s="170"/>
      <c r="RKO6" s="170"/>
      <c r="RKP6" s="170"/>
      <c r="RKQ6" s="170"/>
      <c r="RKR6" s="170"/>
      <c r="RKS6" s="170"/>
      <c r="RKT6" s="170"/>
      <c r="RKU6" s="170"/>
      <c r="RKV6" s="170"/>
      <c r="RKW6" s="170"/>
      <c r="RKX6" s="170"/>
      <c r="RKY6" s="170"/>
      <c r="RKZ6" s="170"/>
      <c r="RLA6" s="170"/>
      <c r="RLB6" s="170"/>
      <c r="RLC6" s="170"/>
      <c r="RLD6" s="170"/>
      <c r="RLE6" s="170"/>
      <c r="RLF6" s="170"/>
      <c r="RLG6" s="170"/>
      <c r="RLH6" s="170"/>
      <c r="RLI6" s="170"/>
      <c r="RLJ6" s="170"/>
      <c r="RLK6" s="170"/>
      <c r="RLL6" s="170"/>
      <c r="RLM6" s="170"/>
      <c r="RLN6" s="170"/>
      <c r="RLO6" s="170"/>
      <c r="RLP6" s="170"/>
      <c r="RLQ6" s="170"/>
      <c r="RLR6" s="170"/>
      <c r="RLS6" s="170"/>
      <c r="RLT6" s="170"/>
      <c r="RLU6" s="170"/>
      <c r="RLV6" s="170"/>
      <c r="RLW6" s="170"/>
      <c r="RLX6" s="170"/>
      <c r="RLY6" s="170"/>
      <c r="RLZ6" s="170"/>
      <c r="RMA6" s="170"/>
      <c r="RMB6" s="170"/>
      <c r="RMC6" s="170"/>
      <c r="RMD6" s="170"/>
      <c r="RME6" s="170"/>
      <c r="RMF6" s="170"/>
      <c r="RMG6" s="170"/>
      <c r="RMH6" s="170"/>
      <c r="RMI6" s="170"/>
      <c r="RMJ6" s="170"/>
      <c r="RMK6" s="170"/>
      <c r="RML6" s="170"/>
      <c r="RMM6" s="170"/>
      <c r="RMN6" s="170"/>
      <c r="RMO6" s="170"/>
      <c r="RMP6" s="170"/>
      <c r="RMQ6" s="170"/>
      <c r="RMR6" s="170"/>
      <c r="RMS6" s="170"/>
      <c r="RMT6" s="170"/>
      <c r="RMU6" s="170"/>
      <c r="RMV6" s="170"/>
      <c r="RMW6" s="170"/>
      <c r="RMX6" s="170"/>
      <c r="RMY6" s="170"/>
      <c r="RMZ6" s="170"/>
      <c r="RNA6" s="170"/>
      <c r="RNB6" s="170"/>
      <c r="RNC6" s="170"/>
      <c r="RND6" s="170"/>
      <c r="RNE6" s="170"/>
      <c r="RNF6" s="170"/>
      <c r="RNG6" s="170"/>
      <c r="RNH6" s="170"/>
      <c r="RNI6" s="170"/>
      <c r="RNJ6" s="170"/>
      <c r="RNK6" s="170"/>
      <c r="RNL6" s="170"/>
      <c r="RNM6" s="170"/>
      <c r="RNN6" s="170"/>
      <c r="RNO6" s="170"/>
      <c r="RNP6" s="170"/>
      <c r="RNQ6" s="170"/>
      <c r="RNR6" s="170"/>
      <c r="RNS6" s="170"/>
      <c r="RNT6" s="170"/>
      <c r="RNU6" s="170"/>
      <c r="RNV6" s="170"/>
      <c r="RNW6" s="170"/>
      <c r="RNX6" s="170"/>
      <c r="RNY6" s="170"/>
      <c r="RNZ6" s="170"/>
      <c r="ROA6" s="170"/>
      <c r="ROB6" s="170"/>
      <c r="ROC6" s="170"/>
      <c r="ROD6" s="170"/>
      <c r="ROE6" s="170"/>
      <c r="ROF6" s="170"/>
      <c r="ROG6" s="170"/>
      <c r="ROH6" s="170"/>
      <c r="ROI6" s="170"/>
      <c r="ROJ6" s="170"/>
      <c r="ROK6" s="170"/>
      <c r="ROL6" s="170"/>
      <c r="ROM6" s="170"/>
      <c r="RON6" s="170"/>
      <c r="ROO6" s="170"/>
      <c r="ROP6" s="170"/>
      <c r="ROQ6" s="170"/>
      <c r="ROR6" s="170"/>
      <c r="ROS6" s="170"/>
      <c r="ROT6" s="170"/>
      <c r="ROU6" s="170"/>
      <c r="ROV6" s="170"/>
      <c r="ROW6" s="170"/>
      <c r="ROX6" s="170"/>
      <c r="ROY6" s="170"/>
      <c r="ROZ6" s="170"/>
      <c r="RPA6" s="170"/>
      <c r="RPB6" s="170"/>
      <c r="RPC6" s="170"/>
      <c r="RPD6" s="170"/>
      <c r="RPE6" s="170"/>
      <c r="RPF6" s="170"/>
      <c r="RPG6" s="170"/>
      <c r="RPH6" s="170"/>
      <c r="RPI6" s="170"/>
      <c r="RPJ6" s="170"/>
      <c r="RPK6" s="170"/>
      <c r="RPL6" s="170"/>
      <c r="RPM6" s="170"/>
      <c r="RPN6" s="170"/>
      <c r="RPO6" s="170"/>
      <c r="RPP6" s="170"/>
      <c r="RPQ6" s="170"/>
      <c r="RPR6" s="170"/>
      <c r="RPS6" s="170"/>
      <c r="RPT6" s="170"/>
      <c r="RPU6" s="170"/>
      <c r="RPV6" s="170"/>
      <c r="RPW6" s="170"/>
      <c r="RPX6" s="170"/>
      <c r="RPY6" s="170"/>
      <c r="RPZ6" s="170"/>
      <c r="RQA6" s="170"/>
      <c r="RQB6" s="170"/>
      <c r="RQC6" s="170"/>
      <c r="RQD6" s="170"/>
      <c r="RQE6" s="170"/>
      <c r="RQF6" s="170"/>
      <c r="RQG6" s="170"/>
      <c r="RQH6" s="170"/>
      <c r="RQI6" s="170"/>
      <c r="RQJ6" s="170"/>
      <c r="RQK6" s="170"/>
      <c r="RQL6" s="170"/>
      <c r="RQM6" s="170"/>
      <c r="RQN6" s="170"/>
      <c r="RQO6" s="170"/>
      <c r="RQP6" s="170"/>
      <c r="RQQ6" s="170"/>
      <c r="RQR6" s="170"/>
      <c r="RQS6" s="170"/>
      <c r="RQT6" s="170"/>
      <c r="RQU6" s="170"/>
      <c r="RQV6" s="170"/>
      <c r="RQW6" s="170"/>
      <c r="RQX6" s="170"/>
      <c r="RQY6" s="170"/>
      <c r="RQZ6" s="170"/>
      <c r="RRA6" s="170"/>
      <c r="RRB6" s="170"/>
      <c r="RRC6" s="170"/>
      <c r="RRD6" s="170"/>
      <c r="RRE6" s="170"/>
      <c r="RRF6" s="170"/>
      <c r="RRG6" s="170"/>
      <c r="RRH6" s="170"/>
      <c r="RRI6" s="170"/>
      <c r="RRJ6" s="170"/>
      <c r="RRK6" s="170"/>
      <c r="RRL6" s="170"/>
      <c r="RRM6" s="170"/>
      <c r="RRN6" s="170"/>
      <c r="RRO6" s="170"/>
      <c r="RRP6" s="170"/>
      <c r="RRQ6" s="170"/>
      <c r="RRR6" s="170"/>
      <c r="RRS6" s="170"/>
      <c r="RRT6" s="170"/>
      <c r="RRU6" s="170"/>
      <c r="RRV6" s="170"/>
      <c r="RRW6" s="170"/>
      <c r="RRX6" s="170"/>
      <c r="RRY6" s="170"/>
      <c r="RRZ6" s="170"/>
      <c r="RSA6" s="170"/>
      <c r="RSB6" s="170"/>
      <c r="RSC6" s="170"/>
      <c r="RSD6" s="170"/>
      <c r="RSE6" s="170"/>
      <c r="RSF6" s="170"/>
      <c r="RSG6" s="170"/>
      <c r="RSH6" s="170"/>
      <c r="RSI6" s="170"/>
      <c r="RSJ6" s="170"/>
      <c r="RSK6" s="170"/>
      <c r="RSL6" s="170"/>
      <c r="RSM6" s="170"/>
      <c r="RSN6" s="170"/>
      <c r="RSO6" s="170"/>
      <c r="RSP6" s="170"/>
      <c r="RSQ6" s="170"/>
      <c r="RSR6" s="170"/>
      <c r="RSS6" s="170"/>
      <c r="RST6" s="170"/>
      <c r="RSU6" s="170"/>
      <c r="RSV6" s="170"/>
      <c r="RSW6" s="170"/>
      <c r="RSX6" s="170"/>
      <c r="RSY6" s="170"/>
      <c r="RSZ6" s="170"/>
      <c r="RTA6" s="170"/>
      <c r="RTB6" s="170"/>
      <c r="RTC6" s="170"/>
      <c r="RTD6" s="170"/>
      <c r="RTE6" s="170"/>
      <c r="RTF6" s="170"/>
      <c r="RTG6" s="170"/>
      <c r="RTH6" s="170"/>
      <c r="RTI6" s="170"/>
      <c r="RTJ6" s="170"/>
      <c r="RTK6" s="170"/>
      <c r="RTL6" s="170"/>
      <c r="RTM6" s="170"/>
      <c r="RTN6" s="170"/>
      <c r="RTO6" s="170"/>
      <c r="RTP6" s="170"/>
      <c r="RTQ6" s="170"/>
      <c r="RTR6" s="170"/>
      <c r="RTS6" s="170"/>
      <c r="RTT6" s="170"/>
      <c r="RTU6" s="170"/>
      <c r="RTV6" s="170"/>
      <c r="RTW6" s="170"/>
      <c r="RTX6" s="170"/>
      <c r="RTY6" s="170"/>
      <c r="RTZ6" s="170"/>
      <c r="RUA6" s="170"/>
      <c r="RUB6" s="170"/>
      <c r="RUC6" s="170"/>
      <c r="RUD6" s="170"/>
      <c r="RUE6" s="170"/>
      <c r="RUF6" s="170"/>
      <c r="RUG6" s="170"/>
      <c r="RUH6" s="170"/>
      <c r="RUI6" s="170"/>
      <c r="RUJ6" s="170"/>
      <c r="RUK6" s="170"/>
      <c r="RUL6" s="170"/>
      <c r="RUM6" s="170"/>
      <c r="RUN6" s="170"/>
      <c r="RUO6" s="170"/>
      <c r="RUP6" s="170"/>
      <c r="RUQ6" s="170"/>
      <c r="RUR6" s="170"/>
      <c r="RUS6" s="170"/>
      <c r="RUT6" s="170"/>
      <c r="RUU6" s="170"/>
      <c r="RUV6" s="170"/>
      <c r="RUW6" s="170"/>
      <c r="RUX6" s="170"/>
      <c r="RUY6" s="170"/>
      <c r="RUZ6" s="170"/>
      <c r="RVA6" s="170"/>
      <c r="RVB6" s="170"/>
      <c r="RVC6" s="170"/>
      <c r="RVD6" s="170"/>
      <c r="RVE6" s="170"/>
      <c r="RVF6" s="170"/>
      <c r="RVG6" s="170"/>
      <c r="RVH6" s="170"/>
      <c r="RVI6" s="170"/>
      <c r="RVJ6" s="170"/>
      <c r="RVK6" s="170"/>
      <c r="RVL6" s="170"/>
      <c r="RVM6" s="170"/>
      <c r="RVN6" s="170"/>
      <c r="RVO6" s="170"/>
      <c r="RVP6" s="170"/>
      <c r="RVQ6" s="170"/>
      <c r="RVR6" s="170"/>
      <c r="RVS6" s="170"/>
      <c r="RVT6" s="170"/>
      <c r="RVU6" s="170"/>
      <c r="RVV6" s="170"/>
      <c r="RVW6" s="170"/>
      <c r="RVX6" s="170"/>
      <c r="RVY6" s="170"/>
      <c r="RVZ6" s="170"/>
      <c r="RWA6" s="170"/>
      <c r="RWB6" s="170"/>
      <c r="RWC6" s="170"/>
      <c r="RWD6" s="170"/>
      <c r="RWE6" s="170"/>
      <c r="RWF6" s="170"/>
      <c r="RWG6" s="170"/>
      <c r="RWH6" s="170"/>
      <c r="RWI6" s="170"/>
      <c r="RWJ6" s="170"/>
      <c r="RWK6" s="170"/>
      <c r="RWL6" s="170"/>
      <c r="RWM6" s="170"/>
      <c r="RWN6" s="170"/>
      <c r="RWO6" s="170"/>
      <c r="RWP6" s="170"/>
      <c r="RWQ6" s="170"/>
      <c r="RWR6" s="170"/>
      <c r="RWS6" s="170"/>
      <c r="RWT6" s="170"/>
      <c r="RWU6" s="170"/>
      <c r="RWV6" s="170"/>
      <c r="RWW6" s="170"/>
      <c r="RWX6" s="170"/>
      <c r="RWY6" s="170"/>
      <c r="RWZ6" s="170"/>
      <c r="RXA6" s="170"/>
      <c r="RXB6" s="170"/>
      <c r="RXC6" s="170"/>
      <c r="RXD6" s="170"/>
      <c r="RXE6" s="170"/>
      <c r="RXF6" s="170"/>
      <c r="RXG6" s="170"/>
      <c r="RXH6" s="170"/>
      <c r="RXI6" s="170"/>
      <c r="RXJ6" s="170"/>
      <c r="RXK6" s="170"/>
      <c r="RXL6" s="170"/>
      <c r="RXM6" s="170"/>
      <c r="RXN6" s="170"/>
      <c r="RXO6" s="170"/>
      <c r="RXP6" s="170"/>
      <c r="RXQ6" s="170"/>
      <c r="RXR6" s="170"/>
      <c r="RXS6" s="170"/>
      <c r="RXT6" s="170"/>
      <c r="RXU6" s="170"/>
      <c r="RXV6" s="170"/>
      <c r="RXW6" s="170"/>
      <c r="RXX6" s="170"/>
      <c r="RXY6" s="170"/>
      <c r="RXZ6" s="170"/>
      <c r="RYA6" s="170"/>
      <c r="RYB6" s="170"/>
      <c r="RYC6" s="170"/>
      <c r="RYD6" s="170"/>
      <c r="RYE6" s="170"/>
      <c r="RYF6" s="170"/>
      <c r="RYG6" s="170"/>
      <c r="RYH6" s="170"/>
      <c r="RYI6" s="170"/>
      <c r="RYJ6" s="170"/>
      <c r="RYK6" s="170"/>
      <c r="RYL6" s="170"/>
      <c r="RYM6" s="170"/>
      <c r="RYN6" s="170"/>
      <c r="RYO6" s="170"/>
      <c r="RYP6" s="170"/>
      <c r="RYQ6" s="170"/>
      <c r="RYR6" s="170"/>
      <c r="RYS6" s="170"/>
      <c r="RYT6" s="170"/>
      <c r="RYU6" s="170"/>
      <c r="RYV6" s="170"/>
      <c r="RYW6" s="170"/>
      <c r="RYX6" s="170"/>
      <c r="RYY6" s="170"/>
      <c r="RYZ6" s="170"/>
      <c r="RZA6" s="170"/>
      <c r="RZB6" s="170"/>
      <c r="RZC6" s="170"/>
      <c r="RZD6" s="170"/>
      <c r="RZE6" s="170"/>
      <c r="RZF6" s="170"/>
      <c r="RZG6" s="170"/>
      <c r="RZH6" s="170"/>
      <c r="RZI6" s="170"/>
      <c r="RZJ6" s="170"/>
      <c r="RZK6" s="170"/>
      <c r="RZL6" s="170"/>
      <c r="RZM6" s="170"/>
      <c r="RZN6" s="170"/>
      <c r="RZO6" s="170"/>
      <c r="RZP6" s="170"/>
      <c r="RZQ6" s="170"/>
      <c r="RZR6" s="170"/>
      <c r="RZS6" s="170"/>
      <c r="RZT6" s="170"/>
      <c r="RZU6" s="170"/>
      <c r="RZV6" s="170"/>
      <c r="RZW6" s="170"/>
      <c r="RZX6" s="170"/>
      <c r="RZY6" s="170"/>
      <c r="RZZ6" s="170"/>
      <c r="SAA6" s="170"/>
      <c r="SAB6" s="170"/>
      <c r="SAC6" s="170"/>
      <c r="SAD6" s="170"/>
      <c r="SAE6" s="170"/>
      <c r="SAF6" s="170"/>
      <c r="SAG6" s="170"/>
      <c r="SAH6" s="170"/>
      <c r="SAI6" s="170"/>
      <c r="SAJ6" s="170"/>
      <c r="SAK6" s="170"/>
      <c r="SAL6" s="170"/>
      <c r="SAM6" s="170"/>
      <c r="SAN6" s="170"/>
      <c r="SAO6" s="170"/>
      <c r="SAP6" s="170"/>
      <c r="SAQ6" s="170"/>
      <c r="SAR6" s="170"/>
      <c r="SAS6" s="170"/>
      <c r="SAT6" s="170"/>
      <c r="SAU6" s="170"/>
      <c r="SAV6" s="170"/>
      <c r="SAW6" s="170"/>
      <c r="SAX6" s="170"/>
      <c r="SAY6" s="170"/>
      <c r="SAZ6" s="170"/>
      <c r="SBA6" s="170"/>
      <c r="SBB6" s="170"/>
      <c r="SBC6" s="170"/>
      <c r="SBD6" s="170"/>
      <c r="SBE6" s="170"/>
      <c r="SBF6" s="170"/>
      <c r="SBG6" s="170"/>
      <c r="SBH6" s="170"/>
      <c r="SBI6" s="170"/>
      <c r="SBJ6" s="170"/>
      <c r="SBK6" s="170"/>
      <c r="SBL6" s="170"/>
      <c r="SBM6" s="170"/>
      <c r="SBN6" s="170"/>
      <c r="SBO6" s="170"/>
      <c r="SBP6" s="170"/>
      <c r="SBQ6" s="170"/>
      <c r="SBR6" s="170"/>
      <c r="SBS6" s="170"/>
      <c r="SBT6" s="170"/>
      <c r="SBU6" s="170"/>
      <c r="SBV6" s="170"/>
      <c r="SBW6" s="170"/>
      <c r="SBX6" s="170"/>
      <c r="SBY6" s="170"/>
      <c r="SBZ6" s="170"/>
      <c r="SCA6" s="170"/>
      <c r="SCB6" s="170"/>
      <c r="SCC6" s="170"/>
      <c r="SCD6" s="170"/>
      <c r="SCE6" s="170"/>
      <c r="SCF6" s="170"/>
      <c r="SCG6" s="170"/>
      <c r="SCH6" s="170"/>
      <c r="SCI6" s="170"/>
      <c r="SCJ6" s="170"/>
      <c r="SCK6" s="170"/>
      <c r="SCL6" s="170"/>
      <c r="SCM6" s="170"/>
      <c r="SCN6" s="170"/>
      <c r="SCO6" s="170"/>
      <c r="SCP6" s="170"/>
      <c r="SCQ6" s="170"/>
      <c r="SCR6" s="170"/>
      <c r="SCS6" s="170"/>
      <c r="SCT6" s="170"/>
      <c r="SCU6" s="170"/>
      <c r="SCV6" s="170"/>
      <c r="SCW6" s="170"/>
      <c r="SCX6" s="170"/>
      <c r="SCY6" s="170"/>
      <c r="SCZ6" s="170"/>
      <c r="SDA6" s="170"/>
      <c r="SDB6" s="170"/>
      <c r="SDC6" s="170"/>
      <c r="SDD6" s="170"/>
      <c r="SDE6" s="170"/>
      <c r="SDF6" s="170"/>
      <c r="SDG6" s="170"/>
      <c r="SDH6" s="170"/>
      <c r="SDI6" s="170"/>
      <c r="SDJ6" s="170"/>
      <c r="SDK6" s="170"/>
      <c r="SDL6" s="170"/>
      <c r="SDM6" s="170"/>
      <c r="SDN6" s="170"/>
      <c r="SDO6" s="170"/>
      <c r="SDP6" s="170"/>
      <c r="SDQ6" s="170"/>
      <c r="SDR6" s="170"/>
      <c r="SDS6" s="170"/>
      <c r="SDT6" s="170"/>
      <c r="SDU6" s="170"/>
      <c r="SDV6" s="170"/>
      <c r="SDW6" s="170"/>
      <c r="SDX6" s="170"/>
      <c r="SDY6" s="170"/>
      <c r="SDZ6" s="170"/>
      <c r="SEA6" s="170"/>
      <c r="SEB6" s="170"/>
      <c r="SEC6" s="170"/>
      <c r="SED6" s="170"/>
      <c r="SEE6" s="170"/>
      <c r="SEF6" s="170"/>
      <c r="SEG6" s="170"/>
      <c r="SEH6" s="170"/>
      <c r="SEI6" s="170"/>
      <c r="SEJ6" s="170"/>
      <c r="SEK6" s="170"/>
      <c r="SEL6" s="170"/>
      <c r="SEM6" s="170"/>
      <c r="SEN6" s="170"/>
      <c r="SEO6" s="170"/>
      <c r="SEP6" s="170"/>
      <c r="SEQ6" s="170"/>
      <c r="SER6" s="170"/>
      <c r="SES6" s="170"/>
      <c r="SET6" s="170"/>
      <c r="SEU6" s="170"/>
      <c r="SEV6" s="170"/>
      <c r="SEW6" s="170"/>
      <c r="SEX6" s="170"/>
      <c r="SEY6" s="170"/>
      <c r="SEZ6" s="170"/>
      <c r="SFA6" s="170"/>
      <c r="SFB6" s="170"/>
      <c r="SFC6" s="170"/>
      <c r="SFD6" s="170"/>
      <c r="SFE6" s="170"/>
      <c r="SFF6" s="170"/>
      <c r="SFG6" s="170"/>
      <c r="SFH6" s="170"/>
      <c r="SFI6" s="170"/>
      <c r="SFJ6" s="170"/>
      <c r="SFK6" s="170"/>
      <c r="SFL6" s="170"/>
      <c r="SFM6" s="170"/>
      <c r="SFN6" s="170"/>
      <c r="SFO6" s="170"/>
      <c r="SFP6" s="170"/>
      <c r="SFQ6" s="170"/>
      <c r="SFR6" s="170"/>
      <c r="SFS6" s="170"/>
      <c r="SFT6" s="170"/>
      <c r="SFU6" s="170"/>
      <c r="SFV6" s="170"/>
      <c r="SFW6" s="170"/>
      <c r="SFX6" s="170"/>
      <c r="SFY6" s="170"/>
      <c r="SFZ6" s="170"/>
      <c r="SGA6" s="170"/>
      <c r="SGB6" s="170"/>
      <c r="SGC6" s="170"/>
      <c r="SGD6" s="170"/>
      <c r="SGE6" s="170"/>
      <c r="SGF6" s="170"/>
      <c r="SGG6" s="170"/>
      <c r="SGH6" s="170"/>
      <c r="SGI6" s="170"/>
      <c r="SGJ6" s="170"/>
      <c r="SGK6" s="170"/>
      <c r="SGL6" s="170"/>
      <c r="SGM6" s="170"/>
      <c r="SGN6" s="170"/>
      <c r="SGO6" s="170"/>
      <c r="SGP6" s="170"/>
      <c r="SGQ6" s="170"/>
      <c r="SGR6" s="170"/>
      <c r="SGS6" s="170"/>
      <c r="SGT6" s="170"/>
      <c r="SGU6" s="170"/>
      <c r="SGV6" s="170"/>
      <c r="SGW6" s="170"/>
      <c r="SGX6" s="170"/>
      <c r="SGY6" s="170"/>
      <c r="SGZ6" s="170"/>
      <c r="SHA6" s="170"/>
      <c r="SHB6" s="170"/>
      <c r="SHC6" s="170"/>
      <c r="SHD6" s="170"/>
      <c r="SHE6" s="170"/>
      <c r="SHF6" s="170"/>
      <c r="SHG6" s="170"/>
      <c r="SHH6" s="170"/>
      <c r="SHI6" s="170"/>
      <c r="SHJ6" s="170"/>
      <c r="SHK6" s="170"/>
      <c r="SHL6" s="170"/>
      <c r="SHM6" s="170"/>
      <c r="SHN6" s="170"/>
      <c r="SHO6" s="170"/>
      <c r="SHP6" s="170"/>
      <c r="SHQ6" s="170"/>
      <c r="SHR6" s="170"/>
      <c r="SHS6" s="170"/>
      <c r="SHT6" s="170"/>
      <c r="SHU6" s="170"/>
      <c r="SHV6" s="170"/>
      <c r="SHW6" s="170"/>
      <c r="SHX6" s="170"/>
      <c r="SHY6" s="170"/>
      <c r="SHZ6" s="170"/>
      <c r="SIA6" s="170"/>
      <c r="SIB6" s="170"/>
      <c r="SIC6" s="170"/>
      <c r="SID6" s="170"/>
      <c r="SIE6" s="170"/>
      <c r="SIF6" s="170"/>
      <c r="SIG6" s="170"/>
      <c r="SIH6" s="170"/>
      <c r="SII6" s="170"/>
      <c r="SIJ6" s="170"/>
      <c r="SIK6" s="170"/>
      <c r="SIL6" s="170"/>
      <c r="SIM6" s="170"/>
      <c r="SIN6" s="170"/>
      <c r="SIO6" s="170"/>
      <c r="SIP6" s="170"/>
      <c r="SIQ6" s="170"/>
      <c r="SIR6" s="170"/>
      <c r="SIS6" s="170"/>
      <c r="SIT6" s="170"/>
      <c r="SIU6" s="170"/>
      <c r="SIV6" s="170"/>
      <c r="SIW6" s="170"/>
      <c r="SIX6" s="170"/>
      <c r="SIY6" s="170"/>
      <c r="SIZ6" s="170"/>
      <c r="SJA6" s="170"/>
      <c r="SJB6" s="170"/>
      <c r="SJC6" s="170"/>
      <c r="SJD6" s="170"/>
      <c r="SJE6" s="170"/>
      <c r="SJF6" s="170"/>
      <c r="SJG6" s="170"/>
      <c r="SJH6" s="170"/>
      <c r="SJI6" s="170"/>
      <c r="SJJ6" s="170"/>
      <c r="SJK6" s="170"/>
      <c r="SJL6" s="170"/>
      <c r="SJM6" s="170"/>
      <c r="SJN6" s="170"/>
      <c r="SJO6" s="170"/>
      <c r="SJP6" s="170"/>
      <c r="SJQ6" s="170"/>
      <c r="SJR6" s="170"/>
      <c r="SJS6" s="170"/>
      <c r="SJT6" s="170"/>
      <c r="SJU6" s="170"/>
      <c r="SJV6" s="170"/>
      <c r="SJW6" s="170"/>
      <c r="SJX6" s="170"/>
      <c r="SJY6" s="170"/>
      <c r="SJZ6" s="170"/>
      <c r="SKA6" s="170"/>
      <c r="SKB6" s="170"/>
      <c r="SKC6" s="170"/>
      <c r="SKD6" s="170"/>
      <c r="SKE6" s="170"/>
      <c r="SKF6" s="170"/>
      <c r="SKG6" s="170"/>
      <c r="SKH6" s="170"/>
      <c r="SKI6" s="170"/>
      <c r="SKJ6" s="170"/>
      <c r="SKK6" s="170"/>
      <c r="SKL6" s="170"/>
      <c r="SKM6" s="170"/>
      <c r="SKN6" s="170"/>
      <c r="SKO6" s="170"/>
      <c r="SKP6" s="170"/>
      <c r="SKQ6" s="170"/>
      <c r="SKR6" s="170"/>
      <c r="SKS6" s="170"/>
      <c r="SKT6" s="170"/>
      <c r="SKU6" s="170"/>
      <c r="SKV6" s="170"/>
      <c r="SKW6" s="170"/>
      <c r="SKX6" s="170"/>
      <c r="SKY6" s="170"/>
      <c r="SKZ6" s="170"/>
      <c r="SLA6" s="170"/>
      <c r="SLB6" s="170"/>
      <c r="SLC6" s="170"/>
      <c r="SLD6" s="170"/>
      <c r="SLE6" s="170"/>
      <c r="SLF6" s="170"/>
      <c r="SLG6" s="170"/>
      <c r="SLH6" s="170"/>
      <c r="SLI6" s="170"/>
      <c r="SLJ6" s="170"/>
      <c r="SLK6" s="170"/>
      <c r="SLL6" s="170"/>
      <c r="SLM6" s="170"/>
      <c r="SLN6" s="170"/>
      <c r="SLO6" s="170"/>
      <c r="SLP6" s="170"/>
      <c r="SLQ6" s="170"/>
      <c r="SLR6" s="170"/>
      <c r="SLS6" s="170"/>
      <c r="SLT6" s="170"/>
      <c r="SLU6" s="170"/>
      <c r="SLV6" s="170"/>
      <c r="SLW6" s="170"/>
      <c r="SLX6" s="170"/>
      <c r="SLY6" s="170"/>
      <c r="SLZ6" s="170"/>
      <c r="SMA6" s="170"/>
      <c r="SMB6" s="170"/>
      <c r="SMC6" s="170"/>
      <c r="SMD6" s="170"/>
      <c r="SME6" s="170"/>
      <c r="SMF6" s="170"/>
      <c r="SMG6" s="170"/>
      <c r="SMH6" s="170"/>
      <c r="SMI6" s="170"/>
      <c r="SMJ6" s="170"/>
      <c r="SMK6" s="170"/>
      <c r="SML6" s="170"/>
      <c r="SMM6" s="170"/>
      <c r="SMN6" s="170"/>
      <c r="SMO6" s="170"/>
      <c r="SMP6" s="170"/>
      <c r="SMQ6" s="170"/>
      <c r="SMR6" s="170"/>
      <c r="SMS6" s="170"/>
      <c r="SMT6" s="170"/>
      <c r="SMU6" s="170"/>
      <c r="SMV6" s="170"/>
      <c r="SMW6" s="170"/>
      <c r="SMX6" s="170"/>
      <c r="SMY6" s="170"/>
      <c r="SMZ6" s="170"/>
      <c r="SNA6" s="170"/>
      <c r="SNB6" s="170"/>
      <c r="SNC6" s="170"/>
      <c r="SND6" s="170"/>
      <c r="SNE6" s="170"/>
      <c r="SNF6" s="170"/>
      <c r="SNG6" s="170"/>
      <c r="SNH6" s="170"/>
      <c r="SNI6" s="170"/>
      <c r="SNJ6" s="170"/>
      <c r="SNK6" s="170"/>
      <c r="SNL6" s="170"/>
      <c r="SNM6" s="170"/>
      <c r="SNN6" s="170"/>
      <c r="SNO6" s="170"/>
      <c r="SNP6" s="170"/>
      <c r="SNQ6" s="170"/>
      <c r="SNR6" s="170"/>
      <c r="SNS6" s="170"/>
      <c r="SNT6" s="170"/>
      <c r="SNU6" s="170"/>
      <c r="SNV6" s="170"/>
      <c r="SNW6" s="170"/>
      <c r="SNX6" s="170"/>
      <c r="SNY6" s="170"/>
      <c r="SNZ6" s="170"/>
      <c r="SOA6" s="170"/>
      <c r="SOB6" s="170"/>
      <c r="SOC6" s="170"/>
      <c r="SOD6" s="170"/>
      <c r="SOE6" s="170"/>
      <c r="SOF6" s="170"/>
      <c r="SOG6" s="170"/>
      <c r="SOH6" s="170"/>
      <c r="SOI6" s="170"/>
      <c r="SOJ6" s="170"/>
      <c r="SOK6" s="170"/>
      <c r="SOL6" s="170"/>
      <c r="SOM6" s="170"/>
      <c r="SON6" s="170"/>
      <c r="SOO6" s="170"/>
      <c r="SOP6" s="170"/>
      <c r="SOQ6" s="170"/>
      <c r="SOR6" s="170"/>
      <c r="SOS6" s="170"/>
      <c r="SOT6" s="170"/>
      <c r="SOU6" s="170"/>
      <c r="SOV6" s="170"/>
      <c r="SOW6" s="170"/>
      <c r="SOX6" s="170"/>
      <c r="SOY6" s="170"/>
      <c r="SOZ6" s="170"/>
      <c r="SPA6" s="170"/>
      <c r="SPB6" s="170"/>
      <c r="SPC6" s="170"/>
      <c r="SPD6" s="170"/>
      <c r="SPE6" s="170"/>
      <c r="SPF6" s="170"/>
      <c r="SPG6" s="170"/>
      <c r="SPH6" s="170"/>
      <c r="SPI6" s="170"/>
      <c r="SPJ6" s="170"/>
      <c r="SPK6" s="170"/>
      <c r="SPL6" s="170"/>
      <c r="SPM6" s="170"/>
      <c r="SPN6" s="170"/>
      <c r="SPO6" s="170"/>
      <c r="SPP6" s="170"/>
      <c r="SPQ6" s="170"/>
      <c r="SPR6" s="170"/>
      <c r="SPS6" s="170"/>
      <c r="SPT6" s="170"/>
      <c r="SPU6" s="170"/>
      <c r="SPV6" s="170"/>
      <c r="SPW6" s="170"/>
      <c r="SPX6" s="170"/>
      <c r="SPY6" s="170"/>
      <c r="SPZ6" s="170"/>
      <c r="SQA6" s="170"/>
      <c r="SQB6" s="170"/>
      <c r="SQC6" s="170"/>
      <c r="SQD6" s="170"/>
      <c r="SQE6" s="170"/>
      <c r="SQF6" s="170"/>
      <c r="SQG6" s="170"/>
      <c r="SQH6" s="170"/>
      <c r="SQI6" s="170"/>
      <c r="SQJ6" s="170"/>
      <c r="SQK6" s="170"/>
      <c r="SQL6" s="170"/>
      <c r="SQM6" s="170"/>
      <c r="SQN6" s="170"/>
      <c r="SQO6" s="170"/>
      <c r="SQP6" s="170"/>
      <c r="SQQ6" s="170"/>
      <c r="SQR6" s="170"/>
      <c r="SQS6" s="170"/>
      <c r="SQT6" s="170"/>
      <c r="SQU6" s="170"/>
      <c r="SQV6" s="170"/>
      <c r="SQW6" s="170"/>
      <c r="SQX6" s="170"/>
      <c r="SQY6" s="170"/>
      <c r="SQZ6" s="170"/>
      <c r="SRA6" s="170"/>
      <c r="SRB6" s="170"/>
      <c r="SRC6" s="170"/>
      <c r="SRD6" s="170"/>
      <c r="SRE6" s="170"/>
      <c r="SRF6" s="170"/>
      <c r="SRG6" s="170"/>
      <c r="SRH6" s="170"/>
      <c r="SRI6" s="170"/>
      <c r="SRJ6" s="170"/>
      <c r="SRK6" s="170"/>
      <c r="SRL6" s="170"/>
      <c r="SRM6" s="170"/>
      <c r="SRN6" s="170"/>
      <c r="SRO6" s="170"/>
      <c r="SRP6" s="170"/>
      <c r="SRQ6" s="170"/>
      <c r="SRR6" s="170"/>
      <c r="SRS6" s="170"/>
      <c r="SRT6" s="170"/>
      <c r="SRU6" s="170"/>
      <c r="SRV6" s="170"/>
      <c r="SRW6" s="170"/>
      <c r="SRX6" s="170"/>
      <c r="SRY6" s="170"/>
      <c r="SRZ6" s="170"/>
      <c r="SSA6" s="170"/>
      <c r="SSB6" s="170"/>
      <c r="SSC6" s="170"/>
      <c r="SSD6" s="170"/>
      <c r="SSE6" s="170"/>
      <c r="SSF6" s="170"/>
      <c r="SSG6" s="170"/>
      <c r="SSH6" s="170"/>
      <c r="SSI6" s="170"/>
      <c r="SSJ6" s="170"/>
      <c r="SSK6" s="170"/>
      <c r="SSL6" s="170"/>
      <c r="SSM6" s="170"/>
      <c r="SSN6" s="170"/>
      <c r="SSO6" s="170"/>
      <c r="SSP6" s="170"/>
      <c r="SSQ6" s="170"/>
      <c r="SSR6" s="170"/>
      <c r="SSS6" s="170"/>
      <c r="SST6" s="170"/>
      <c r="SSU6" s="170"/>
      <c r="SSV6" s="170"/>
      <c r="SSW6" s="170"/>
      <c r="SSX6" s="170"/>
      <c r="SSY6" s="170"/>
      <c r="SSZ6" s="170"/>
      <c r="STA6" s="170"/>
      <c r="STB6" s="170"/>
      <c r="STC6" s="170"/>
      <c r="STD6" s="170"/>
      <c r="STE6" s="170"/>
      <c r="STF6" s="170"/>
      <c r="STG6" s="170"/>
      <c r="STH6" s="170"/>
      <c r="STI6" s="170"/>
      <c r="STJ6" s="170"/>
      <c r="STK6" s="170"/>
      <c r="STL6" s="170"/>
      <c r="STM6" s="170"/>
      <c r="STN6" s="170"/>
      <c r="STO6" s="170"/>
      <c r="STP6" s="170"/>
      <c r="STQ6" s="170"/>
      <c r="STR6" s="170"/>
      <c r="STS6" s="170"/>
      <c r="STT6" s="170"/>
      <c r="STU6" s="170"/>
      <c r="STV6" s="170"/>
      <c r="STW6" s="170"/>
      <c r="STX6" s="170"/>
      <c r="STY6" s="170"/>
      <c r="STZ6" s="170"/>
      <c r="SUA6" s="170"/>
      <c r="SUB6" s="170"/>
      <c r="SUC6" s="170"/>
      <c r="SUD6" s="170"/>
      <c r="SUE6" s="170"/>
      <c r="SUF6" s="170"/>
      <c r="SUG6" s="170"/>
      <c r="SUH6" s="170"/>
      <c r="SUI6" s="170"/>
      <c r="SUJ6" s="170"/>
      <c r="SUK6" s="170"/>
      <c r="SUL6" s="170"/>
      <c r="SUM6" s="170"/>
      <c r="SUN6" s="170"/>
      <c r="SUO6" s="170"/>
      <c r="SUP6" s="170"/>
      <c r="SUQ6" s="170"/>
      <c r="SUR6" s="170"/>
      <c r="SUS6" s="170"/>
      <c r="SUT6" s="170"/>
      <c r="SUU6" s="170"/>
      <c r="SUV6" s="170"/>
      <c r="SUW6" s="170"/>
      <c r="SUX6" s="170"/>
      <c r="SUY6" s="170"/>
      <c r="SUZ6" s="170"/>
      <c r="SVA6" s="170"/>
      <c r="SVB6" s="170"/>
      <c r="SVC6" s="170"/>
      <c r="SVD6" s="170"/>
      <c r="SVE6" s="170"/>
      <c r="SVF6" s="170"/>
      <c r="SVG6" s="170"/>
      <c r="SVH6" s="170"/>
      <c r="SVI6" s="170"/>
      <c r="SVJ6" s="170"/>
      <c r="SVK6" s="170"/>
      <c r="SVL6" s="170"/>
      <c r="SVM6" s="170"/>
      <c r="SVN6" s="170"/>
      <c r="SVO6" s="170"/>
      <c r="SVP6" s="170"/>
      <c r="SVQ6" s="170"/>
      <c r="SVR6" s="170"/>
      <c r="SVS6" s="170"/>
      <c r="SVT6" s="170"/>
      <c r="SVU6" s="170"/>
      <c r="SVV6" s="170"/>
      <c r="SVW6" s="170"/>
      <c r="SVX6" s="170"/>
      <c r="SVY6" s="170"/>
      <c r="SVZ6" s="170"/>
      <c r="SWA6" s="170"/>
      <c r="SWB6" s="170"/>
      <c r="SWC6" s="170"/>
      <c r="SWD6" s="170"/>
      <c r="SWE6" s="170"/>
      <c r="SWF6" s="170"/>
      <c r="SWG6" s="170"/>
      <c r="SWH6" s="170"/>
      <c r="SWI6" s="170"/>
      <c r="SWJ6" s="170"/>
      <c r="SWK6" s="170"/>
      <c r="SWL6" s="170"/>
      <c r="SWM6" s="170"/>
      <c r="SWN6" s="170"/>
      <c r="SWO6" s="170"/>
      <c r="SWP6" s="170"/>
      <c r="SWQ6" s="170"/>
      <c r="SWR6" s="170"/>
      <c r="SWS6" s="170"/>
      <c r="SWT6" s="170"/>
      <c r="SWU6" s="170"/>
      <c r="SWV6" s="170"/>
      <c r="SWW6" s="170"/>
      <c r="SWX6" s="170"/>
      <c r="SWY6" s="170"/>
      <c r="SWZ6" s="170"/>
      <c r="SXA6" s="170"/>
      <c r="SXB6" s="170"/>
      <c r="SXC6" s="170"/>
      <c r="SXD6" s="170"/>
      <c r="SXE6" s="170"/>
      <c r="SXF6" s="170"/>
      <c r="SXG6" s="170"/>
      <c r="SXH6" s="170"/>
      <c r="SXI6" s="170"/>
      <c r="SXJ6" s="170"/>
      <c r="SXK6" s="170"/>
      <c r="SXL6" s="170"/>
      <c r="SXM6" s="170"/>
      <c r="SXN6" s="170"/>
      <c r="SXO6" s="170"/>
      <c r="SXP6" s="170"/>
      <c r="SXQ6" s="170"/>
      <c r="SXR6" s="170"/>
      <c r="SXS6" s="170"/>
      <c r="SXT6" s="170"/>
      <c r="SXU6" s="170"/>
      <c r="SXV6" s="170"/>
      <c r="SXW6" s="170"/>
      <c r="SXX6" s="170"/>
      <c r="SXY6" s="170"/>
      <c r="SXZ6" s="170"/>
      <c r="SYA6" s="170"/>
      <c r="SYB6" s="170"/>
      <c r="SYC6" s="170"/>
      <c r="SYD6" s="170"/>
      <c r="SYE6" s="170"/>
      <c r="SYF6" s="170"/>
      <c r="SYG6" s="170"/>
      <c r="SYH6" s="170"/>
      <c r="SYI6" s="170"/>
      <c r="SYJ6" s="170"/>
      <c r="SYK6" s="170"/>
      <c r="SYL6" s="170"/>
      <c r="SYM6" s="170"/>
      <c r="SYN6" s="170"/>
      <c r="SYO6" s="170"/>
      <c r="SYP6" s="170"/>
      <c r="SYQ6" s="170"/>
      <c r="SYR6" s="170"/>
      <c r="SYS6" s="170"/>
      <c r="SYT6" s="170"/>
      <c r="SYU6" s="170"/>
      <c r="SYV6" s="170"/>
      <c r="SYW6" s="170"/>
      <c r="SYX6" s="170"/>
      <c r="SYY6" s="170"/>
      <c r="SYZ6" s="170"/>
      <c r="SZA6" s="170"/>
      <c r="SZB6" s="170"/>
      <c r="SZC6" s="170"/>
      <c r="SZD6" s="170"/>
      <c r="SZE6" s="170"/>
      <c r="SZF6" s="170"/>
      <c r="SZG6" s="170"/>
      <c r="SZH6" s="170"/>
      <c r="SZI6" s="170"/>
      <c r="SZJ6" s="170"/>
      <c r="SZK6" s="170"/>
      <c r="SZL6" s="170"/>
      <c r="SZM6" s="170"/>
      <c r="SZN6" s="170"/>
      <c r="SZO6" s="170"/>
      <c r="SZP6" s="170"/>
      <c r="SZQ6" s="170"/>
      <c r="SZR6" s="170"/>
      <c r="SZS6" s="170"/>
      <c r="SZT6" s="170"/>
      <c r="SZU6" s="170"/>
      <c r="SZV6" s="170"/>
      <c r="SZW6" s="170"/>
      <c r="SZX6" s="170"/>
      <c r="SZY6" s="170"/>
      <c r="SZZ6" s="170"/>
      <c r="TAA6" s="170"/>
      <c r="TAB6" s="170"/>
      <c r="TAC6" s="170"/>
      <c r="TAD6" s="170"/>
      <c r="TAE6" s="170"/>
      <c r="TAF6" s="170"/>
      <c r="TAG6" s="170"/>
      <c r="TAH6" s="170"/>
      <c r="TAI6" s="170"/>
      <c r="TAJ6" s="170"/>
      <c r="TAK6" s="170"/>
      <c r="TAL6" s="170"/>
      <c r="TAM6" s="170"/>
      <c r="TAN6" s="170"/>
      <c r="TAO6" s="170"/>
      <c r="TAP6" s="170"/>
      <c r="TAQ6" s="170"/>
      <c r="TAR6" s="170"/>
      <c r="TAS6" s="170"/>
      <c r="TAT6" s="170"/>
      <c r="TAU6" s="170"/>
      <c r="TAV6" s="170"/>
      <c r="TAW6" s="170"/>
      <c r="TAX6" s="170"/>
      <c r="TAY6" s="170"/>
      <c r="TAZ6" s="170"/>
      <c r="TBA6" s="170"/>
      <c r="TBB6" s="170"/>
      <c r="TBC6" s="170"/>
      <c r="TBD6" s="170"/>
      <c r="TBE6" s="170"/>
      <c r="TBF6" s="170"/>
      <c r="TBG6" s="170"/>
      <c r="TBH6" s="170"/>
      <c r="TBI6" s="170"/>
      <c r="TBJ6" s="170"/>
      <c r="TBK6" s="170"/>
      <c r="TBL6" s="170"/>
      <c r="TBM6" s="170"/>
      <c r="TBN6" s="170"/>
      <c r="TBO6" s="170"/>
      <c r="TBP6" s="170"/>
      <c r="TBQ6" s="170"/>
      <c r="TBR6" s="170"/>
      <c r="TBS6" s="170"/>
      <c r="TBT6" s="170"/>
      <c r="TBU6" s="170"/>
      <c r="TBV6" s="170"/>
      <c r="TBW6" s="170"/>
      <c r="TBX6" s="170"/>
      <c r="TBY6" s="170"/>
      <c r="TBZ6" s="170"/>
      <c r="TCA6" s="170"/>
      <c r="TCB6" s="170"/>
      <c r="TCC6" s="170"/>
      <c r="TCD6" s="170"/>
      <c r="TCE6" s="170"/>
      <c r="TCF6" s="170"/>
      <c r="TCG6" s="170"/>
      <c r="TCH6" s="170"/>
      <c r="TCI6" s="170"/>
      <c r="TCJ6" s="170"/>
      <c r="TCK6" s="170"/>
      <c r="TCL6" s="170"/>
      <c r="TCM6" s="170"/>
      <c r="TCN6" s="170"/>
      <c r="TCO6" s="170"/>
      <c r="TCP6" s="170"/>
      <c r="TCQ6" s="170"/>
      <c r="TCR6" s="170"/>
      <c r="TCS6" s="170"/>
      <c r="TCT6" s="170"/>
      <c r="TCU6" s="170"/>
      <c r="TCV6" s="170"/>
      <c r="TCW6" s="170"/>
      <c r="TCX6" s="170"/>
      <c r="TCY6" s="170"/>
      <c r="TCZ6" s="170"/>
      <c r="TDA6" s="170"/>
      <c r="TDB6" s="170"/>
      <c r="TDC6" s="170"/>
      <c r="TDD6" s="170"/>
      <c r="TDE6" s="170"/>
      <c r="TDF6" s="170"/>
      <c r="TDG6" s="170"/>
      <c r="TDH6" s="170"/>
      <c r="TDI6" s="170"/>
      <c r="TDJ6" s="170"/>
      <c r="TDK6" s="170"/>
      <c r="TDL6" s="170"/>
      <c r="TDM6" s="170"/>
      <c r="TDN6" s="170"/>
      <c r="TDO6" s="170"/>
      <c r="TDP6" s="170"/>
      <c r="TDQ6" s="170"/>
      <c r="TDR6" s="170"/>
      <c r="TDS6" s="170"/>
      <c r="TDT6" s="170"/>
      <c r="TDU6" s="170"/>
      <c r="TDV6" s="170"/>
      <c r="TDW6" s="170"/>
      <c r="TDX6" s="170"/>
      <c r="TDY6" s="170"/>
      <c r="TDZ6" s="170"/>
      <c r="TEA6" s="170"/>
      <c r="TEB6" s="170"/>
      <c r="TEC6" s="170"/>
      <c r="TED6" s="170"/>
      <c r="TEE6" s="170"/>
      <c r="TEF6" s="170"/>
      <c r="TEG6" s="170"/>
      <c r="TEH6" s="170"/>
      <c r="TEI6" s="170"/>
      <c r="TEJ6" s="170"/>
      <c r="TEK6" s="170"/>
      <c r="TEL6" s="170"/>
      <c r="TEM6" s="170"/>
      <c r="TEN6" s="170"/>
      <c r="TEO6" s="170"/>
      <c r="TEP6" s="170"/>
      <c r="TEQ6" s="170"/>
      <c r="TER6" s="170"/>
      <c r="TES6" s="170"/>
      <c r="TET6" s="170"/>
      <c r="TEU6" s="170"/>
      <c r="TEV6" s="170"/>
      <c r="TEW6" s="170"/>
      <c r="TEX6" s="170"/>
      <c r="TEY6" s="170"/>
      <c r="TEZ6" s="170"/>
      <c r="TFA6" s="170"/>
      <c r="TFB6" s="170"/>
      <c r="TFC6" s="170"/>
      <c r="TFD6" s="170"/>
      <c r="TFE6" s="170"/>
      <c r="TFF6" s="170"/>
      <c r="TFG6" s="170"/>
      <c r="TFH6" s="170"/>
      <c r="TFI6" s="170"/>
      <c r="TFJ6" s="170"/>
      <c r="TFK6" s="170"/>
      <c r="TFL6" s="170"/>
      <c r="TFM6" s="170"/>
      <c r="TFN6" s="170"/>
      <c r="TFO6" s="170"/>
      <c r="TFP6" s="170"/>
      <c r="TFQ6" s="170"/>
      <c r="TFR6" s="170"/>
      <c r="TFS6" s="170"/>
      <c r="TFT6" s="170"/>
      <c r="TFU6" s="170"/>
      <c r="TFV6" s="170"/>
      <c r="TFW6" s="170"/>
      <c r="TFX6" s="170"/>
      <c r="TFY6" s="170"/>
      <c r="TFZ6" s="170"/>
      <c r="TGA6" s="170"/>
      <c r="TGB6" s="170"/>
      <c r="TGC6" s="170"/>
      <c r="TGD6" s="170"/>
      <c r="TGE6" s="170"/>
      <c r="TGF6" s="170"/>
      <c r="TGG6" s="170"/>
      <c r="TGH6" s="170"/>
      <c r="TGI6" s="170"/>
      <c r="TGJ6" s="170"/>
      <c r="TGK6" s="170"/>
      <c r="TGL6" s="170"/>
      <c r="TGM6" s="170"/>
      <c r="TGN6" s="170"/>
      <c r="TGO6" s="170"/>
      <c r="TGP6" s="170"/>
      <c r="TGQ6" s="170"/>
      <c r="TGR6" s="170"/>
      <c r="TGS6" s="170"/>
      <c r="TGT6" s="170"/>
      <c r="TGU6" s="170"/>
      <c r="TGV6" s="170"/>
      <c r="TGW6" s="170"/>
      <c r="TGX6" s="170"/>
      <c r="TGY6" s="170"/>
      <c r="TGZ6" s="170"/>
      <c r="THA6" s="170"/>
      <c r="THB6" s="170"/>
      <c r="THC6" s="170"/>
      <c r="THD6" s="170"/>
      <c r="THE6" s="170"/>
      <c r="THF6" s="170"/>
      <c r="THG6" s="170"/>
      <c r="THH6" s="170"/>
      <c r="THI6" s="170"/>
      <c r="THJ6" s="170"/>
      <c r="THK6" s="170"/>
      <c r="THL6" s="170"/>
      <c r="THM6" s="170"/>
      <c r="THN6" s="170"/>
      <c r="THO6" s="170"/>
      <c r="THP6" s="170"/>
      <c r="THQ6" s="170"/>
      <c r="THR6" s="170"/>
      <c r="THS6" s="170"/>
      <c r="THT6" s="170"/>
      <c r="THU6" s="170"/>
      <c r="THV6" s="170"/>
      <c r="THW6" s="170"/>
      <c r="THX6" s="170"/>
      <c r="THY6" s="170"/>
      <c r="THZ6" s="170"/>
      <c r="TIA6" s="170"/>
      <c r="TIB6" s="170"/>
      <c r="TIC6" s="170"/>
      <c r="TID6" s="170"/>
      <c r="TIE6" s="170"/>
      <c r="TIF6" s="170"/>
      <c r="TIG6" s="170"/>
      <c r="TIH6" s="170"/>
      <c r="TII6" s="170"/>
      <c r="TIJ6" s="170"/>
      <c r="TIK6" s="170"/>
      <c r="TIL6" s="170"/>
      <c r="TIM6" s="170"/>
      <c r="TIN6" s="170"/>
      <c r="TIO6" s="170"/>
      <c r="TIP6" s="170"/>
      <c r="TIQ6" s="170"/>
      <c r="TIR6" s="170"/>
      <c r="TIS6" s="170"/>
      <c r="TIT6" s="170"/>
      <c r="TIU6" s="170"/>
      <c r="TIV6" s="170"/>
      <c r="TIW6" s="170"/>
      <c r="TIX6" s="170"/>
      <c r="TIY6" s="170"/>
      <c r="TIZ6" s="170"/>
      <c r="TJA6" s="170"/>
      <c r="TJB6" s="170"/>
      <c r="TJC6" s="170"/>
      <c r="TJD6" s="170"/>
      <c r="TJE6" s="170"/>
      <c r="TJF6" s="170"/>
      <c r="TJG6" s="170"/>
      <c r="TJH6" s="170"/>
      <c r="TJI6" s="170"/>
      <c r="TJJ6" s="170"/>
      <c r="TJK6" s="170"/>
      <c r="TJL6" s="170"/>
      <c r="TJM6" s="170"/>
      <c r="TJN6" s="170"/>
      <c r="TJO6" s="170"/>
      <c r="TJP6" s="170"/>
      <c r="TJQ6" s="170"/>
      <c r="TJR6" s="170"/>
      <c r="TJS6" s="170"/>
      <c r="TJT6" s="170"/>
      <c r="TJU6" s="170"/>
      <c r="TJV6" s="170"/>
      <c r="TJW6" s="170"/>
      <c r="TJX6" s="170"/>
      <c r="TJY6" s="170"/>
      <c r="TJZ6" s="170"/>
      <c r="TKA6" s="170"/>
      <c r="TKB6" s="170"/>
      <c r="TKC6" s="170"/>
      <c r="TKD6" s="170"/>
      <c r="TKE6" s="170"/>
      <c r="TKF6" s="170"/>
      <c r="TKG6" s="170"/>
      <c r="TKH6" s="170"/>
      <c r="TKI6" s="170"/>
      <c r="TKJ6" s="170"/>
      <c r="TKK6" s="170"/>
      <c r="TKL6" s="170"/>
      <c r="TKM6" s="170"/>
      <c r="TKN6" s="170"/>
      <c r="TKO6" s="170"/>
      <c r="TKP6" s="170"/>
      <c r="TKQ6" s="170"/>
      <c r="TKR6" s="170"/>
      <c r="TKS6" s="170"/>
      <c r="TKT6" s="170"/>
      <c r="TKU6" s="170"/>
      <c r="TKV6" s="170"/>
      <c r="TKW6" s="170"/>
      <c r="TKX6" s="170"/>
      <c r="TKY6" s="170"/>
      <c r="TKZ6" s="170"/>
      <c r="TLA6" s="170"/>
      <c r="TLB6" s="170"/>
      <c r="TLC6" s="170"/>
      <c r="TLD6" s="170"/>
      <c r="TLE6" s="170"/>
      <c r="TLF6" s="170"/>
      <c r="TLG6" s="170"/>
      <c r="TLH6" s="170"/>
      <c r="TLI6" s="170"/>
      <c r="TLJ6" s="170"/>
      <c r="TLK6" s="170"/>
      <c r="TLL6" s="170"/>
      <c r="TLM6" s="170"/>
      <c r="TLN6" s="170"/>
      <c r="TLO6" s="170"/>
      <c r="TLP6" s="170"/>
      <c r="TLQ6" s="170"/>
      <c r="TLR6" s="170"/>
      <c r="TLS6" s="170"/>
      <c r="TLT6" s="170"/>
      <c r="TLU6" s="170"/>
      <c r="TLV6" s="170"/>
      <c r="TLW6" s="170"/>
      <c r="TLX6" s="170"/>
      <c r="TLY6" s="170"/>
      <c r="TLZ6" s="170"/>
      <c r="TMA6" s="170"/>
      <c r="TMB6" s="170"/>
      <c r="TMC6" s="170"/>
      <c r="TMD6" s="170"/>
      <c r="TME6" s="170"/>
      <c r="TMF6" s="170"/>
      <c r="TMG6" s="170"/>
      <c r="TMH6" s="170"/>
      <c r="TMI6" s="170"/>
      <c r="TMJ6" s="170"/>
      <c r="TMK6" s="170"/>
      <c r="TML6" s="170"/>
      <c r="TMM6" s="170"/>
      <c r="TMN6" s="170"/>
      <c r="TMO6" s="170"/>
      <c r="TMP6" s="170"/>
      <c r="TMQ6" s="170"/>
      <c r="TMR6" s="170"/>
      <c r="TMS6" s="170"/>
      <c r="TMT6" s="170"/>
      <c r="TMU6" s="170"/>
      <c r="TMV6" s="170"/>
      <c r="TMW6" s="170"/>
      <c r="TMX6" s="170"/>
      <c r="TMY6" s="170"/>
      <c r="TMZ6" s="170"/>
      <c r="TNA6" s="170"/>
      <c r="TNB6" s="170"/>
      <c r="TNC6" s="170"/>
      <c r="TND6" s="170"/>
      <c r="TNE6" s="170"/>
      <c r="TNF6" s="170"/>
      <c r="TNG6" s="170"/>
      <c r="TNH6" s="170"/>
      <c r="TNI6" s="170"/>
      <c r="TNJ6" s="170"/>
      <c r="TNK6" s="170"/>
      <c r="TNL6" s="170"/>
      <c r="TNM6" s="170"/>
      <c r="TNN6" s="170"/>
      <c r="TNO6" s="170"/>
      <c r="TNP6" s="170"/>
      <c r="TNQ6" s="170"/>
      <c r="TNR6" s="170"/>
      <c r="TNS6" s="170"/>
      <c r="TNT6" s="170"/>
      <c r="TNU6" s="170"/>
      <c r="TNV6" s="170"/>
      <c r="TNW6" s="170"/>
      <c r="TNX6" s="170"/>
      <c r="TNY6" s="170"/>
      <c r="TNZ6" s="170"/>
      <c r="TOA6" s="170"/>
      <c r="TOB6" s="170"/>
      <c r="TOC6" s="170"/>
      <c r="TOD6" s="170"/>
      <c r="TOE6" s="170"/>
      <c r="TOF6" s="170"/>
      <c r="TOG6" s="170"/>
      <c r="TOH6" s="170"/>
      <c r="TOI6" s="170"/>
      <c r="TOJ6" s="170"/>
      <c r="TOK6" s="170"/>
      <c r="TOL6" s="170"/>
      <c r="TOM6" s="170"/>
      <c r="TON6" s="170"/>
      <c r="TOO6" s="170"/>
      <c r="TOP6" s="170"/>
      <c r="TOQ6" s="170"/>
      <c r="TOR6" s="170"/>
      <c r="TOS6" s="170"/>
      <c r="TOT6" s="170"/>
      <c r="TOU6" s="170"/>
      <c r="TOV6" s="170"/>
      <c r="TOW6" s="170"/>
      <c r="TOX6" s="170"/>
      <c r="TOY6" s="170"/>
      <c r="TOZ6" s="170"/>
      <c r="TPA6" s="170"/>
      <c r="TPB6" s="170"/>
      <c r="TPC6" s="170"/>
      <c r="TPD6" s="170"/>
      <c r="TPE6" s="170"/>
      <c r="TPF6" s="170"/>
      <c r="TPG6" s="170"/>
      <c r="TPH6" s="170"/>
      <c r="TPI6" s="170"/>
      <c r="TPJ6" s="170"/>
      <c r="TPK6" s="170"/>
      <c r="TPL6" s="170"/>
      <c r="TPM6" s="170"/>
      <c r="TPN6" s="170"/>
      <c r="TPO6" s="170"/>
      <c r="TPP6" s="170"/>
      <c r="TPQ6" s="170"/>
      <c r="TPR6" s="170"/>
      <c r="TPS6" s="170"/>
      <c r="TPT6" s="170"/>
      <c r="TPU6" s="170"/>
      <c r="TPV6" s="170"/>
      <c r="TPW6" s="170"/>
      <c r="TPX6" s="170"/>
      <c r="TPY6" s="170"/>
      <c r="TPZ6" s="170"/>
      <c r="TQA6" s="170"/>
      <c r="TQB6" s="170"/>
      <c r="TQC6" s="170"/>
      <c r="TQD6" s="170"/>
      <c r="TQE6" s="170"/>
      <c r="TQF6" s="170"/>
      <c r="TQG6" s="170"/>
      <c r="TQH6" s="170"/>
      <c r="TQI6" s="170"/>
      <c r="TQJ6" s="170"/>
      <c r="TQK6" s="170"/>
      <c r="TQL6" s="170"/>
      <c r="TQM6" s="170"/>
      <c r="TQN6" s="170"/>
      <c r="TQO6" s="170"/>
      <c r="TQP6" s="170"/>
      <c r="TQQ6" s="170"/>
      <c r="TQR6" s="170"/>
      <c r="TQS6" s="170"/>
      <c r="TQT6" s="170"/>
      <c r="TQU6" s="170"/>
      <c r="TQV6" s="170"/>
      <c r="TQW6" s="170"/>
      <c r="TQX6" s="170"/>
      <c r="TQY6" s="170"/>
      <c r="TQZ6" s="170"/>
      <c r="TRA6" s="170"/>
      <c r="TRB6" s="170"/>
      <c r="TRC6" s="170"/>
      <c r="TRD6" s="170"/>
      <c r="TRE6" s="170"/>
      <c r="TRF6" s="170"/>
      <c r="TRG6" s="170"/>
      <c r="TRH6" s="170"/>
      <c r="TRI6" s="170"/>
      <c r="TRJ6" s="170"/>
      <c r="TRK6" s="170"/>
      <c r="TRL6" s="170"/>
      <c r="TRM6" s="170"/>
      <c r="TRN6" s="170"/>
      <c r="TRO6" s="170"/>
      <c r="TRP6" s="170"/>
      <c r="TRQ6" s="170"/>
      <c r="TRR6" s="170"/>
      <c r="TRS6" s="170"/>
      <c r="TRT6" s="170"/>
      <c r="TRU6" s="170"/>
      <c r="TRV6" s="170"/>
      <c r="TRW6" s="170"/>
      <c r="TRX6" s="170"/>
      <c r="TRY6" s="170"/>
      <c r="TRZ6" s="170"/>
      <c r="TSA6" s="170"/>
      <c r="TSB6" s="170"/>
      <c r="TSC6" s="170"/>
      <c r="TSD6" s="170"/>
      <c r="TSE6" s="170"/>
      <c r="TSF6" s="170"/>
      <c r="TSG6" s="170"/>
      <c r="TSH6" s="170"/>
      <c r="TSI6" s="170"/>
      <c r="TSJ6" s="170"/>
      <c r="TSK6" s="170"/>
      <c r="TSL6" s="170"/>
      <c r="TSM6" s="170"/>
      <c r="TSN6" s="170"/>
      <c r="TSO6" s="170"/>
      <c r="TSP6" s="170"/>
      <c r="TSQ6" s="170"/>
      <c r="TSR6" s="170"/>
      <c r="TSS6" s="170"/>
      <c r="TST6" s="170"/>
      <c r="TSU6" s="170"/>
      <c r="TSV6" s="170"/>
      <c r="TSW6" s="170"/>
      <c r="TSX6" s="170"/>
      <c r="TSY6" s="170"/>
      <c r="TSZ6" s="170"/>
      <c r="TTA6" s="170"/>
      <c r="TTB6" s="170"/>
      <c r="TTC6" s="170"/>
      <c r="TTD6" s="170"/>
      <c r="TTE6" s="170"/>
      <c r="TTF6" s="170"/>
      <c r="TTG6" s="170"/>
      <c r="TTH6" s="170"/>
      <c r="TTI6" s="170"/>
      <c r="TTJ6" s="170"/>
      <c r="TTK6" s="170"/>
      <c r="TTL6" s="170"/>
      <c r="TTM6" s="170"/>
      <c r="TTN6" s="170"/>
      <c r="TTO6" s="170"/>
      <c r="TTP6" s="170"/>
      <c r="TTQ6" s="170"/>
      <c r="TTR6" s="170"/>
      <c r="TTS6" s="170"/>
      <c r="TTT6" s="170"/>
      <c r="TTU6" s="170"/>
      <c r="TTV6" s="170"/>
      <c r="TTW6" s="170"/>
      <c r="TTX6" s="170"/>
      <c r="TTY6" s="170"/>
      <c r="TTZ6" s="170"/>
      <c r="TUA6" s="170"/>
      <c r="TUB6" s="170"/>
      <c r="TUC6" s="170"/>
      <c r="TUD6" s="170"/>
      <c r="TUE6" s="170"/>
      <c r="TUF6" s="170"/>
      <c r="TUG6" s="170"/>
      <c r="TUH6" s="170"/>
      <c r="TUI6" s="170"/>
      <c r="TUJ6" s="170"/>
      <c r="TUK6" s="170"/>
      <c r="TUL6" s="170"/>
      <c r="TUM6" s="170"/>
      <c r="TUN6" s="170"/>
      <c r="TUO6" s="170"/>
      <c r="TUP6" s="170"/>
      <c r="TUQ6" s="170"/>
      <c r="TUR6" s="170"/>
      <c r="TUS6" s="170"/>
      <c r="TUT6" s="170"/>
      <c r="TUU6" s="170"/>
      <c r="TUV6" s="170"/>
      <c r="TUW6" s="170"/>
      <c r="TUX6" s="170"/>
      <c r="TUY6" s="170"/>
      <c r="TUZ6" s="170"/>
      <c r="TVA6" s="170"/>
      <c r="TVB6" s="170"/>
      <c r="TVC6" s="170"/>
      <c r="TVD6" s="170"/>
      <c r="TVE6" s="170"/>
      <c r="TVF6" s="170"/>
      <c r="TVG6" s="170"/>
      <c r="TVH6" s="170"/>
      <c r="TVI6" s="170"/>
      <c r="TVJ6" s="170"/>
      <c r="TVK6" s="170"/>
      <c r="TVL6" s="170"/>
      <c r="TVM6" s="170"/>
      <c r="TVN6" s="170"/>
      <c r="TVO6" s="170"/>
      <c r="TVP6" s="170"/>
      <c r="TVQ6" s="170"/>
      <c r="TVR6" s="170"/>
      <c r="TVS6" s="170"/>
      <c r="TVT6" s="170"/>
      <c r="TVU6" s="170"/>
      <c r="TVV6" s="170"/>
      <c r="TVW6" s="170"/>
      <c r="TVX6" s="170"/>
      <c r="TVY6" s="170"/>
      <c r="TVZ6" s="170"/>
      <c r="TWA6" s="170"/>
      <c r="TWB6" s="170"/>
      <c r="TWC6" s="170"/>
      <c r="TWD6" s="170"/>
      <c r="TWE6" s="170"/>
      <c r="TWF6" s="170"/>
      <c r="TWG6" s="170"/>
      <c r="TWH6" s="170"/>
      <c r="TWI6" s="170"/>
      <c r="TWJ6" s="170"/>
      <c r="TWK6" s="170"/>
      <c r="TWL6" s="170"/>
      <c r="TWM6" s="170"/>
      <c r="TWN6" s="170"/>
      <c r="TWO6" s="170"/>
      <c r="TWP6" s="170"/>
      <c r="TWQ6" s="170"/>
      <c r="TWR6" s="170"/>
      <c r="TWS6" s="170"/>
      <c r="TWT6" s="170"/>
      <c r="TWU6" s="170"/>
      <c r="TWV6" s="170"/>
      <c r="TWW6" s="170"/>
      <c r="TWX6" s="170"/>
      <c r="TWY6" s="170"/>
      <c r="TWZ6" s="170"/>
      <c r="TXA6" s="170"/>
      <c r="TXB6" s="170"/>
      <c r="TXC6" s="170"/>
      <c r="TXD6" s="170"/>
      <c r="TXE6" s="170"/>
      <c r="TXF6" s="170"/>
      <c r="TXG6" s="170"/>
      <c r="TXH6" s="170"/>
      <c r="TXI6" s="170"/>
      <c r="TXJ6" s="170"/>
      <c r="TXK6" s="170"/>
      <c r="TXL6" s="170"/>
      <c r="TXM6" s="170"/>
      <c r="TXN6" s="170"/>
      <c r="TXO6" s="170"/>
      <c r="TXP6" s="170"/>
      <c r="TXQ6" s="170"/>
      <c r="TXR6" s="170"/>
      <c r="TXS6" s="170"/>
      <c r="TXT6" s="170"/>
      <c r="TXU6" s="170"/>
      <c r="TXV6" s="170"/>
      <c r="TXW6" s="170"/>
      <c r="TXX6" s="170"/>
      <c r="TXY6" s="170"/>
      <c r="TXZ6" s="170"/>
      <c r="TYA6" s="170"/>
      <c r="TYB6" s="170"/>
      <c r="TYC6" s="170"/>
      <c r="TYD6" s="170"/>
      <c r="TYE6" s="170"/>
      <c r="TYF6" s="170"/>
      <c r="TYG6" s="170"/>
      <c r="TYH6" s="170"/>
      <c r="TYI6" s="170"/>
      <c r="TYJ6" s="170"/>
      <c r="TYK6" s="170"/>
      <c r="TYL6" s="170"/>
      <c r="TYM6" s="170"/>
      <c r="TYN6" s="170"/>
      <c r="TYO6" s="170"/>
      <c r="TYP6" s="170"/>
      <c r="TYQ6" s="170"/>
      <c r="TYR6" s="170"/>
      <c r="TYS6" s="170"/>
      <c r="TYT6" s="170"/>
      <c r="TYU6" s="170"/>
      <c r="TYV6" s="170"/>
      <c r="TYW6" s="170"/>
      <c r="TYX6" s="170"/>
      <c r="TYY6" s="170"/>
      <c r="TYZ6" s="170"/>
      <c r="TZA6" s="170"/>
      <c r="TZB6" s="170"/>
      <c r="TZC6" s="170"/>
      <c r="TZD6" s="170"/>
      <c r="TZE6" s="170"/>
      <c r="TZF6" s="170"/>
      <c r="TZG6" s="170"/>
      <c r="TZH6" s="170"/>
      <c r="TZI6" s="170"/>
      <c r="TZJ6" s="170"/>
      <c r="TZK6" s="170"/>
      <c r="TZL6" s="170"/>
      <c r="TZM6" s="170"/>
      <c r="TZN6" s="170"/>
      <c r="TZO6" s="170"/>
      <c r="TZP6" s="170"/>
      <c r="TZQ6" s="170"/>
      <c r="TZR6" s="170"/>
      <c r="TZS6" s="170"/>
      <c r="TZT6" s="170"/>
      <c r="TZU6" s="170"/>
      <c r="TZV6" s="170"/>
      <c r="TZW6" s="170"/>
      <c r="TZX6" s="170"/>
      <c r="TZY6" s="170"/>
      <c r="TZZ6" s="170"/>
      <c r="UAA6" s="170"/>
      <c r="UAB6" s="170"/>
      <c r="UAC6" s="170"/>
      <c r="UAD6" s="170"/>
      <c r="UAE6" s="170"/>
      <c r="UAF6" s="170"/>
      <c r="UAG6" s="170"/>
      <c r="UAH6" s="170"/>
      <c r="UAI6" s="170"/>
      <c r="UAJ6" s="170"/>
      <c r="UAK6" s="170"/>
      <c r="UAL6" s="170"/>
      <c r="UAM6" s="170"/>
      <c r="UAN6" s="170"/>
      <c r="UAO6" s="170"/>
      <c r="UAP6" s="170"/>
      <c r="UAQ6" s="170"/>
      <c r="UAR6" s="170"/>
      <c r="UAS6" s="170"/>
      <c r="UAT6" s="170"/>
      <c r="UAU6" s="170"/>
      <c r="UAV6" s="170"/>
      <c r="UAW6" s="170"/>
      <c r="UAX6" s="170"/>
      <c r="UAY6" s="170"/>
      <c r="UAZ6" s="170"/>
      <c r="UBA6" s="170"/>
      <c r="UBB6" s="170"/>
      <c r="UBC6" s="170"/>
      <c r="UBD6" s="170"/>
      <c r="UBE6" s="170"/>
      <c r="UBF6" s="170"/>
      <c r="UBG6" s="170"/>
      <c r="UBH6" s="170"/>
      <c r="UBI6" s="170"/>
      <c r="UBJ6" s="170"/>
      <c r="UBK6" s="170"/>
      <c r="UBL6" s="170"/>
      <c r="UBM6" s="170"/>
      <c r="UBN6" s="170"/>
      <c r="UBO6" s="170"/>
      <c r="UBP6" s="170"/>
      <c r="UBQ6" s="170"/>
      <c r="UBR6" s="170"/>
      <c r="UBS6" s="170"/>
      <c r="UBT6" s="170"/>
      <c r="UBU6" s="170"/>
      <c r="UBV6" s="170"/>
      <c r="UBW6" s="170"/>
      <c r="UBX6" s="170"/>
      <c r="UBY6" s="170"/>
      <c r="UBZ6" s="170"/>
      <c r="UCA6" s="170"/>
      <c r="UCB6" s="170"/>
      <c r="UCC6" s="170"/>
      <c r="UCD6" s="170"/>
      <c r="UCE6" s="170"/>
      <c r="UCF6" s="170"/>
      <c r="UCG6" s="170"/>
      <c r="UCH6" s="170"/>
      <c r="UCI6" s="170"/>
      <c r="UCJ6" s="170"/>
      <c r="UCK6" s="170"/>
      <c r="UCL6" s="170"/>
      <c r="UCM6" s="170"/>
      <c r="UCN6" s="170"/>
      <c r="UCO6" s="170"/>
      <c r="UCP6" s="170"/>
      <c r="UCQ6" s="170"/>
      <c r="UCR6" s="170"/>
      <c r="UCS6" s="170"/>
      <c r="UCT6" s="170"/>
      <c r="UCU6" s="170"/>
      <c r="UCV6" s="170"/>
      <c r="UCW6" s="170"/>
      <c r="UCX6" s="170"/>
      <c r="UCY6" s="170"/>
      <c r="UCZ6" s="170"/>
      <c r="UDA6" s="170"/>
      <c r="UDB6" s="170"/>
      <c r="UDC6" s="170"/>
      <c r="UDD6" s="170"/>
      <c r="UDE6" s="170"/>
      <c r="UDF6" s="170"/>
      <c r="UDG6" s="170"/>
      <c r="UDH6" s="170"/>
      <c r="UDI6" s="170"/>
      <c r="UDJ6" s="170"/>
      <c r="UDK6" s="170"/>
      <c r="UDL6" s="170"/>
      <c r="UDM6" s="170"/>
      <c r="UDN6" s="170"/>
      <c r="UDO6" s="170"/>
      <c r="UDP6" s="170"/>
      <c r="UDQ6" s="170"/>
      <c r="UDR6" s="170"/>
      <c r="UDS6" s="170"/>
      <c r="UDT6" s="170"/>
      <c r="UDU6" s="170"/>
      <c r="UDV6" s="170"/>
      <c r="UDW6" s="170"/>
      <c r="UDX6" s="170"/>
      <c r="UDY6" s="170"/>
      <c r="UDZ6" s="170"/>
      <c r="UEA6" s="170"/>
      <c r="UEB6" s="170"/>
      <c r="UEC6" s="170"/>
      <c r="UED6" s="170"/>
      <c r="UEE6" s="170"/>
      <c r="UEF6" s="170"/>
      <c r="UEG6" s="170"/>
      <c r="UEH6" s="170"/>
      <c r="UEI6" s="170"/>
      <c r="UEJ6" s="170"/>
      <c r="UEK6" s="170"/>
      <c r="UEL6" s="170"/>
      <c r="UEM6" s="170"/>
      <c r="UEN6" s="170"/>
      <c r="UEO6" s="170"/>
      <c r="UEP6" s="170"/>
      <c r="UEQ6" s="170"/>
      <c r="UER6" s="170"/>
      <c r="UES6" s="170"/>
      <c r="UET6" s="170"/>
      <c r="UEU6" s="170"/>
      <c r="UEV6" s="170"/>
      <c r="UEW6" s="170"/>
      <c r="UEX6" s="170"/>
      <c r="UEY6" s="170"/>
      <c r="UEZ6" s="170"/>
      <c r="UFA6" s="170"/>
      <c r="UFB6" s="170"/>
      <c r="UFC6" s="170"/>
      <c r="UFD6" s="170"/>
      <c r="UFE6" s="170"/>
      <c r="UFF6" s="170"/>
      <c r="UFG6" s="170"/>
      <c r="UFH6" s="170"/>
      <c r="UFI6" s="170"/>
      <c r="UFJ6" s="170"/>
      <c r="UFK6" s="170"/>
      <c r="UFL6" s="170"/>
      <c r="UFM6" s="170"/>
      <c r="UFN6" s="170"/>
      <c r="UFO6" s="170"/>
      <c r="UFP6" s="170"/>
      <c r="UFQ6" s="170"/>
      <c r="UFR6" s="170"/>
      <c r="UFS6" s="170"/>
      <c r="UFT6" s="170"/>
      <c r="UFU6" s="170"/>
      <c r="UFV6" s="170"/>
      <c r="UFW6" s="170"/>
      <c r="UFX6" s="170"/>
      <c r="UFY6" s="170"/>
      <c r="UFZ6" s="170"/>
      <c r="UGA6" s="170"/>
      <c r="UGB6" s="170"/>
      <c r="UGC6" s="170"/>
      <c r="UGD6" s="170"/>
      <c r="UGE6" s="170"/>
      <c r="UGF6" s="170"/>
      <c r="UGG6" s="170"/>
      <c r="UGH6" s="170"/>
      <c r="UGI6" s="170"/>
      <c r="UGJ6" s="170"/>
      <c r="UGK6" s="170"/>
      <c r="UGL6" s="170"/>
      <c r="UGM6" s="170"/>
      <c r="UGN6" s="170"/>
      <c r="UGO6" s="170"/>
      <c r="UGP6" s="170"/>
      <c r="UGQ6" s="170"/>
      <c r="UGR6" s="170"/>
      <c r="UGS6" s="170"/>
      <c r="UGT6" s="170"/>
      <c r="UGU6" s="170"/>
      <c r="UGV6" s="170"/>
      <c r="UGW6" s="170"/>
      <c r="UGX6" s="170"/>
      <c r="UGY6" s="170"/>
      <c r="UGZ6" s="170"/>
      <c r="UHA6" s="170"/>
      <c r="UHB6" s="170"/>
      <c r="UHC6" s="170"/>
      <c r="UHD6" s="170"/>
      <c r="UHE6" s="170"/>
      <c r="UHF6" s="170"/>
      <c r="UHG6" s="170"/>
      <c r="UHH6" s="170"/>
      <c r="UHI6" s="170"/>
      <c r="UHJ6" s="170"/>
      <c r="UHK6" s="170"/>
      <c r="UHL6" s="170"/>
      <c r="UHM6" s="170"/>
      <c r="UHN6" s="170"/>
      <c r="UHO6" s="170"/>
      <c r="UHP6" s="170"/>
      <c r="UHQ6" s="170"/>
      <c r="UHR6" s="170"/>
      <c r="UHS6" s="170"/>
      <c r="UHT6" s="170"/>
      <c r="UHU6" s="170"/>
      <c r="UHV6" s="170"/>
      <c r="UHW6" s="170"/>
      <c r="UHX6" s="170"/>
      <c r="UHY6" s="170"/>
      <c r="UHZ6" s="170"/>
      <c r="UIA6" s="170"/>
      <c r="UIB6" s="170"/>
      <c r="UIC6" s="170"/>
      <c r="UID6" s="170"/>
      <c r="UIE6" s="170"/>
      <c r="UIF6" s="170"/>
      <c r="UIG6" s="170"/>
      <c r="UIH6" s="170"/>
      <c r="UII6" s="170"/>
      <c r="UIJ6" s="170"/>
      <c r="UIK6" s="170"/>
      <c r="UIL6" s="170"/>
      <c r="UIM6" s="170"/>
      <c r="UIN6" s="170"/>
      <c r="UIO6" s="170"/>
      <c r="UIP6" s="170"/>
      <c r="UIQ6" s="170"/>
      <c r="UIR6" s="170"/>
      <c r="UIS6" s="170"/>
      <c r="UIT6" s="170"/>
      <c r="UIU6" s="170"/>
      <c r="UIV6" s="170"/>
      <c r="UIW6" s="170"/>
      <c r="UIX6" s="170"/>
      <c r="UIY6" s="170"/>
      <c r="UIZ6" s="170"/>
      <c r="UJA6" s="170"/>
      <c r="UJB6" s="170"/>
      <c r="UJC6" s="170"/>
      <c r="UJD6" s="170"/>
      <c r="UJE6" s="170"/>
      <c r="UJF6" s="170"/>
      <c r="UJG6" s="170"/>
      <c r="UJH6" s="170"/>
      <c r="UJI6" s="170"/>
      <c r="UJJ6" s="170"/>
      <c r="UJK6" s="170"/>
      <c r="UJL6" s="170"/>
      <c r="UJM6" s="170"/>
      <c r="UJN6" s="170"/>
      <c r="UJO6" s="170"/>
      <c r="UJP6" s="170"/>
      <c r="UJQ6" s="170"/>
      <c r="UJR6" s="170"/>
      <c r="UJS6" s="170"/>
      <c r="UJT6" s="170"/>
      <c r="UJU6" s="170"/>
      <c r="UJV6" s="170"/>
      <c r="UJW6" s="170"/>
      <c r="UJX6" s="170"/>
      <c r="UJY6" s="170"/>
      <c r="UJZ6" s="170"/>
      <c r="UKA6" s="170"/>
      <c r="UKB6" s="170"/>
      <c r="UKC6" s="170"/>
      <c r="UKD6" s="170"/>
      <c r="UKE6" s="170"/>
      <c r="UKF6" s="170"/>
      <c r="UKG6" s="170"/>
      <c r="UKH6" s="170"/>
      <c r="UKI6" s="170"/>
      <c r="UKJ6" s="170"/>
      <c r="UKK6" s="170"/>
      <c r="UKL6" s="170"/>
      <c r="UKM6" s="170"/>
      <c r="UKN6" s="170"/>
      <c r="UKO6" s="170"/>
      <c r="UKP6" s="170"/>
      <c r="UKQ6" s="170"/>
      <c r="UKR6" s="170"/>
      <c r="UKS6" s="170"/>
      <c r="UKT6" s="170"/>
      <c r="UKU6" s="170"/>
      <c r="UKV6" s="170"/>
      <c r="UKW6" s="170"/>
      <c r="UKX6" s="170"/>
      <c r="UKY6" s="170"/>
      <c r="UKZ6" s="170"/>
      <c r="ULA6" s="170"/>
      <c r="ULB6" s="170"/>
      <c r="ULC6" s="170"/>
      <c r="ULD6" s="170"/>
      <c r="ULE6" s="170"/>
      <c r="ULF6" s="170"/>
      <c r="ULG6" s="170"/>
      <c r="ULH6" s="170"/>
      <c r="ULI6" s="170"/>
      <c r="ULJ6" s="170"/>
      <c r="ULK6" s="170"/>
      <c r="ULL6" s="170"/>
      <c r="ULM6" s="170"/>
      <c r="ULN6" s="170"/>
      <c r="ULO6" s="170"/>
      <c r="ULP6" s="170"/>
      <c r="ULQ6" s="170"/>
      <c r="ULR6" s="170"/>
      <c r="ULS6" s="170"/>
      <c r="ULT6" s="170"/>
      <c r="ULU6" s="170"/>
      <c r="ULV6" s="170"/>
      <c r="ULW6" s="170"/>
      <c r="ULX6" s="170"/>
      <c r="ULY6" s="170"/>
      <c r="ULZ6" s="170"/>
      <c r="UMA6" s="170"/>
      <c r="UMB6" s="170"/>
      <c r="UMC6" s="170"/>
      <c r="UMD6" s="170"/>
      <c r="UME6" s="170"/>
      <c r="UMF6" s="170"/>
      <c r="UMG6" s="170"/>
      <c r="UMH6" s="170"/>
      <c r="UMI6" s="170"/>
      <c r="UMJ6" s="170"/>
      <c r="UMK6" s="170"/>
      <c r="UML6" s="170"/>
      <c r="UMM6" s="170"/>
      <c r="UMN6" s="170"/>
      <c r="UMO6" s="170"/>
      <c r="UMP6" s="170"/>
      <c r="UMQ6" s="170"/>
      <c r="UMR6" s="170"/>
      <c r="UMS6" s="170"/>
      <c r="UMT6" s="170"/>
      <c r="UMU6" s="170"/>
      <c r="UMV6" s="170"/>
      <c r="UMW6" s="170"/>
      <c r="UMX6" s="170"/>
      <c r="UMY6" s="170"/>
      <c r="UMZ6" s="170"/>
      <c r="UNA6" s="170"/>
      <c r="UNB6" s="170"/>
      <c r="UNC6" s="170"/>
      <c r="UND6" s="170"/>
      <c r="UNE6" s="170"/>
      <c r="UNF6" s="170"/>
      <c r="UNG6" s="170"/>
      <c r="UNH6" s="170"/>
      <c r="UNI6" s="170"/>
      <c r="UNJ6" s="170"/>
      <c r="UNK6" s="170"/>
      <c r="UNL6" s="170"/>
      <c r="UNM6" s="170"/>
      <c r="UNN6" s="170"/>
      <c r="UNO6" s="170"/>
      <c r="UNP6" s="170"/>
      <c r="UNQ6" s="170"/>
      <c r="UNR6" s="170"/>
      <c r="UNS6" s="170"/>
      <c r="UNT6" s="170"/>
      <c r="UNU6" s="170"/>
      <c r="UNV6" s="170"/>
      <c r="UNW6" s="170"/>
      <c r="UNX6" s="170"/>
      <c r="UNY6" s="170"/>
      <c r="UNZ6" s="170"/>
      <c r="UOA6" s="170"/>
      <c r="UOB6" s="170"/>
      <c r="UOC6" s="170"/>
      <c r="UOD6" s="170"/>
      <c r="UOE6" s="170"/>
      <c r="UOF6" s="170"/>
      <c r="UOG6" s="170"/>
      <c r="UOH6" s="170"/>
      <c r="UOI6" s="170"/>
      <c r="UOJ6" s="170"/>
      <c r="UOK6" s="170"/>
      <c r="UOL6" s="170"/>
      <c r="UOM6" s="170"/>
      <c r="UON6" s="170"/>
      <c r="UOO6" s="170"/>
      <c r="UOP6" s="170"/>
      <c r="UOQ6" s="170"/>
      <c r="UOR6" s="170"/>
      <c r="UOS6" s="170"/>
      <c r="UOT6" s="170"/>
      <c r="UOU6" s="170"/>
      <c r="UOV6" s="170"/>
      <c r="UOW6" s="170"/>
      <c r="UOX6" s="170"/>
      <c r="UOY6" s="170"/>
      <c r="UOZ6" s="170"/>
      <c r="UPA6" s="170"/>
      <c r="UPB6" s="170"/>
      <c r="UPC6" s="170"/>
      <c r="UPD6" s="170"/>
      <c r="UPE6" s="170"/>
      <c r="UPF6" s="170"/>
      <c r="UPG6" s="170"/>
      <c r="UPH6" s="170"/>
      <c r="UPI6" s="170"/>
      <c r="UPJ6" s="170"/>
      <c r="UPK6" s="170"/>
      <c r="UPL6" s="170"/>
      <c r="UPM6" s="170"/>
      <c r="UPN6" s="170"/>
      <c r="UPO6" s="170"/>
      <c r="UPP6" s="170"/>
      <c r="UPQ6" s="170"/>
      <c r="UPR6" s="170"/>
      <c r="UPS6" s="170"/>
      <c r="UPT6" s="170"/>
      <c r="UPU6" s="170"/>
      <c r="UPV6" s="170"/>
      <c r="UPW6" s="170"/>
      <c r="UPX6" s="170"/>
      <c r="UPY6" s="170"/>
      <c r="UPZ6" s="170"/>
      <c r="UQA6" s="170"/>
      <c r="UQB6" s="170"/>
      <c r="UQC6" s="170"/>
      <c r="UQD6" s="170"/>
      <c r="UQE6" s="170"/>
      <c r="UQF6" s="170"/>
      <c r="UQG6" s="170"/>
      <c r="UQH6" s="170"/>
      <c r="UQI6" s="170"/>
      <c r="UQJ6" s="170"/>
      <c r="UQK6" s="170"/>
      <c r="UQL6" s="170"/>
      <c r="UQM6" s="170"/>
      <c r="UQN6" s="170"/>
      <c r="UQO6" s="170"/>
      <c r="UQP6" s="170"/>
      <c r="UQQ6" s="170"/>
      <c r="UQR6" s="170"/>
      <c r="UQS6" s="170"/>
      <c r="UQT6" s="170"/>
      <c r="UQU6" s="170"/>
      <c r="UQV6" s="170"/>
      <c r="UQW6" s="170"/>
      <c r="UQX6" s="170"/>
      <c r="UQY6" s="170"/>
      <c r="UQZ6" s="170"/>
      <c r="URA6" s="170"/>
      <c r="URB6" s="170"/>
      <c r="URC6" s="170"/>
      <c r="URD6" s="170"/>
      <c r="URE6" s="170"/>
      <c r="URF6" s="170"/>
      <c r="URG6" s="170"/>
      <c r="URH6" s="170"/>
      <c r="URI6" s="170"/>
      <c r="URJ6" s="170"/>
      <c r="URK6" s="170"/>
      <c r="URL6" s="170"/>
      <c r="URM6" s="170"/>
      <c r="URN6" s="170"/>
      <c r="URO6" s="170"/>
      <c r="URP6" s="170"/>
      <c r="URQ6" s="170"/>
      <c r="URR6" s="170"/>
      <c r="URS6" s="170"/>
      <c r="URT6" s="170"/>
      <c r="URU6" s="170"/>
      <c r="URV6" s="170"/>
      <c r="URW6" s="170"/>
      <c r="URX6" s="170"/>
      <c r="URY6" s="170"/>
      <c r="URZ6" s="170"/>
      <c r="USA6" s="170"/>
      <c r="USB6" s="170"/>
      <c r="USC6" s="170"/>
      <c r="USD6" s="170"/>
      <c r="USE6" s="170"/>
      <c r="USF6" s="170"/>
      <c r="USG6" s="170"/>
      <c r="USH6" s="170"/>
      <c r="USI6" s="170"/>
      <c r="USJ6" s="170"/>
      <c r="USK6" s="170"/>
      <c r="USL6" s="170"/>
      <c r="USM6" s="170"/>
      <c r="USN6" s="170"/>
      <c r="USO6" s="170"/>
      <c r="USP6" s="170"/>
      <c r="USQ6" s="170"/>
      <c r="USR6" s="170"/>
      <c r="USS6" s="170"/>
      <c r="UST6" s="170"/>
      <c r="USU6" s="170"/>
      <c r="USV6" s="170"/>
      <c r="USW6" s="170"/>
      <c r="USX6" s="170"/>
      <c r="USY6" s="170"/>
      <c r="USZ6" s="170"/>
      <c r="UTA6" s="170"/>
      <c r="UTB6" s="170"/>
      <c r="UTC6" s="170"/>
      <c r="UTD6" s="170"/>
      <c r="UTE6" s="170"/>
      <c r="UTF6" s="170"/>
      <c r="UTG6" s="170"/>
      <c r="UTH6" s="170"/>
      <c r="UTI6" s="170"/>
      <c r="UTJ6" s="170"/>
      <c r="UTK6" s="170"/>
      <c r="UTL6" s="170"/>
      <c r="UTM6" s="170"/>
      <c r="UTN6" s="170"/>
      <c r="UTO6" s="170"/>
      <c r="UTP6" s="170"/>
      <c r="UTQ6" s="170"/>
      <c r="UTR6" s="170"/>
      <c r="UTS6" s="170"/>
      <c r="UTT6" s="170"/>
      <c r="UTU6" s="170"/>
      <c r="UTV6" s="170"/>
      <c r="UTW6" s="170"/>
      <c r="UTX6" s="170"/>
      <c r="UTY6" s="170"/>
      <c r="UTZ6" s="170"/>
      <c r="UUA6" s="170"/>
      <c r="UUB6" s="170"/>
      <c r="UUC6" s="170"/>
      <c r="UUD6" s="170"/>
      <c r="UUE6" s="170"/>
      <c r="UUF6" s="170"/>
      <c r="UUG6" s="170"/>
      <c r="UUH6" s="170"/>
      <c r="UUI6" s="170"/>
      <c r="UUJ6" s="170"/>
      <c r="UUK6" s="170"/>
      <c r="UUL6" s="170"/>
      <c r="UUM6" s="170"/>
      <c r="UUN6" s="170"/>
      <c r="UUO6" s="170"/>
      <c r="UUP6" s="170"/>
      <c r="UUQ6" s="170"/>
      <c r="UUR6" s="170"/>
      <c r="UUS6" s="170"/>
      <c r="UUT6" s="170"/>
      <c r="UUU6" s="170"/>
      <c r="UUV6" s="170"/>
      <c r="UUW6" s="170"/>
      <c r="UUX6" s="170"/>
      <c r="UUY6" s="170"/>
      <c r="UUZ6" s="170"/>
      <c r="UVA6" s="170"/>
      <c r="UVB6" s="170"/>
      <c r="UVC6" s="170"/>
      <c r="UVD6" s="170"/>
      <c r="UVE6" s="170"/>
      <c r="UVF6" s="170"/>
      <c r="UVG6" s="170"/>
      <c r="UVH6" s="170"/>
      <c r="UVI6" s="170"/>
      <c r="UVJ6" s="170"/>
      <c r="UVK6" s="170"/>
      <c r="UVL6" s="170"/>
      <c r="UVM6" s="170"/>
      <c r="UVN6" s="170"/>
      <c r="UVO6" s="170"/>
      <c r="UVP6" s="170"/>
      <c r="UVQ6" s="170"/>
      <c r="UVR6" s="170"/>
      <c r="UVS6" s="170"/>
      <c r="UVT6" s="170"/>
      <c r="UVU6" s="170"/>
      <c r="UVV6" s="170"/>
      <c r="UVW6" s="170"/>
      <c r="UVX6" s="170"/>
      <c r="UVY6" s="170"/>
      <c r="UVZ6" s="170"/>
      <c r="UWA6" s="170"/>
      <c r="UWB6" s="170"/>
      <c r="UWC6" s="170"/>
      <c r="UWD6" s="170"/>
      <c r="UWE6" s="170"/>
      <c r="UWF6" s="170"/>
      <c r="UWG6" s="170"/>
      <c r="UWH6" s="170"/>
      <c r="UWI6" s="170"/>
      <c r="UWJ6" s="170"/>
      <c r="UWK6" s="170"/>
      <c r="UWL6" s="170"/>
      <c r="UWM6" s="170"/>
      <c r="UWN6" s="170"/>
      <c r="UWO6" s="170"/>
      <c r="UWP6" s="170"/>
      <c r="UWQ6" s="170"/>
      <c r="UWR6" s="170"/>
      <c r="UWS6" s="170"/>
      <c r="UWT6" s="170"/>
      <c r="UWU6" s="170"/>
      <c r="UWV6" s="170"/>
      <c r="UWW6" s="170"/>
      <c r="UWX6" s="170"/>
      <c r="UWY6" s="170"/>
      <c r="UWZ6" s="170"/>
      <c r="UXA6" s="170"/>
      <c r="UXB6" s="170"/>
      <c r="UXC6" s="170"/>
      <c r="UXD6" s="170"/>
      <c r="UXE6" s="170"/>
      <c r="UXF6" s="170"/>
      <c r="UXG6" s="170"/>
      <c r="UXH6" s="170"/>
      <c r="UXI6" s="170"/>
      <c r="UXJ6" s="170"/>
      <c r="UXK6" s="170"/>
      <c r="UXL6" s="170"/>
      <c r="UXM6" s="170"/>
      <c r="UXN6" s="170"/>
      <c r="UXO6" s="170"/>
      <c r="UXP6" s="170"/>
      <c r="UXQ6" s="170"/>
      <c r="UXR6" s="170"/>
      <c r="UXS6" s="170"/>
      <c r="UXT6" s="170"/>
      <c r="UXU6" s="170"/>
      <c r="UXV6" s="170"/>
      <c r="UXW6" s="170"/>
      <c r="UXX6" s="170"/>
      <c r="UXY6" s="170"/>
      <c r="UXZ6" s="170"/>
      <c r="UYA6" s="170"/>
      <c r="UYB6" s="170"/>
      <c r="UYC6" s="170"/>
      <c r="UYD6" s="170"/>
      <c r="UYE6" s="170"/>
      <c r="UYF6" s="170"/>
      <c r="UYG6" s="170"/>
      <c r="UYH6" s="170"/>
      <c r="UYI6" s="170"/>
      <c r="UYJ6" s="170"/>
      <c r="UYK6" s="170"/>
      <c r="UYL6" s="170"/>
      <c r="UYM6" s="170"/>
      <c r="UYN6" s="170"/>
      <c r="UYO6" s="170"/>
      <c r="UYP6" s="170"/>
      <c r="UYQ6" s="170"/>
      <c r="UYR6" s="170"/>
      <c r="UYS6" s="170"/>
      <c r="UYT6" s="170"/>
      <c r="UYU6" s="170"/>
      <c r="UYV6" s="170"/>
      <c r="UYW6" s="170"/>
      <c r="UYX6" s="170"/>
      <c r="UYY6" s="170"/>
      <c r="UYZ6" s="170"/>
      <c r="UZA6" s="170"/>
      <c r="UZB6" s="170"/>
      <c r="UZC6" s="170"/>
      <c r="UZD6" s="170"/>
      <c r="UZE6" s="170"/>
      <c r="UZF6" s="170"/>
      <c r="UZG6" s="170"/>
      <c r="UZH6" s="170"/>
      <c r="UZI6" s="170"/>
      <c r="UZJ6" s="170"/>
      <c r="UZK6" s="170"/>
      <c r="UZL6" s="170"/>
      <c r="UZM6" s="170"/>
      <c r="UZN6" s="170"/>
      <c r="UZO6" s="170"/>
      <c r="UZP6" s="170"/>
      <c r="UZQ6" s="170"/>
      <c r="UZR6" s="170"/>
      <c r="UZS6" s="170"/>
      <c r="UZT6" s="170"/>
      <c r="UZU6" s="170"/>
      <c r="UZV6" s="170"/>
      <c r="UZW6" s="170"/>
      <c r="UZX6" s="170"/>
      <c r="UZY6" s="170"/>
      <c r="UZZ6" s="170"/>
      <c r="VAA6" s="170"/>
      <c r="VAB6" s="170"/>
      <c r="VAC6" s="170"/>
      <c r="VAD6" s="170"/>
      <c r="VAE6" s="170"/>
      <c r="VAF6" s="170"/>
      <c r="VAG6" s="170"/>
      <c r="VAH6" s="170"/>
      <c r="VAI6" s="170"/>
      <c r="VAJ6" s="170"/>
      <c r="VAK6" s="170"/>
      <c r="VAL6" s="170"/>
      <c r="VAM6" s="170"/>
      <c r="VAN6" s="170"/>
      <c r="VAO6" s="170"/>
      <c r="VAP6" s="170"/>
      <c r="VAQ6" s="170"/>
      <c r="VAR6" s="170"/>
      <c r="VAS6" s="170"/>
      <c r="VAT6" s="170"/>
      <c r="VAU6" s="170"/>
      <c r="VAV6" s="170"/>
      <c r="VAW6" s="170"/>
      <c r="VAX6" s="170"/>
      <c r="VAY6" s="170"/>
      <c r="VAZ6" s="170"/>
      <c r="VBA6" s="170"/>
      <c r="VBB6" s="170"/>
      <c r="VBC6" s="170"/>
      <c r="VBD6" s="170"/>
      <c r="VBE6" s="170"/>
      <c r="VBF6" s="170"/>
      <c r="VBG6" s="170"/>
      <c r="VBH6" s="170"/>
      <c r="VBI6" s="170"/>
      <c r="VBJ6" s="170"/>
      <c r="VBK6" s="170"/>
      <c r="VBL6" s="170"/>
      <c r="VBM6" s="170"/>
      <c r="VBN6" s="170"/>
      <c r="VBO6" s="170"/>
      <c r="VBP6" s="170"/>
      <c r="VBQ6" s="170"/>
      <c r="VBR6" s="170"/>
      <c r="VBS6" s="170"/>
      <c r="VBT6" s="170"/>
      <c r="VBU6" s="170"/>
      <c r="VBV6" s="170"/>
      <c r="VBW6" s="170"/>
      <c r="VBX6" s="170"/>
      <c r="VBY6" s="170"/>
      <c r="VBZ6" s="170"/>
      <c r="VCA6" s="170"/>
      <c r="VCB6" s="170"/>
      <c r="VCC6" s="170"/>
      <c r="VCD6" s="170"/>
      <c r="VCE6" s="170"/>
      <c r="VCF6" s="170"/>
      <c r="VCG6" s="170"/>
      <c r="VCH6" s="170"/>
      <c r="VCI6" s="170"/>
      <c r="VCJ6" s="170"/>
      <c r="VCK6" s="170"/>
      <c r="VCL6" s="170"/>
      <c r="VCM6" s="170"/>
      <c r="VCN6" s="170"/>
      <c r="VCO6" s="170"/>
      <c r="VCP6" s="170"/>
      <c r="VCQ6" s="170"/>
      <c r="VCR6" s="170"/>
      <c r="VCS6" s="170"/>
      <c r="VCT6" s="170"/>
      <c r="VCU6" s="170"/>
      <c r="VCV6" s="170"/>
      <c r="VCW6" s="170"/>
      <c r="VCX6" s="170"/>
      <c r="VCY6" s="170"/>
      <c r="VCZ6" s="170"/>
      <c r="VDA6" s="170"/>
      <c r="VDB6" s="170"/>
      <c r="VDC6" s="170"/>
      <c r="VDD6" s="170"/>
      <c r="VDE6" s="170"/>
      <c r="VDF6" s="170"/>
      <c r="VDG6" s="170"/>
      <c r="VDH6" s="170"/>
      <c r="VDI6" s="170"/>
      <c r="VDJ6" s="170"/>
      <c r="VDK6" s="170"/>
      <c r="VDL6" s="170"/>
      <c r="VDM6" s="170"/>
      <c r="VDN6" s="170"/>
      <c r="VDO6" s="170"/>
      <c r="VDP6" s="170"/>
      <c r="VDQ6" s="170"/>
      <c r="VDR6" s="170"/>
      <c r="VDS6" s="170"/>
      <c r="VDT6" s="170"/>
      <c r="VDU6" s="170"/>
      <c r="VDV6" s="170"/>
      <c r="VDW6" s="170"/>
      <c r="VDX6" s="170"/>
      <c r="VDY6" s="170"/>
      <c r="VDZ6" s="170"/>
      <c r="VEA6" s="170"/>
      <c r="VEB6" s="170"/>
      <c r="VEC6" s="170"/>
      <c r="VED6" s="170"/>
      <c r="VEE6" s="170"/>
      <c r="VEF6" s="170"/>
      <c r="VEG6" s="170"/>
      <c r="VEH6" s="170"/>
      <c r="VEI6" s="170"/>
      <c r="VEJ6" s="170"/>
      <c r="VEK6" s="170"/>
      <c r="VEL6" s="170"/>
      <c r="VEM6" s="170"/>
      <c r="VEN6" s="170"/>
      <c r="VEO6" s="170"/>
      <c r="VEP6" s="170"/>
      <c r="VEQ6" s="170"/>
      <c r="VER6" s="170"/>
      <c r="VES6" s="170"/>
      <c r="VET6" s="170"/>
      <c r="VEU6" s="170"/>
      <c r="VEV6" s="170"/>
      <c r="VEW6" s="170"/>
      <c r="VEX6" s="170"/>
      <c r="VEY6" s="170"/>
      <c r="VEZ6" s="170"/>
      <c r="VFA6" s="170"/>
      <c r="VFB6" s="170"/>
      <c r="VFC6" s="170"/>
      <c r="VFD6" s="170"/>
      <c r="VFE6" s="170"/>
      <c r="VFF6" s="170"/>
      <c r="VFG6" s="170"/>
      <c r="VFH6" s="170"/>
      <c r="VFI6" s="170"/>
      <c r="VFJ6" s="170"/>
      <c r="VFK6" s="170"/>
      <c r="VFL6" s="170"/>
      <c r="VFM6" s="170"/>
      <c r="VFN6" s="170"/>
      <c r="VFO6" s="170"/>
      <c r="VFP6" s="170"/>
      <c r="VFQ6" s="170"/>
      <c r="VFR6" s="170"/>
      <c r="VFS6" s="170"/>
      <c r="VFT6" s="170"/>
      <c r="VFU6" s="170"/>
      <c r="VFV6" s="170"/>
      <c r="VFW6" s="170"/>
      <c r="VFX6" s="170"/>
      <c r="VFY6" s="170"/>
      <c r="VFZ6" s="170"/>
      <c r="VGA6" s="170"/>
      <c r="VGB6" s="170"/>
      <c r="VGC6" s="170"/>
      <c r="VGD6" s="170"/>
      <c r="VGE6" s="170"/>
      <c r="VGF6" s="170"/>
      <c r="VGG6" s="170"/>
      <c r="VGH6" s="170"/>
      <c r="VGI6" s="170"/>
      <c r="VGJ6" s="170"/>
      <c r="VGK6" s="170"/>
      <c r="VGL6" s="170"/>
      <c r="VGM6" s="170"/>
      <c r="VGN6" s="170"/>
      <c r="VGO6" s="170"/>
      <c r="VGP6" s="170"/>
      <c r="VGQ6" s="170"/>
      <c r="VGR6" s="170"/>
      <c r="VGS6" s="170"/>
      <c r="VGT6" s="170"/>
      <c r="VGU6" s="170"/>
      <c r="VGV6" s="170"/>
      <c r="VGW6" s="170"/>
      <c r="VGX6" s="170"/>
      <c r="VGY6" s="170"/>
      <c r="VGZ6" s="170"/>
      <c r="VHA6" s="170"/>
      <c r="VHB6" s="170"/>
      <c r="VHC6" s="170"/>
      <c r="VHD6" s="170"/>
      <c r="VHE6" s="170"/>
      <c r="VHF6" s="170"/>
      <c r="VHG6" s="170"/>
      <c r="VHH6" s="170"/>
      <c r="VHI6" s="170"/>
      <c r="VHJ6" s="170"/>
      <c r="VHK6" s="170"/>
      <c r="VHL6" s="170"/>
      <c r="VHM6" s="170"/>
      <c r="VHN6" s="170"/>
      <c r="VHO6" s="170"/>
      <c r="VHP6" s="170"/>
      <c r="VHQ6" s="170"/>
      <c r="VHR6" s="170"/>
      <c r="VHS6" s="170"/>
      <c r="VHT6" s="170"/>
      <c r="VHU6" s="170"/>
      <c r="VHV6" s="170"/>
      <c r="VHW6" s="170"/>
      <c r="VHX6" s="170"/>
      <c r="VHY6" s="170"/>
      <c r="VHZ6" s="170"/>
      <c r="VIA6" s="170"/>
      <c r="VIB6" s="170"/>
      <c r="VIC6" s="170"/>
      <c r="VID6" s="170"/>
      <c r="VIE6" s="170"/>
      <c r="VIF6" s="170"/>
      <c r="VIG6" s="170"/>
      <c r="VIH6" s="170"/>
      <c r="VII6" s="170"/>
      <c r="VIJ6" s="170"/>
      <c r="VIK6" s="170"/>
      <c r="VIL6" s="170"/>
      <c r="VIM6" s="170"/>
      <c r="VIN6" s="170"/>
      <c r="VIO6" s="170"/>
      <c r="VIP6" s="170"/>
      <c r="VIQ6" s="170"/>
      <c r="VIR6" s="170"/>
      <c r="VIS6" s="170"/>
      <c r="VIT6" s="170"/>
      <c r="VIU6" s="170"/>
      <c r="VIV6" s="170"/>
      <c r="VIW6" s="170"/>
      <c r="VIX6" s="170"/>
      <c r="VIY6" s="170"/>
      <c r="VIZ6" s="170"/>
      <c r="VJA6" s="170"/>
      <c r="VJB6" s="170"/>
      <c r="VJC6" s="170"/>
      <c r="VJD6" s="170"/>
      <c r="VJE6" s="170"/>
      <c r="VJF6" s="170"/>
      <c r="VJG6" s="170"/>
      <c r="VJH6" s="170"/>
      <c r="VJI6" s="170"/>
      <c r="VJJ6" s="170"/>
      <c r="VJK6" s="170"/>
      <c r="VJL6" s="170"/>
      <c r="VJM6" s="170"/>
      <c r="VJN6" s="170"/>
      <c r="VJO6" s="170"/>
      <c r="VJP6" s="170"/>
      <c r="VJQ6" s="170"/>
      <c r="VJR6" s="170"/>
      <c r="VJS6" s="170"/>
      <c r="VJT6" s="170"/>
      <c r="VJU6" s="170"/>
      <c r="VJV6" s="170"/>
      <c r="VJW6" s="170"/>
      <c r="VJX6" s="170"/>
      <c r="VJY6" s="170"/>
      <c r="VJZ6" s="170"/>
      <c r="VKA6" s="170"/>
      <c r="VKB6" s="170"/>
      <c r="VKC6" s="170"/>
      <c r="VKD6" s="170"/>
      <c r="VKE6" s="170"/>
      <c r="VKF6" s="170"/>
      <c r="VKG6" s="170"/>
      <c r="VKH6" s="170"/>
      <c r="VKI6" s="170"/>
      <c r="VKJ6" s="170"/>
      <c r="VKK6" s="170"/>
      <c r="VKL6" s="170"/>
      <c r="VKM6" s="170"/>
      <c r="VKN6" s="170"/>
      <c r="VKO6" s="170"/>
      <c r="VKP6" s="170"/>
      <c r="VKQ6" s="170"/>
      <c r="VKR6" s="170"/>
      <c r="VKS6" s="170"/>
      <c r="VKT6" s="170"/>
      <c r="VKU6" s="170"/>
      <c r="VKV6" s="170"/>
      <c r="VKW6" s="170"/>
      <c r="VKX6" s="170"/>
      <c r="VKY6" s="170"/>
      <c r="VKZ6" s="170"/>
      <c r="VLA6" s="170"/>
      <c r="VLB6" s="170"/>
      <c r="VLC6" s="170"/>
      <c r="VLD6" s="170"/>
      <c r="VLE6" s="170"/>
      <c r="VLF6" s="170"/>
      <c r="VLG6" s="170"/>
      <c r="VLH6" s="170"/>
      <c r="VLI6" s="170"/>
      <c r="VLJ6" s="170"/>
      <c r="VLK6" s="170"/>
      <c r="VLL6" s="170"/>
      <c r="VLM6" s="170"/>
      <c r="VLN6" s="170"/>
      <c r="VLO6" s="170"/>
      <c r="VLP6" s="170"/>
      <c r="VLQ6" s="170"/>
      <c r="VLR6" s="170"/>
      <c r="VLS6" s="170"/>
      <c r="VLT6" s="170"/>
      <c r="VLU6" s="170"/>
      <c r="VLV6" s="170"/>
      <c r="VLW6" s="170"/>
      <c r="VLX6" s="170"/>
      <c r="VLY6" s="170"/>
      <c r="VLZ6" s="170"/>
      <c r="VMA6" s="170"/>
      <c r="VMB6" s="170"/>
      <c r="VMC6" s="170"/>
      <c r="VMD6" s="170"/>
      <c r="VME6" s="170"/>
      <c r="VMF6" s="170"/>
      <c r="VMG6" s="170"/>
      <c r="VMH6" s="170"/>
      <c r="VMI6" s="170"/>
      <c r="VMJ6" s="170"/>
      <c r="VMK6" s="170"/>
      <c r="VML6" s="170"/>
      <c r="VMM6" s="170"/>
      <c r="VMN6" s="170"/>
      <c r="VMO6" s="170"/>
      <c r="VMP6" s="170"/>
      <c r="VMQ6" s="170"/>
      <c r="VMR6" s="170"/>
      <c r="VMS6" s="170"/>
      <c r="VMT6" s="170"/>
      <c r="VMU6" s="170"/>
      <c r="VMV6" s="170"/>
      <c r="VMW6" s="170"/>
      <c r="VMX6" s="170"/>
      <c r="VMY6" s="170"/>
      <c r="VMZ6" s="170"/>
      <c r="VNA6" s="170"/>
      <c r="VNB6" s="170"/>
      <c r="VNC6" s="170"/>
      <c r="VND6" s="170"/>
      <c r="VNE6" s="170"/>
      <c r="VNF6" s="170"/>
      <c r="VNG6" s="170"/>
      <c r="VNH6" s="170"/>
      <c r="VNI6" s="170"/>
      <c r="VNJ6" s="170"/>
      <c r="VNK6" s="170"/>
      <c r="VNL6" s="170"/>
      <c r="VNM6" s="170"/>
      <c r="VNN6" s="170"/>
      <c r="VNO6" s="170"/>
      <c r="VNP6" s="170"/>
      <c r="VNQ6" s="170"/>
      <c r="VNR6" s="170"/>
      <c r="VNS6" s="170"/>
      <c r="VNT6" s="170"/>
      <c r="VNU6" s="170"/>
      <c r="VNV6" s="170"/>
      <c r="VNW6" s="170"/>
      <c r="VNX6" s="170"/>
      <c r="VNY6" s="170"/>
      <c r="VNZ6" s="170"/>
      <c r="VOA6" s="170"/>
      <c r="VOB6" s="170"/>
      <c r="VOC6" s="170"/>
      <c r="VOD6" s="170"/>
      <c r="VOE6" s="170"/>
      <c r="VOF6" s="170"/>
      <c r="VOG6" s="170"/>
      <c r="VOH6" s="170"/>
      <c r="VOI6" s="170"/>
      <c r="VOJ6" s="170"/>
      <c r="VOK6" s="170"/>
      <c r="VOL6" s="170"/>
      <c r="VOM6" s="170"/>
      <c r="VON6" s="170"/>
      <c r="VOO6" s="170"/>
      <c r="VOP6" s="170"/>
      <c r="VOQ6" s="170"/>
      <c r="VOR6" s="170"/>
      <c r="VOS6" s="170"/>
      <c r="VOT6" s="170"/>
      <c r="VOU6" s="170"/>
      <c r="VOV6" s="170"/>
      <c r="VOW6" s="170"/>
      <c r="VOX6" s="170"/>
      <c r="VOY6" s="170"/>
      <c r="VOZ6" s="170"/>
      <c r="VPA6" s="170"/>
      <c r="VPB6" s="170"/>
      <c r="VPC6" s="170"/>
      <c r="VPD6" s="170"/>
      <c r="VPE6" s="170"/>
      <c r="VPF6" s="170"/>
      <c r="VPG6" s="170"/>
      <c r="VPH6" s="170"/>
      <c r="VPI6" s="170"/>
      <c r="VPJ6" s="170"/>
      <c r="VPK6" s="170"/>
      <c r="VPL6" s="170"/>
      <c r="VPM6" s="170"/>
      <c r="VPN6" s="170"/>
      <c r="VPO6" s="170"/>
      <c r="VPP6" s="170"/>
      <c r="VPQ6" s="170"/>
      <c r="VPR6" s="170"/>
      <c r="VPS6" s="170"/>
      <c r="VPT6" s="170"/>
      <c r="VPU6" s="170"/>
      <c r="VPV6" s="170"/>
      <c r="VPW6" s="170"/>
      <c r="VPX6" s="170"/>
      <c r="VPY6" s="170"/>
      <c r="VPZ6" s="170"/>
      <c r="VQA6" s="170"/>
      <c r="VQB6" s="170"/>
      <c r="VQC6" s="170"/>
      <c r="VQD6" s="170"/>
      <c r="VQE6" s="170"/>
      <c r="VQF6" s="170"/>
      <c r="VQG6" s="170"/>
      <c r="VQH6" s="170"/>
      <c r="VQI6" s="170"/>
      <c r="VQJ6" s="170"/>
      <c r="VQK6" s="170"/>
      <c r="VQL6" s="170"/>
      <c r="VQM6" s="170"/>
      <c r="VQN6" s="170"/>
      <c r="VQO6" s="170"/>
      <c r="VQP6" s="170"/>
      <c r="VQQ6" s="170"/>
      <c r="VQR6" s="170"/>
      <c r="VQS6" s="170"/>
      <c r="VQT6" s="170"/>
      <c r="VQU6" s="170"/>
      <c r="VQV6" s="170"/>
      <c r="VQW6" s="170"/>
      <c r="VQX6" s="170"/>
      <c r="VQY6" s="170"/>
      <c r="VQZ6" s="170"/>
      <c r="VRA6" s="170"/>
      <c r="VRB6" s="170"/>
      <c r="VRC6" s="170"/>
      <c r="VRD6" s="170"/>
      <c r="VRE6" s="170"/>
      <c r="VRF6" s="170"/>
      <c r="VRG6" s="170"/>
      <c r="VRH6" s="170"/>
      <c r="VRI6" s="170"/>
      <c r="VRJ6" s="170"/>
      <c r="VRK6" s="170"/>
      <c r="VRL6" s="170"/>
      <c r="VRM6" s="170"/>
      <c r="VRN6" s="170"/>
      <c r="VRO6" s="170"/>
      <c r="VRP6" s="170"/>
      <c r="VRQ6" s="170"/>
      <c r="VRR6" s="170"/>
      <c r="VRS6" s="170"/>
      <c r="VRT6" s="170"/>
      <c r="VRU6" s="170"/>
      <c r="VRV6" s="170"/>
      <c r="VRW6" s="170"/>
      <c r="VRX6" s="170"/>
      <c r="VRY6" s="170"/>
      <c r="VRZ6" s="170"/>
      <c r="VSA6" s="170"/>
      <c r="VSB6" s="170"/>
      <c r="VSC6" s="170"/>
      <c r="VSD6" s="170"/>
      <c r="VSE6" s="170"/>
      <c r="VSF6" s="170"/>
      <c r="VSG6" s="170"/>
      <c r="VSH6" s="170"/>
      <c r="VSI6" s="170"/>
      <c r="VSJ6" s="170"/>
      <c r="VSK6" s="170"/>
      <c r="VSL6" s="170"/>
      <c r="VSM6" s="170"/>
      <c r="VSN6" s="170"/>
      <c r="VSO6" s="170"/>
      <c r="VSP6" s="170"/>
      <c r="VSQ6" s="170"/>
      <c r="VSR6" s="170"/>
      <c r="VSS6" s="170"/>
      <c r="VST6" s="170"/>
      <c r="VSU6" s="170"/>
      <c r="VSV6" s="170"/>
      <c r="VSW6" s="170"/>
      <c r="VSX6" s="170"/>
      <c r="VSY6" s="170"/>
      <c r="VSZ6" s="170"/>
      <c r="VTA6" s="170"/>
      <c r="VTB6" s="170"/>
      <c r="VTC6" s="170"/>
      <c r="VTD6" s="170"/>
      <c r="VTE6" s="170"/>
      <c r="VTF6" s="170"/>
      <c r="VTG6" s="170"/>
      <c r="VTH6" s="170"/>
      <c r="VTI6" s="170"/>
      <c r="VTJ6" s="170"/>
      <c r="VTK6" s="170"/>
      <c r="VTL6" s="170"/>
      <c r="VTM6" s="170"/>
      <c r="VTN6" s="170"/>
      <c r="VTO6" s="170"/>
      <c r="VTP6" s="170"/>
      <c r="VTQ6" s="170"/>
      <c r="VTR6" s="170"/>
      <c r="VTS6" s="170"/>
      <c r="VTT6" s="170"/>
      <c r="VTU6" s="170"/>
      <c r="VTV6" s="170"/>
      <c r="VTW6" s="170"/>
      <c r="VTX6" s="170"/>
      <c r="VTY6" s="170"/>
      <c r="VTZ6" s="170"/>
      <c r="VUA6" s="170"/>
      <c r="VUB6" s="170"/>
      <c r="VUC6" s="170"/>
      <c r="VUD6" s="170"/>
      <c r="VUE6" s="170"/>
      <c r="VUF6" s="170"/>
      <c r="VUG6" s="170"/>
      <c r="VUH6" s="170"/>
      <c r="VUI6" s="170"/>
      <c r="VUJ6" s="170"/>
      <c r="VUK6" s="170"/>
      <c r="VUL6" s="170"/>
      <c r="VUM6" s="170"/>
      <c r="VUN6" s="170"/>
      <c r="VUO6" s="170"/>
      <c r="VUP6" s="170"/>
      <c r="VUQ6" s="170"/>
      <c r="VUR6" s="170"/>
      <c r="VUS6" s="170"/>
      <c r="VUT6" s="170"/>
      <c r="VUU6" s="170"/>
      <c r="VUV6" s="170"/>
      <c r="VUW6" s="170"/>
      <c r="VUX6" s="170"/>
      <c r="VUY6" s="170"/>
      <c r="VUZ6" s="170"/>
      <c r="VVA6" s="170"/>
      <c r="VVB6" s="170"/>
      <c r="VVC6" s="170"/>
      <c r="VVD6" s="170"/>
      <c r="VVE6" s="170"/>
      <c r="VVF6" s="170"/>
      <c r="VVG6" s="170"/>
      <c r="VVH6" s="170"/>
      <c r="VVI6" s="170"/>
      <c r="VVJ6" s="170"/>
      <c r="VVK6" s="170"/>
      <c r="VVL6" s="170"/>
      <c r="VVM6" s="170"/>
      <c r="VVN6" s="170"/>
      <c r="VVO6" s="170"/>
      <c r="VVP6" s="170"/>
      <c r="VVQ6" s="170"/>
      <c r="VVR6" s="170"/>
      <c r="VVS6" s="170"/>
      <c r="VVT6" s="170"/>
      <c r="VVU6" s="170"/>
      <c r="VVV6" s="170"/>
      <c r="VVW6" s="170"/>
      <c r="VVX6" s="170"/>
      <c r="VVY6" s="170"/>
      <c r="VVZ6" s="170"/>
      <c r="VWA6" s="170"/>
      <c r="VWB6" s="170"/>
      <c r="VWC6" s="170"/>
      <c r="VWD6" s="170"/>
      <c r="VWE6" s="170"/>
      <c r="VWF6" s="170"/>
      <c r="VWG6" s="170"/>
      <c r="VWH6" s="170"/>
      <c r="VWI6" s="170"/>
      <c r="VWJ6" s="170"/>
      <c r="VWK6" s="170"/>
      <c r="VWL6" s="170"/>
      <c r="VWM6" s="170"/>
      <c r="VWN6" s="170"/>
      <c r="VWO6" s="170"/>
      <c r="VWP6" s="170"/>
      <c r="VWQ6" s="170"/>
      <c r="VWR6" s="170"/>
      <c r="VWS6" s="170"/>
      <c r="VWT6" s="170"/>
      <c r="VWU6" s="170"/>
      <c r="VWV6" s="170"/>
      <c r="VWW6" s="170"/>
      <c r="VWX6" s="170"/>
      <c r="VWY6" s="170"/>
      <c r="VWZ6" s="170"/>
      <c r="VXA6" s="170"/>
      <c r="VXB6" s="170"/>
      <c r="VXC6" s="170"/>
      <c r="VXD6" s="170"/>
      <c r="VXE6" s="170"/>
      <c r="VXF6" s="170"/>
      <c r="VXG6" s="170"/>
      <c r="VXH6" s="170"/>
      <c r="VXI6" s="170"/>
      <c r="VXJ6" s="170"/>
      <c r="VXK6" s="170"/>
      <c r="VXL6" s="170"/>
      <c r="VXM6" s="170"/>
      <c r="VXN6" s="170"/>
      <c r="VXO6" s="170"/>
      <c r="VXP6" s="170"/>
      <c r="VXQ6" s="170"/>
      <c r="VXR6" s="170"/>
      <c r="VXS6" s="170"/>
      <c r="VXT6" s="170"/>
      <c r="VXU6" s="170"/>
      <c r="VXV6" s="170"/>
      <c r="VXW6" s="170"/>
      <c r="VXX6" s="170"/>
      <c r="VXY6" s="170"/>
      <c r="VXZ6" s="170"/>
      <c r="VYA6" s="170"/>
      <c r="VYB6" s="170"/>
      <c r="VYC6" s="170"/>
      <c r="VYD6" s="170"/>
      <c r="VYE6" s="170"/>
      <c r="VYF6" s="170"/>
      <c r="VYG6" s="170"/>
      <c r="VYH6" s="170"/>
      <c r="VYI6" s="170"/>
      <c r="VYJ6" s="170"/>
      <c r="VYK6" s="170"/>
      <c r="VYL6" s="170"/>
      <c r="VYM6" s="170"/>
      <c r="VYN6" s="170"/>
      <c r="VYO6" s="170"/>
      <c r="VYP6" s="170"/>
      <c r="VYQ6" s="170"/>
      <c r="VYR6" s="170"/>
      <c r="VYS6" s="170"/>
      <c r="VYT6" s="170"/>
      <c r="VYU6" s="170"/>
      <c r="VYV6" s="170"/>
      <c r="VYW6" s="170"/>
      <c r="VYX6" s="170"/>
      <c r="VYY6" s="170"/>
      <c r="VYZ6" s="170"/>
      <c r="VZA6" s="170"/>
      <c r="VZB6" s="170"/>
      <c r="VZC6" s="170"/>
      <c r="VZD6" s="170"/>
      <c r="VZE6" s="170"/>
      <c r="VZF6" s="170"/>
      <c r="VZG6" s="170"/>
      <c r="VZH6" s="170"/>
      <c r="VZI6" s="170"/>
      <c r="VZJ6" s="170"/>
      <c r="VZK6" s="170"/>
      <c r="VZL6" s="170"/>
      <c r="VZM6" s="170"/>
      <c r="VZN6" s="170"/>
      <c r="VZO6" s="170"/>
      <c r="VZP6" s="170"/>
      <c r="VZQ6" s="170"/>
      <c r="VZR6" s="170"/>
      <c r="VZS6" s="170"/>
      <c r="VZT6" s="170"/>
      <c r="VZU6" s="170"/>
      <c r="VZV6" s="170"/>
      <c r="VZW6" s="170"/>
      <c r="VZX6" s="170"/>
      <c r="VZY6" s="170"/>
      <c r="VZZ6" s="170"/>
      <c r="WAA6" s="170"/>
      <c r="WAB6" s="170"/>
      <c r="WAC6" s="170"/>
      <c r="WAD6" s="170"/>
      <c r="WAE6" s="170"/>
      <c r="WAF6" s="170"/>
      <c r="WAG6" s="170"/>
      <c r="WAH6" s="170"/>
      <c r="WAI6" s="170"/>
      <c r="WAJ6" s="170"/>
      <c r="WAK6" s="170"/>
      <c r="WAL6" s="170"/>
      <c r="WAM6" s="170"/>
      <c r="WAN6" s="170"/>
      <c r="WAO6" s="170"/>
      <c r="WAP6" s="170"/>
      <c r="WAQ6" s="170"/>
      <c r="WAR6" s="170"/>
      <c r="WAS6" s="170"/>
      <c r="WAT6" s="170"/>
      <c r="WAU6" s="170"/>
      <c r="WAV6" s="170"/>
      <c r="WAW6" s="170"/>
      <c r="WAX6" s="170"/>
      <c r="WAY6" s="170"/>
      <c r="WAZ6" s="170"/>
      <c r="WBA6" s="170"/>
      <c r="WBB6" s="170"/>
      <c r="WBC6" s="170"/>
      <c r="WBD6" s="170"/>
      <c r="WBE6" s="170"/>
      <c r="WBF6" s="170"/>
      <c r="WBG6" s="170"/>
      <c r="WBH6" s="170"/>
      <c r="WBI6" s="170"/>
      <c r="WBJ6" s="170"/>
      <c r="WBK6" s="170"/>
      <c r="WBL6" s="170"/>
      <c r="WBM6" s="170"/>
      <c r="WBN6" s="170"/>
      <c r="WBO6" s="170"/>
      <c r="WBP6" s="170"/>
      <c r="WBQ6" s="170"/>
      <c r="WBR6" s="170"/>
      <c r="WBS6" s="170"/>
      <c r="WBT6" s="170"/>
      <c r="WBU6" s="170"/>
      <c r="WBV6" s="170"/>
      <c r="WBW6" s="170"/>
      <c r="WBX6" s="170"/>
      <c r="WBY6" s="170"/>
      <c r="WBZ6" s="170"/>
      <c r="WCA6" s="170"/>
      <c r="WCB6" s="170"/>
      <c r="WCC6" s="170"/>
      <c r="WCD6" s="170"/>
      <c r="WCE6" s="170"/>
      <c r="WCF6" s="170"/>
      <c r="WCG6" s="170"/>
      <c r="WCH6" s="170"/>
      <c r="WCI6" s="170"/>
      <c r="WCJ6" s="170"/>
      <c r="WCK6" s="170"/>
      <c r="WCL6" s="170"/>
      <c r="WCM6" s="170"/>
      <c r="WCN6" s="170"/>
      <c r="WCO6" s="170"/>
      <c r="WCP6" s="170"/>
      <c r="WCQ6" s="170"/>
      <c r="WCR6" s="170"/>
      <c r="WCS6" s="170"/>
      <c r="WCT6" s="170"/>
      <c r="WCU6" s="170"/>
      <c r="WCV6" s="170"/>
      <c r="WCW6" s="170"/>
      <c r="WCX6" s="170"/>
      <c r="WCY6" s="170"/>
      <c r="WCZ6" s="170"/>
      <c r="WDA6" s="170"/>
      <c r="WDB6" s="170"/>
      <c r="WDC6" s="170"/>
      <c r="WDD6" s="170"/>
      <c r="WDE6" s="170"/>
      <c r="WDF6" s="170"/>
      <c r="WDG6" s="170"/>
      <c r="WDH6" s="170"/>
      <c r="WDI6" s="170"/>
      <c r="WDJ6" s="170"/>
      <c r="WDK6" s="170"/>
      <c r="WDL6" s="170"/>
      <c r="WDM6" s="170"/>
      <c r="WDN6" s="170"/>
      <c r="WDO6" s="170"/>
      <c r="WDP6" s="170"/>
      <c r="WDQ6" s="170"/>
      <c r="WDR6" s="170"/>
      <c r="WDS6" s="170"/>
      <c r="WDT6" s="170"/>
      <c r="WDU6" s="170"/>
      <c r="WDV6" s="170"/>
      <c r="WDW6" s="170"/>
      <c r="WDX6" s="170"/>
      <c r="WDY6" s="170"/>
      <c r="WDZ6" s="170"/>
      <c r="WEA6" s="170"/>
      <c r="WEB6" s="170"/>
      <c r="WEC6" s="170"/>
      <c r="WED6" s="170"/>
      <c r="WEE6" s="170"/>
      <c r="WEF6" s="170"/>
      <c r="WEG6" s="170"/>
      <c r="WEH6" s="170"/>
      <c r="WEI6" s="170"/>
      <c r="WEJ6" s="170"/>
      <c r="WEK6" s="170"/>
      <c r="WEL6" s="170"/>
      <c r="WEM6" s="170"/>
      <c r="WEN6" s="170"/>
      <c r="WEO6" s="170"/>
      <c r="WEP6" s="170"/>
      <c r="WEQ6" s="170"/>
      <c r="WER6" s="170"/>
      <c r="WES6" s="170"/>
      <c r="WET6" s="170"/>
      <c r="WEU6" s="170"/>
      <c r="WEV6" s="170"/>
      <c r="WEW6" s="170"/>
      <c r="WEX6" s="170"/>
      <c r="WEY6" s="170"/>
      <c r="WEZ6" s="170"/>
      <c r="WFA6" s="170"/>
      <c r="WFB6" s="170"/>
      <c r="WFC6" s="170"/>
      <c r="WFD6" s="170"/>
      <c r="WFE6" s="170"/>
      <c r="WFF6" s="170"/>
      <c r="WFG6" s="170"/>
      <c r="WFH6" s="170"/>
      <c r="WFI6" s="170"/>
      <c r="WFJ6" s="170"/>
      <c r="WFK6" s="170"/>
      <c r="WFL6" s="170"/>
      <c r="WFM6" s="170"/>
      <c r="WFN6" s="170"/>
      <c r="WFO6" s="170"/>
      <c r="WFP6" s="170"/>
      <c r="WFQ6" s="170"/>
      <c r="WFR6" s="170"/>
      <c r="WFS6" s="170"/>
      <c r="WFT6" s="170"/>
      <c r="WFU6" s="170"/>
      <c r="WFV6" s="170"/>
      <c r="WFW6" s="170"/>
      <c r="WFX6" s="170"/>
      <c r="WFY6" s="170"/>
      <c r="WFZ6" s="170"/>
      <c r="WGA6" s="170"/>
      <c r="WGB6" s="170"/>
      <c r="WGC6" s="170"/>
      <c r="WGD6" s="170"/>
      <c r="WGE6" s="170"/>
      <c r="WGF6" s="170"/>
      <c r="WGG6" s="170"/>
      <c r="WGH6" s="170"/>
      <c r="WGI6" s="170"/>
      <c r="WGJ6" s="170"/>
      <c r="WGK6" s="170"/>
      <c r="WGL6" s="170"/>
      <c r="WGM6" s="170"/>
      <c r="WGN6" s="170"/>
      <c r="WGO6" s="170"/>
      <c r="WGP6" s="170"/>
      <c r="WGQ6" s="170"/>
      <c r="WGR6" s="170"/>
      <c r="WGS6" s="170"/>
      <c r="WGT6" s="170"/>
      <c r="WGU6" s="170"/>
      <c r="WGV6" s="170"/>
      <c r="WGW6" s="170"/>
      <c r="WGX6" s="170"/>
      <c r="WGY6" s="170"/>
      <c r="WGZ6" s="170"/>
      <c r="WHA6" s="170"/>
      <c r="WHB6" s="170"/>
      <c r="WHC6" s="170"/>
      <c r="WHD6" s="170"/>
      <c r="WHE6" s="170"/>
      <c r="WHF6" s="170"/>
      <c r="WHG6" s="170"/>
      <c r="WHH6" s="170"/>
      <c r="WHI6" s="170"/>
      <c r="WHJ6" s="170"/>
      <c r="WHK6" s="170"/>
      <c r="WHL6" s="170"/>
      <c r="WHM6" s="170"/>
      <c r="WHN6" s="170"/>
      <c r="WHO6" s="170"/>
      <c r="WHP6" s="170"/>
      <c r="WHQ6" s="170"/>
      <c r="WHR6" s="170"/>
      <c r="WHS6" s="170"/>
      <c r="WHT6" s="170"/>
      <c r="WHU6" s="170"/>
      <c r="WHV6" s="170"/>
      <c r="WHW6" s="170"/>
      <c r="WHX6" s="170"/>
      <c r="WHY6" s="170"/>
      <c r="WHZ6" s="170"/>
      <c r="WIA6" s="170"/>
      <c r="WIB6" s="170"/>
      <c r="WIC6" s="170"/>
      <c r="WID6" s="170"/>
      <c r="WIE6" s="170"/>
      <c r="WIF6" s="170"/>
      <c r="WIG6" s="170"/>
      <c r="WIH6" s="170"/>
      <c r="WII6" s="170"/>
      <c r="WIJ6" s="170"/>
      <c r="WIK6" s="170"/>
      <c r="WIL6" s="170"/>
      <c r="WIM6" s="170"/>
      <c r="WIN6" s="170"/>
      <c r="WIO6" s="170"/>
      <c r="WIP6" s="170"/>
      <c r="WIQ6" s="170"/>
      <c r="WIR6" s="170"/>
      <c r="WIS6" s="170"/>
      <c r="WIT6" s="170"/>
      <c r="WIU6" s="170"/>
      <c r="WIV6" s="170"/>
      <c r="WIW6" s="170"/>
      <c r="WIX6" s="170"/>
      <c r="WIY6" s="170"/>
      <c r="WIZ6" s="170"/>
      <c r="WJA6" s="170"/>
      <c r="WJB6" s="170"/>
      <c r="WJC6" s="170"/>
      <c r="WJD6" s="170"/>
      <c r="WJE6" s="170"/>
      <c r="WJF6" s="170"/>
      <c r="WJG6" s="170"/>
      <c r="WJH6" s="170"/>
      <c r="WJI6" s="170"/>
      <c r="WJJ6" s="170"/>
      <c r="WJK6" s="170"/>
      <c r="WJL6" s="170"/>
      <c r="WJM6" s="170"/>
      <c r="WJN6" s="170"/>
      <c r="WJO6" s="170"/>
      <c r="WJP6" s="170"/>
      <c r="WJQ6" s="170"/>
      <c r="WJR6" s="170"/>
      <c r="WJS6" s="170"/>
      <c r="WJT6" s="170"/>
      <c r="WJU6" s="170"/>
      <c r="WJV6" s="170"/>
      <c r="WJW6" s="170"/>
      <c r="WJX6" s="170"/>
      <c r="WJY6" s="170"/>
      <c r="WJZ6" s="170"/>
      <c r="WKA6" s="170"/>
      <c r="WKB6" s="170"/>
      <c r="WKC6" s="170"/>
      <c r="WKD6" s="170"/>
      <c r="WKE6" s="170"/>
      <c r="WKF6" s="170"/>
      <c r="WKG6" s="170"/>
      <c r="WKH6" s="170"/>
      <c r="WKI6" s="170"/>
      <c r="WKJ6" s="170"/>
      <c r="WKK6" s="170"/>
      <c r="WKL6" s="170"/>
      <c r="WKM6" s="170"/>
      <c r="WKN6" s="170"/>
      <c r="WKO6" s="170"/>
      <c r="WKP6" s="170"/>
      <c r="WKQ6" s="170"/>
      <c r="WKR6" s="170"/>
      <c r="WKS6" s="170"/>
      <c r="WKT6" s="170"/>
      <c r="WKU6" s="170"/>
      <c r="WKV6" s="170"/>
      <c r="WKW6" s="170"/>
      <c r="WKX6" s="170"/>
      <c r="WKY6" s="170"/>
      <c r="WKZ6" s="170"/>
      <c r="WLA6" s="170"/>
      <c r="WLB6" s="170"/>
      <c r="WLC6" s="170"/>
      <c r="WLD6" s="170"/>
      <c r="WLE6" s="170"/>
      <c r="WLF6" s="170"/>
      <c r="WLG6" s="170"/>
      <c r="WLH6" s="170"/>
      <c r="WLI6" s="170"/>
      <c r="WLJ6" s="170"/>
      <c r="WLK6" s="170"/>
      <c r="WLL6" s="170"/>
      <c r="WLM6" s="170"/>
      <c r="WLN6" s="170"/>
      <c r="WLO6" s="170"/>
      <c r="WLP6" s="170"/>
      <c r="WLQ6" s="170"/>
      <c r="WLR6" s="170"/>
      <c r="WLS6" s="170"/>
      <c r="WLT6" s="170"/>
      <c r="WLU6" s="170"/>
      <c r="WLV6" s="170"/>
      <c r="WLW6" s="170"/>
      <c r="WLX6" s="170"/>
      <c r="WLY6" s="170"/>
      <c r="WLZ6" s="170"/>
      <c r="WMA6" s="170"/>
      <c r="WMB6" s="170"/>
      <c r="WMC6" s="170"/>
      <c r="WMD6" s="170"/>
      <c r="WME6" s="170"/>
      <c r="WMF6" s="170"/>
      <c r="WMG6" s="170"/>
      <c r="WMH6" s="170"/>
      <c r="WMI6" s="170"/>
      <c r="WMJ6" s="170"/>
      <c r="WMK6" s="170"/>
      <c r="WML6" s="170"/>
      <c r="WMM6" s="170"/>
      <c r="WMN6" s="170"/>
      <c r="WMO6" s="170"/>
      <c r="WMP6" s="170"/>
      <c r="WMQ6" s="170"/>
      <c r="WMR6" s="170"/>
      <c r="WMS6" s="170"/>
      <c r="WMT6" s="170"/>
      <c r="WMU6" s="170"/>
      <c r="WMV6" s="170"/>
      <c r="WMW6" s="170"/>
      <c r="WMX6" s="170"/>
      <c r="WMY6" s="170"/>
      <c r="WMZ6" s="170"/>
      <c r="WNA6" s="170"/>
      <c r="WNB6" s="170"/>
      <c r="WNC6" s="170"/>
      <c r="WND6" s="170"/>
      <c r="WNE6" s="170"/>
      <c r="WNF6" s="170"/>
      <c r="WNG6" s="170"/>
      <c r="WNH6" s="170"/>
      <c r="WNI6" s="170"/>
      <c r="WNJ6" s="170"/>
      <c r="WNK6" s="170"/>
      <c r="WNL6" s="170"/>
      <c r="WNM6" s="170"/>
      <c r="WNN6" s="170"/>
      <c r="WNO6" s="170"/>
      <c r="WNP6" s="170"/>
      <c r="WNQ6" s="170"/>
      <c r="WNR6" s="170"/>
      <c r="WNS6" s="170"/>
      <c r="WNT6" s="170"/>
      <c r="WNU6" s="170"/>
      <c r="WNV6" s="170"/>
      <c r="WNW6" s="170"/>
      <c r="WNX6" s="170"/>
      <c r="WNY6" s="170"/>
      <c r="WNZ6" s="170"/>
      <c r="WOA6" s="170"/>
      <c r="WOB6" s="170"/>
      <c r="WOC6" s="170"/>
      <c r="WOD6" s="170"/>
      <c r="WOE6" s="170"/>
      <c r="WOF6" s="170"/>
      <c r="WOG6" s="170"/>
      <c r="WOH6" s="170"/>
      <c r="WOI6" s="170"/>
      <c r="WOJ6" s="170"/>
      <c r="WOK6" s="170"/>
      <c r="WOL6" s="170"/>
      <c r="WOM6" s="170"/>
      <c r="WON6" s="170"/>
      <c r="WOO6" s="170"/>
      <c r="WOP6" s="170"/>
      <c r="WOQ6" s="170"/>
      <c r="WOR6" s="170"/>
      <c r="WOS6" s="170"/>
      <c r="WOT6" s="170"/>
      <c r="WOU6" s="170"/>
      <c r="WOV6" s="170"/>
      <c r="WOW6" s="170"/>
      <c r="WOX6" s="170"/>
      <c r="WOY6" s="170"/>
      <c r="WOZ6" s="170"/>
      <c r="WPA6" s="170"/>
      <c r="WPB6" s="170"/>
      <c r="WPC6" s="170"/>
      <c r="WPD6" s="170"/>
      <c r="WPE6" s="170"/>
      <c r="WPF6" s="170"/>
      <c r="WPG6" s="170"/>
      <c r="WPH6" s="170"/>
      <c r="WPI6" s="170"/>
      <c r="WPJ6" s="170"/>
      <c r="WPK6" s="170"/>
      <c r="WPL6" s="170"/>
      <c r="WPM6" s="170"/>
      <c r="WPN6" s="170"/>
      <c r="WPO6" s="170"/>
      <c r="WPP6" s="170"/>
      <c r="WPQ6" s="170"/>
      <c r="WPR6" s="170"/>
      <c r="WPS6" s="170"/>
      <c r="WPT6" s="170"/>
      <c r="WPU6" s="170"/>
      <c r="WPV6" s="170"/>
      <c r="WPW6" s="170"/>
      <c r="WPX6" s="170"/>
      <c r="WPY6" s="170"/>
      <c r="WPZ6" s="170"/>
      <c r="WQA6" s="170"/>
      <c r="WQB6" s="170"/>
      <c r="WQC6" s="170"/>
      <c r="WQD6" s="170"/>
      <c r="WQE6" s="170"/>
      <c r="WQF6" s="170"/>
      <c r="WQG6" s="170"/>
      <c r="WQH6" s="170"/>
      <c r="WQI6" s="170"/>
      <c r="WQJ6" s="170"/>
      <c r="WQK6" s="170"/>
      <c r="WQL6" s="170"/>
      <c r="WQM6" s="170"/>
      <c r="WQN6" s="170"/>
      <c r="WQO6" s="170"/>
      <c r="WQP6" s="170"/>
      <c r="WQQ6" s="170"/>
      <c r="WQR6" s="170"/>
      <c r="WQS6" s="170"/>
      <c r="WQT6" s="170"/>
      <c r="WQU6" s="170"/>
      <c r="WQV6" s="170"/>
      <c r="WQW6" s="170"/>
      <c r="WQX6" s="170"/>
      <c r="WQY6" s="170"/>
      <c r="WQZ6" s="170"/>
      <c r="WRA6" s="170"/>
      <c r="WRB6" s="170"/>
      <c r="WRC6" s="170"/>
      <c r="WRD6" s="170"/>
      <c r="WRE6" s="170"/>
      <c r="WRF6" s="170"/>
      <c r="WRG6" s="170"/>
      <c r="WRH6" s="170"/>
      <c r="WRI6" s="170"/>
      <c r="WRJ6" s="170"/>
      <c r="WRK6" s="170"/>
      <c r="WRL6" s="170"/>
      <c r="WRM6" s="170"/>
      <c r="WRN6" s="170"/>
      <c r="WRO6" s="170"/>
      <c r="WRP6" s="170"/>
      <c r="WRQ6" s="170"/>
      <c r="WRR6" s="170"/>
      <c r="WRS6" s="170"/>
      <c r="WRT6" s="170"/>
      <c r="WRU6" s="170"/>
      <c r="WRV6" s="170"/>
      <c r="WRW6" s="170"/>
      <c r="WRX6" s="170"/>
      <c r="WRY6" s="170"/>
      <c r="WRZ6" s="170"/>
      <c r="WSA6" s="170"/>
      <c r="WSB6" s="170"/>
      <c r="WSC6" s="170"/>
      <c r="WSD6" s="170"/>
      <c r="WSE6" s="170"/>
      <c r="WSF6" s="170"/>
      <c r="WSG6" s="170"/>
      <c r="WSH6" s="170"/>
      <c r="WSI6" s="170"/>
      <c r="WSJ6" s="170"/>
      <c r="WSK6" s="170"/>
      <c r="WSL6" s="170"/>
      <c r="WSM6" s="170"/>
      <c r="WSN6" s="170"/>
      <c r="WSO6" s="170"/>
      <c r="WSP6" s="170"/>
      <c r="WSQ6" s="170"/>
      <c r="WSR6" s="170"/>
      <c r="WSS6" s="170"/>
      <c r="WST6" s="170"/>
      <c r="WSU6" s="170"/>
      <c r="WSV6" s="170"/>
      <c r="WSW6" s="170"/>
      <c r="WSX6" s="170"/>
      <c r="WSY6" s="170"/>
      <c r="WSZ6" s="170"/>
      <c r="WTA6" s="170"/>
      <c r="WTB6" s="170"/>
      <c r="WTC6" s="170"/>
      <c r="WTD6" s="170"/>
      <c r="WTE6" s="170"/>
      <c r="WTF6" s="170"/>
      <c r="WTG6" s="170"/>
      <c r="WTH6" s="170"/>
      <c r="WTI6" s="170"/>
      <c r="WTJ6" s="170"/>
      <c r="WTK6" s="170"/>
      <c r="WTL6" s="170"/>
      <c r="WTM6" s="170"/>
      <c r="WTN6" s="170"/>
      <c r="WTO6" s="170"/>
      <c r="WTP6" s="170"/>
      <c r="WTQ6" s="170"/>
      <c r="WTR6" s="170"/>
      <c r="WTS6" s="170"/>
      <c r="WTT6" s="170"/>
      <c r="WTU6" s="170"/>
      <c r="WTV6" s="170"/>
      <c r="WTW6" s="170"/>
      <c r="WTX6" s="170"/>
      <c r="WTY6" s="170"/>
      <c r="WTZ6" s="170"/>
      <c r="WUA6" s="170"/>
      <c r="WUB6" s="170"/>
      <c r="WUC6" s="170"/>
      <c r="WUD6" s="170"/>
      <c r="WUE6" s="170"/>
      <c r="WUF6" s="170"/>
      <c r="WUG6" s="170"/>
      <c r="WUH6" s="170"/>
      <c r="WUI6" s="170"/>
      <c r="WUJ6" s="170"/>
      <c r="WUK6" s="170"/>
      <c r="WUL6" s="170"/>
      <c r="WUM6" s="170"/>
      <c r="WUN6" s="170"/>
      <c r="WUO6" s="170"/>
      <c r="WUP6" s="170"/>
      <c r="WUQ6" s="170"/>
      <c r="WUR6" s="170"/>
      <c r="WUS6" s="170"/>
      <c r="WUT6" s="170"/>
      <c r="WUU6" s="170"/>
      <c r="WUV6" s="170"/>
      <c r="WUW6" s="170"/>
      <c r="WUX6" s="170"/>
      <c r="WUY6" s="170"/>
      <c r="WUZ6" s="170"/>
      <c r="WVA6" s="170"/>
      <c r="WVB6" s="170"/>
      <c r="WVC6" s="170"/>
      <c r="WVD6" s="170"/>
      <c r="WVE6" s="170"/>
      <c r="WVF6" s="170"/>
      <c r="WVG6" s="170"/>
      <c r="WVH6" s="170"/>
      <c r="WVI6" s="170"/>
      <c r="WVJ6" s="170"/>
      <c r="WVK6" s="170"/>
      <c r="WVL6" s="170"/>
      <c r="WVM6" s="170"/>
      <c r="WVN6" s="170"/>
      <c r="WVO6" s="170"/>
      <c r="WVP6" s="170"/>
      <c r="WVQ6" s="170"/>
      <c r="WVR6" s="170"/>
      <c r="WVS6" s="170"/>
      <c r="WVT6" s="170"/>
      <c r="WVU6" s="170"/>
      <c r="WVV6" s="170"/>
      <c r="WVW6" s="170"/>
      <c r="WVX6" s="170"/>
      <c r="WVY6" s="170"/>
      <c r="WVZ6" s="170"/>
      <c r="WWA6" s="170"/>
      <c r="WWB6" s="170"/>
      <c r="WWC6" s="170"/>
      <c r="WWD6" s="170"/>
      <c r="WWE6" s="170"/>
      <c r="WWF6" s="170"/>
      <c r="WWG6" s="170"/>
      <c r="WWH6" s="170"/>
      <c r="WWI6" s="170"/>
      <c r="WWJ6" s="170"/>
      <c r="WWK6" s="170"/>
      <c r="WWL6" s="170"/>
      <c r="WWM6" s="170"/>
      <c r="WWN6" s="170"/>
      <c r="WWO6" s="170"/>
      <c r="WWP6" s="170"/>
      <c r="WWQ6" s="170"/>
      <c r="WWR6" s="170"/>
      <c r="WWS6" s="170"/>
      <c r="WWT6" s="170"/>
      <c r="WWU6" s="170"/>
      <c r="WWV6" s="170"/>
      <c r="WWW6" s="170"/>
      <c r="WWX6" s="170"/>
      <c r="WWY6" s="170"/>
      <c r="WWZ6" s="170"/>
      <c r="WXA6" s="170"/>
      <c r="WXB6" s="170"/>
      <c r="WXC6" s="170"/>
      <c r="WXD6" s="170"/>
      <c r="WXE6" s="170"/>
      <c r="WXF6" s="170"/>
      <c r="WXG6" s="170"/>
      <c r="WXH6" s="170"/>
      <c r="WXI6" s="170"/>
      <c r="WXJ6" s="170"/>
      <c r="WXK6" s="170"/>
      <c r="WXL6" s="170"/>
      <c r="WXM6" s="170"/>
      <c r="WXN6" s="170"/>
      <c r="WXO6" s="170"/>
      <c r="WXP6" s="170"/>
      <c r="WXQ6" s="170"/>
      <c r="WXR6" s="170"/>
      <c r="WXS6" s="170"/>
      <c r="WXT6" s="170"/>
      <c r="WXU6" s="170"/>
      <c r="WXV6" s="170"/>
      <c r="WXW6" s="170"/>
      <c r="WXX6" s="170"/>
      <c r="WXY6" s="170"/>
      <c r="WXZ6" s="170"/>
      <c r="WYA6" s="170"/>
      <c r="WYB6" s="170"/>
      <c r="WYC6" s="170"/>
      <c r="WYD6" s="170"/>
      <c r="WYE6" s="170"/>
      <c r="WYF6" s="170"/>
      <c r="WYG6" s="170"/>
      <c r="WYH6" s="170"/>
      <c r="WYI6" s="170"/>
      <c r="WYJ6" s="170"/>
      <c r="WYK6" s="170"/>
      <c r="WYL6" s="170"/>
      <c r="WYM6" s="170"/>
      <c r="WYN6" s="170"/>
      <c r="WYO6" s="170"/>
      <c r="WYP6" s="170"/>
      <c r="WYQ6" s="170"/>
      <c r="WYR6" s="170"/>
      <c r="WYS6" s="170"/>
      <c r="WYT6" s="170"/>
      <c r="WYU6" s="170"/>
      <c r="WYV6" s="170"/>
      <c r="WYW6" s="170"/>
      <c r="WYX6" s="170"/>
      <c r="WYY6" s="170"/>
      <c r="WYZ6" s="170"/>
      <c r="WZA6" s="170"/>
      <c r="WZB6" s="170"/>
      <c r="WZC6" s="170"/>
      <c r="WZD6" s="170"/>
      <c r="WZE6" s="170"/>
      <c r="WZF6" s="170"/>
      <c r="WZG6" s="170"/>
      <c r="WZH6" s="170"/>
      <c r="WZI6" s="170"/>
      <c r="WZJ6" s="170"/>
      <c r="WZK6" s="170"/>
      <c r="WZL6" s="170"/>
      <c r="WZM6" s="170"/>
      <c r="WZN6" s="170"/>
      <c r="WZO6" s="170"/>
      <c r="WZP6" s="170"/>
      <c r="WZQ6" s="170"/>
      <c r="WZR6" s="170"/>
      <c r="WZS6" s="170"/>
      <c r="WZT6" s="170"/>
      <c r="WZU6" s="170"/>
      <c r="WZV6" s="170"/>
      <c r="WZW6" s="170"/>
      <c r="WZX6" s="170"/>
      <c r="WZY6" s="170"/>
      <c r="WZZ6" s="170"/>
      <c r="XAA6" s="170"/>
      <c r="XAB6" s="170"/>
      <c r="XAC6" s="170"/>
      <c r="XAD6" s="170"/>
      <c r="XAE6" s="170"/>
      <c r="XAF6" s="170"/>
      <c r="XAG6" s="170"/>
      <c r="XAH6" s="170"/>
      <c r="XAI6" s="170"/>
      <c r="XAJ6" s="170"/>
      <c r="XAK6" s="170"/>
      <c r="XAL6" s="170"/>
      <c r="XAM6" s="170"/>
      <c r="XAN6" s="170"/>
      <c r="XAO6" s="170"/>
      <c r="XAP6" s="170"/>
      <c r="XAQ6" s="170"/>
      <c r="XAR6" s="170"/>
      <c r="XAS6" s="170"/>
      <c r="XAT6" s="170"/>
      <c r="XAU6" s="170"/>
      <c r="XAV6" s="170"/>
      <c r="XAW6" s="170"/>
      <c r="XAX6" s="170"/>
      <c r="XAY6" s="170"/>
      <c r="XAZ6" s="170"/>
      <c r="XBA6" s="170"/>
      <c r="XBB6" s="170"/>
      <c r="XBC6" s="170"/>
      <c r="XBD6" s="170"/>
      <c r="XBE6" s="170"/>
      <c r="XBF6" s="170"/>
      <c r="XBG6" s="170"/>
      <c r="XBH6" s="170"/>
      <c r="XBI6" s="170"/>
      <c r="XBJ6" s="170"/>
      <c r="XBK6" s="170"/>
      <c r="XBL6" s="170"/>
      <c r="XBM6" s="170"/>
      <c r="XBN6" s="170"/>
      <c r="XBO6" s="170"/>
      <c r="XBP6" s="170"/>
      <c r="XBQ6" s="170"/>
      <c r="XBR6" s="170"/>
      <c r="XBS6" s="170"/>
      <c r="XBT6" s="170"/>
      <c r="XBU6" s="170"/>
      <c r="XBV6" s="170"/>
      <c r="XBW6" s="170"/>
      <c r="XBX6" s="170"/>
      <c r="XBY6" s="170"/>
      <c r="XBZ6" s="170"/>
      <c r="XCA6" s="170"/>
      <c r="XCB6" s="170"/>
      <c r="XCC6" s="170"/>
      <c r="XCD6" s="170"/>
      <c r="XCE6" s="170"/>
      <c r="XCF6" s="170"/>
      <c r="XCG6" s="170"/>
      <c r="XCH6" s="170"/>
      <c r="XCI6" s="170"/>
      <c r="XCJ6" s="170"/>
      <c r="XCK6" s="170"/>
      <c r="XCL6" s="170"/>
      <c r="XCM6" s="170"/>
      <c r="XCN6" s="170"/>
      <c r="XCO6" s="170"/>
      <c r="XCP6" s="170"/>
      <c r="XCQ6" s="170"/>
      <c r="XCR6" s="170"/>
      <c r="XCS6" s="170"/>
      <c r="XCT6" s="170"/>
      <c r="XCU6" s="170"/>
      <c r="XCV6" s="170"/>
      <c r="XCW6" s="170"/>
      <c r="XCX6" s="170"/>
      <c r="XCY6" s="170"/>
      <c r="XCZ6" s="170"/>
      <c r="XDA6" s="170"/>
      <c r="XDB6" s="170"/>
      <c r="XDC6" s="170"/>
      <c r="XDD6" s="170"/>
      <c r="XDE6" s="170"/>
      <c r="XDF6" s="170"/>
      <c r="XDG6" s="170"/>
      <c r="XDH6" s="170"/>
      <c r="XDI6" s="170"/>
      <c r="XDJ6" s="170"/>
      <c r="XDK6" s="170"/>
      <c r="XDL6" s="170"/>
      <c r="XDM6" s="170"/>
      <c r="XDN6" s="170"/>
      <c r="XDO6" s="170"/>
      <c r="XDP6" s="170"/>
      <c r="XDQ6" s="170"/>
      <c r="XDR6" s="170"/>
      <c r="XDS6" s="170"/>
      <c r="XDT6" s="170"/>
    </row>
    <row r="7" spans="1:16348" x14ac:dyDescent="0.45">
      <c r="B7" s="69"/>
      <c r="C7" s="69"/>
      <c r="D7" s="69"/>
      <c r="E7" s="69"/>
      <c r="F7" s="69"/>
      <c r="G7" s="69"/>
    </row>
    <row r="8" spans="1:16348" x14ac:dyDescent="0.45">
      <c r="A8" s="70"/>
      <c r="B8" s="69"/>
      <c r="C8" s="69"/>
      <c r="D8" s="69"/>
      <c r="E8" s="69"/>
      <c r="F8" s="69"/>
      <c r="G8" s="69"/>
    </row>
    <row r="9" spans="1:16348" x14ac:dyDescent="0.45">
      <c r="A9" s="70"/>
      <c r="B9" s="69"/>
      <c r="C9" s="69"/>
      <c r="D9" s="69"/>
      <c r="E9" s="69"/>
      <c r="F9" s="69"/>
      <c r="G9" s="69"/>
    </row>
    <row r="10" spans="1:16348" x14ac:dyDescent="0.45">
      <c r="A10" s="70"/>
      <c r="B10" s="69"/>
      <c r="C10" s="69"/>
      <c r="D10" s="69"/>
      <c r="E10" s="69"/>
      <c r="F10" s="69"/>
      <c r="G10" s="69"/>
    </row>
    <row r="11" spans="1:16348" x14ac:dyDescent="0.45">
      <c r="A11" s="70"/>
      <c r="B11" s="69"/>
      <c r="C11" s="69"/>
      <c r="D11" s="69"/>
      <c r="E11" s="69"/>
      <c r="F11" s="69"/>
      <c r="G11" s="69"/>
    </row>
    <row r="12" spans="1:16348" x14ac:dyDescent="0.45">
      <c r="A12" s="70"/>
      <c r="B12" s="69"/>
      <c r="C12" s="69"/>
      <c r="D12" s="69"/>
      <c r="E12" s="69"/>
      <c r="F12" s="69"/>
      <c r="G12" s="69"/>
    </row>
    <row r="13" spans="1:16348" x14ac:dyDescent="0.45">
      <c r="A13" s="70"/>
      <c r="B13" s="69"/>
      <c r="C13" s="69"/>
      <c r="D13" s="69"/>
      <c r="E13" s="69"/>
      <c r="F13" s="69"/>
      <c r="G13" s="69"/>
    </row>
    <row r="14" spans="1:16348" x14ac:dyDescent="0.45">
      <c r="A14" s="70"/>
      <c r="B14" s="69"/>
      <c r="C14" s="69"/>
      <c r="D14" s="69"/>
      <c r="E14" s="69"/>
      <c r="F14" s="69"/>
      <c r="G14" s="69"/>
    </row>
    <row r="15" spans="1:16348" x14ac:dyDescent="0.45">
      <c r="A15" s="70"/>
      <c r="B15" s="69"/>
      <c r="C15" s="69"/>
      <c r="D15" s="69"/>
      <c r="E15" s="69"/>
      <c r="F15" s="69"/>
      <c r="G15" s="69"/>
    </row>
    <row r="16" spans="1:16348" x14ac:dyDescent="0.45">
      <c r="A16" s="70"/>
      <c r="B16" s="69"/>
      <c r="C16" s="69"/>
      <c r="D16" s="69"/>
      <c r="E16" s="69"/>
      <c r="F16" s="69"/>
      <c r="G16" s="69"/>
    </row>
    <row r="17" spans="1:7" x14ac:dyDescent="0.45">
      <c r="A17" s="70"/>
      <c r="B17" s="69"/>
      <c r="C17" s="69"/>
      <c r="D17" s="69"/>
      <c r="E17" s="69"/>
      <c r="F17" s="69"/>
      <c r="G17" s="69"/>
    </row>
    <row r="18" spans="1:7" x14ac:dyDescent="0.45">
      <c r="A18" s="70"/>
      <c r="B18" s="69"/>
      <c r="C18" s="69"/>
      <c r="D18" s="69"/>
      <c r="E18" s="69"/>
      <c r="F18" s="69"/>
      <c r="G18" s="69"/>
    </row>
    <row r="19" spans="1:7" x14ac:dyDescent="0.45">
      <c r="A19" s="70"/>
      <c r="B19" s="69"/>
      <c r="C19" s="69"/>
      <c r="D19" s="69"/>
      <c r="E19" s="69"/>
      <c r="F19" s="69"/>
      <c r="G19" s="69"/>
    </row>
    <row r="20" spans="1:7" x14ac:dyDescent="0.45">
      <c r="A20" s="70"/>
      <c r="B20" s="69"/>
      <c r="C20" s="69"/>
      <c r="D20" s="69"/>
      <c r="E20" s="69"/>
      <c r="F20" s="69"/>
      <c r="G20" s="69"/>
    </row>
    <row r="21" spans="1:7" x14ac:dyDescent="0.45">
      <c r="A21" s="70"/>
      <c r="B21" s="69"/>
      <c r="C21" s="69"/>
      <c r="D21" s="69"/>
      <c r="E21" s="69"/>
      <c r="F21" s="69"/>
      <c r="G21" s="69"/>
    </row>
    <row r="22" spans="1:7" x14ac:dyDescent="0.45">
      <c r="A22" s="70"/>
      <c r="B22" s="69"/>
      <c r="C22" s="69"/>
      <c r="D22" s="69"/>
      <c r="E22" s="69"/>
      <c r="F22" s="69"/>
      <c r="G22" s="69"/>
    </row>
    <row r="23" spans="1:7" x14ac:dyDescent="0.45">
      <c r="A23" s="70"/>
      <c r="B23" s="69"/>
      <c r="C23" s="69"/>
      <c r="D23" s="69"/>
      <c r="E23" s="69"/>
      <c r="F23" s="69"/>
      <c r="G23" s="69"/>
    </row>
    <row r="24" spans="1:7" x14ac:dyDescent="0.45">
      <c r="A24" s="70"/>
      <c r="B24" s="69"/>
      <c r="C24" s="69"/>
      <c r="D24" s="69"/>
      <c r="E24" s="69"/>
      <c r="F24" s="69"/>
      <c r="G24" s="69"/>
    </row>
    <row r="25" spans="1:7" x14ac:dyDescent="0.45">
      <c r="A25" s="70"/>
      <c r="B25" s="69"/>
      <c r="C25" s="69"/>
      <c r="D25" s="69"/>
      <c r="E25" s="69"/>
      <c r="F25" s="69"/>
      <c r="G25" s="69"/>
    </row>
    <row r="26" spans="1:7" x14ac:dyDescent="0.45">
      <c r="A26" s="70"/>
      <c r="B26" s="69"/>
      <c r="C26" s="69"/>
      <c r="D26" s="69"/>
      <c r="E26" s="69"/>
      <c r="F26" s="69"/>
      <c r="G26" s="69"/>
    </row>
    <row r="27" spans="1:7" x14ac:dyDescent="0.45">
      <c r="A27" s="70"/>
      <c r="B27" s="69"/>
      <c r="C27" s="69"/>
      <c r="D27" s="69"/>
      <c r="E27" s="69"/>
      <c r="F27" s="69"/>
      <c r="G27" s="69"/>
    </row>
    <row r="28" spans="1:7" x14ac:dyDescent="0.45">
      <c r="A28" s="70"/>
      <c r="B28" s="69"/>
      <c r="C28" s="69"/>
      <c r="D28" s="69"/>
      <c r="E28" s="69"/>
      <c r="F28" s="69"/>
      <c r="G28" s="69"/>
    </row>
    <row r="29" spans="1:7" x14ac:dyDescent="0.45">
      <c r="A29" s="70"/>
      <c r="B29" s="69"/>
      <c r="C29" s="69"/>
      <c r="D29" s="69"/>
      <c r="E29" s="69"/>
      <c r="F29" s="69"/>
      <c r="G29" s="69"/>
    </row>
    <row r="30" spans="1:7" x14ac:dyDescent="0.45">
      <c r="A30" s="70"/>
      <c r="B30" s="69"/>
      <c r="C30" s="69"/>
      <c r="D30" s="69"/>
      <c r="E30" s="69"/>
      <c r="F30" s="69"/>
      <c r="G30" s="69"/>
    </row>
    <row r="31" spans="1:7" x14ac:dyDescent="0.45">
      <c r="A31" s="70"/>
      <c r="B31" s="69"/>
      <c r="C31" s="69"/>
      <c r="D31" s="69"/>
      <c r="E31" s="69"/>
      <c r="F31" s="69"/>
      <c r="G31" s="69"/>
    </row>
    <row r="32" spans="1:7" x14ac:dyDescent="0.45">
      <c r="A32" s="70"/>
      <c r="B32" s="69"/>
      <c r="C32" s="69"/>
      <c r="D32" s="69"/>
      <c r="E32" s="69"/>
      <c r="F32" s="69"/>
      <c r="G32" s="69"/>
    </row>
    <row r="33" spans="1:7" x14ac:dyDescent="0.45">
      <c r="A33" s="70"/>
      <c r="B33" s="69"/>
      <c r="C33" s="69"/>
      <c r="D33" s="69"/>
      <c r="E33" s="69"/>
      <c r="F33" s="69"/>
      <c r="G33" s="69"/>
    </row>
    <row r="34" spans="1:7" x14ac:dyDescent="0.45">
      <c r="A34" s="70"/>
      <c r="B34" s="69"/>
      <c r="C34" s="69"/>
      <c r="D34" s="69"/>
      <c r="E34" s="69"/>
      <c r="F34" s="69"/>
      <c r="G34" s="69"/>
    </row>
    <row r="35" spans="1:7" x14ac:dyDescent="0.45">
      <c r="A35" s="70"/>
      <c r="B35" s="69"/>
      <c r="C35" s="69"/>
      <c r="D35" s="69"/>
      <c r="E35" s="69"/>
      <c r="F35" s="69"/>
      <c r="G35" s="69"/>
    </row>
    <row r="36" spans="1:7" x14ac:dyDescent="0.45">
      <c r="A36" s="70"/>
      <c r="B36" s="69"/>
      <c r="C36" s="69"/>
      <c r="D36" s="69"/>
      <c r="E36" s="69"/>
      <c r="F36" s="69"/>
      <c r="G36" s="69"/>
    </row>
    <row r="37" spans="1:7" x14ac:dyDescent="0.45">
      <c r="A37" s="70"/>
      <c r="B37" s="69"/>
      <c r="C37" s="69"/>
      <c r="D37" s="69"/>
      <c r="E37" s="69"/>
      <c r="F37" s="69"/>
      <c r="G37" s="69"/>
    </row>
    <row r="38" spans="1:7" x14ac:dyDescent="0.45">
      <c r="A38" s="70"/>
      <c r="B38" s="69"/>
      <c r="C38" s="69"/>
      <c r="D38" s="69"/>
      <c r="E38" s="69"/>
      <c r="F38" s="69"/>
      <c r="G38" s="69"/>
    </row>
    <row r="39" spans="1:7" x14ac:dyDescent="0.45">
      <c r="A39" s="70"/>
      <c r="B39" s="69"/>
      <c r="C39" s="69"/>
      <c r="D39" s="69"/>
      <c r="E39" s="69"/>
      <c r="F39" s="69"/>
      <c r="G39" s="69"/>
    </row>
    <row r="40" spans="1:7" x14ac:dyDescent="0.45">
      <c r="A40" s="70"/>
      <c r="B40" s="69"/>
      <c r="C40" s="69"/>
      <c r="D40" s="69"/>
      <c r="E40" s="69"/>
      <c r="F40" s="69"/>
      <c r="G40" s="69"/>
    </row>
    <row r="41" spans="1:7" x14ac:dyDescent="0.45">
      <c r="A41" s="70"/>
      <c r="B41" s="69"/>
      <c r="C41" s="69"/>
      <c r="D41" s="69"/>
      <c r="E41" s="69"/>
      <c r="F41" s="69"/>
      <c r="G41" s="69"/>
    </row>
    <row r="42" spans="1:7" x14ac:dyDescent="0.45">
      <c r="A42" s="70"/>
      <c r="B42" s="69"/>
      <c r="C42" s="69"/>
      <c r="D42" s="69"/>
      <c r="E42" s="69"/>
      <c r="F42" s="69"/>
      <c r="G42" s="69"/>
    </row>
    <row r="43" spans="1:7" x14ac:dyDescent="0.45">
      <c r="A43" s="70"/>
      <c r="B43" s="69"/>
      <c r="C43" s="69"/>
      <c r="D43" s="69"/>
      <c r="E43" s="69"/>
      <c r="F43" s="69"/>
      <c r="G43" s="69"/>
    </row>
    <row r="44" spans="1:7" x14ac:dyDescent="0.45">
      <c r="A44" s="70"/>
      <c r="B44" s="69"/>
      <c r="C44" s="69"/>
      <c r="D44" s="69"/>
      <c r="E44" s="69"/>
      <c r="F44" s="69"/>
      <c r="G44" s="69"/>
    </row>
    <row r="45" spans="1:7" x14ac:dyDescent="0.45">
      <c r="A45" s="70"/>
      <c r="B45" s="69"/>
      <c r="C45" s="69"/>
      <c r="D45" s="69"/>
      <c r="E45" s="69"/>
      <c r="F45" s="69"/>
      <c r="G45" s="69"/>
    </row>
  </sheetData>
  <mergeCells count="2">
    <mergeCell ref="B3:D3"/>
    <mergeCell ref="E3:G3"/>
  </mergeCells>
  <phoneticPr fontId="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8"/>
  <dimension ref="A1:CG232"/>
  <sheetViews>
    <sheetView view="pageBreakPreview" zoomScale="75" zoomScaleNormal="75" zoomScaleSheetLayoutView="75" workbookViewId="0"/>
  </sheetViews>
  <sheetFormatPr defaultRowHeight="15" x14ac:dyDescent="0.45"/>
  <cols>
    <col min="1" max="1" width="7" customWidth="1"/>
    <col min="2" max="2" width="16.6640625" customWidth="1"/>
    <col min="3" max="3" width="8.44140625" customWidth="1"/>
    <col min="4" max="4" width="8" customWidth="1"/>
    <col min="5" max="5" width="9" customWidth="1"/>
    <col min="30" max="31" width="9.33203125" customWidth="1"/>
    <col min="38" max="39" width="9.33203125" customWidth="1"/>
    <col min="52" max="52" width="16.6640625" customWidth="1"/>
    <col min="53" max="53" width="2.33203125" customWidth="1"/>
  </cols>
  <sheetData>
    <row r="1" spans="1:85" ht="15" customHeight="1" thickBot="1" x14ac:dyDescent="0.5">
      <c r="AZ1" t="s">
        <v>0</v>
      </c>
      <c r="BB1" s="185" t="s">
        <v>1</v>
      </c>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6" t="str">
        <f>B3</f>
        <v>01 北海道</v>
      </c>
      <c r="CB1" s="186"/>
      <c r="CC1" s="186"/>
      <c r="CD1" s="186"/>
      <c r="CE1" s="186"/>
      <c r="CF1" s="171" t="s">
        <v>2</v>
      </c>
      <c r="CG1" s="172"/>
    </row>
    <row r="2" spans="1:85" ht="15" customHeight="1" thickBot="1" x14ac:dyDescent="0.5">
      <c r="F2" s="22"/>
      <c r="G2" s="22"/>
      <c r="H2" s="22"/>
      <c r="I2" s="22"/>
      <c r="J2" s="23"/>
      <c r="K2" s="23"/>
      <c r="L2" s="23"/>
      <c r="M2" s="22"/>
      <c r="N2" s="22"/>
      <c r="O2" s="22"/>
      <c r="P2" s="22"/>
      <c r="Q2" s="22"/>
      <c r="R2" s="22"/>
      <c r="S2" s="22"/>
      <c r="T2" s="22"/>
      <c r="U2" s="22"/>
      <c r="V2" s="22"/>
      <c r="W2" s="22"/>
      <c r="X2" s="23"/>
      <c r="Y2" s="23"/>
      <c r="Z2" s="23"/>
      <c r="AA2" s="22"/>
      <c r="AB2" s="22"/>
      <c r="AC2" s="22"/>
      <c r="AD2" s="22"/>
      <c r="AE2" s="22"/>
      <c r="AF2" s="22"/>
      <c r="AG2" s="22"/>
      <c r="AH2" s="22"/>
      <c r="AI2" s="23"/>
      <c r="AJ2" s="23"/>
      <c r="AK2" s="23"/>
      <c r="AL2" s="22"/>
      <c r="AM2" s="22"/>
      <c r="AN2" s="22"/>
      <c r="AO2" s="22"/>
      <c r="AP2" s="22"/>
      <c r="AQ2" s="22"/>
      <c r="AR2" s="22"/>
      <c r="AS2" s="22"/>
      <c r="AT2" s="23"/>
      <c r="AU2" s="23"/>
      <c r="AV2" s="23"/>
      <c r="AW2" s="22"/>
      <c r="AX2" s="22"/>
      <c r="AY2" s="22"/>
      <c r="AZ2" s="52" t="s">
        <v>3</v>
      </c>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6"/>
      <c r="CB2" s="186"/>
      <c r="CC2" s="186"/>
      <c r="CD2" s="186"/>
      <c r="CE2" s="186"/>
      <c r="CF2" s="171"/>
      <c r="CG2" s="172"/>
    </row>
    <row r="3" spans="1:85" ht="15" customHeight="1" thickBot="1" x14ac:dyDescent="0.5">
      <c r="B3" s="187" t="s">
        <v>104</v>
      </c>
      <c r="C3" s="188"/>
      <c r="F3" s="22"/>
      <c r="G3" s="22"/>
      <c r="H3" s="22"/>
      <c r="I3" s="22"/>
      <c r="J3" s="23"/>
      <c r="K3" s="23"/>
      <c r="L3" s="23"/>
      <c r="M3" s="22"/>
      <c r="N3" s="22"/>
      <c r="O3" s="22"/>
      <c r="P3" s="22"/>
      <c r="Q3" s="22"/>
      <c r="R3" s="22"/>
      <c r="S3" s="22"/>
      <c r="T3" s="22"/>
      <c r="U3" s="22"/>
      <c r="V3" s="22"/>
      <c r="W3" s="22"/>
      <c r="X3" s="23"/>
      <c r="Y3" s="23"/>
      <c r="Z3" s="23"/>
      <c r="AA3" s="22"/>
      <c r="AB3" s="22"/>
      <c r="AC3" s="22"/>
      <c r="AD3" s="22"/>
      <c r="AE3" s="22"/>
      <c r="AF3" s="22"/>
      <c r="AG3" s="22"/>
      <c r="AH3" s="22"/>
      <c r="AI3" s="23"/>
      <c r="AJ3" s="23"/>
      <c r="AK3" s="23"/>
      <c r="AL3" s="22"/>
      <c r="AM3" s="22"/>
      <c r="AN3" s="22"/>
      <c r="AO3" s="22"/>
      <c r="AP3" s="22"/>
      <c r="AQ3" s="22"/>
      <c r="AR3" s="22"/>
      <c r="AS3" s="22"/>
      <c r="AT3" s="23"/>
      <c r="AU3" s="23"/>
      <c r="AV3" s="23"/>
      <c r="AW3" s="22"/>
      <c r="AX3" s="22"/>
      <c r="AY3" s="22"/>
      <c r="AZ3" s="53" t="s">
        <v>4</v>
      </c>
      <c r="BB3" s="185"/>
      <c r="BC3" s="185"/>
      <c r="BD3" s="185"/>
      <c r="BE3" s="185"/>
      <c r="BF3" s="185"/>
      <c r="BG3" s="185"/>
      <c r="BH3" s="185"/>
      <c r="BI3" s="185"/>
      <c r="BJ3" s="185"/>
      <c r="BK3" s="185"/>
      <c r="BL3" s="185"/>
      <c r="BM3" s="185"/>
      <c r="BN3" s="185"/>
      <c r="BO3" s="185"/>
      <c r="BP3" s="185"/>
      <c r="BQ3" s="185"/>
      <c r="BR3" s="185"/>
      <c r="BS3" s="185"/>
      <c r="BT3" s="185"/>
      <c r="BU3" s="185"/>
      <c r="BV3" s="185"/>
      <c r="BW3" s="185"/>
      <c r="BX3" s="185"/>
      <c r="BY3" s="185"/>
      <c r="BZ3" s="185"/>
      <c r="CA3" s="186"/>
      <c r="CB3" s="186"/>
      <c r="CC3" s="186"/>
      <c r="CD3" s="186"/>
      <c r="CE3" s="186"/>
      <c r="CF3" s="173"/>
      <c r="CG3" s="172"/>
    </row>
    <row r="4" spans="1:85" ht="15" customHeight="1" x14ac:dyDescent="0.45">
      <c r="C4" s="55"/>
      <c r="D4" s="55"/>
      <c r="E4" s="55"/>
      <c r="F4" s="22"/>
      <c r="G4" s="22"/>
      <c r="H4" s="22"/>
      <c r="I4" s="22"/>
      <c r="J4" s="23"/>
      <c r="K4" s="23"/>
      <c r="L4" s="23"/>
      <c r="M4" s="22"/>
      <c r="N4" s="22"/>
      <c r="O4" s="22"/>
      <c r="P4" s="22"/>
      <c r="Q4" s="22"/>
      <c r="R4" s="22"/>
      <c r="S4" s="22"/>
      <c r="T4" s="22"/>
      <c r="U4" s="22"/>
      <c r="V4" s="22"/>
      <c r="W4" s="22"/>
      <c r="X4" s="23"/>
      <c r="Y4" s="23"/>
      <c r="Z4" s="23"/>
      <c r="AA4" s="22"/>
      <c r="AB4" s="22"/>
      <c r="AC4" s="22"/>
      <c r="AD4" s="22"/>
      <c r="AE4" s="22"/>
      <c r="AF4" s="22"/>
      <c r="AG4" s="22"/>
      <c r="AH4" s="22"/>
      <c r="AI4" s="23"/>
      <c r="AJ4" s="23"/>
      <c r="AK4" s="23"/>
      <c r="AL4" s="22"/>
      <c r="AM4" s="22"/>
      <c r="AN4" s="22"/>
      <c r="AO4" s="22"/>
      <c r="AP4" s="22"/>
      <c r="AQ4" s="22"/>
      <c r="AR4" s="22"/>
      <c r="AS4" s="22"/>
      <c r="AT4" s="23"/>
      <c r="AU4" s="23"/>
      <c r="AV4" s="23"/>
      <c r="AW4" s="22"/>
      <c r="AX4" s="22"/>
      <c r="AY4" s="22"/>
      <c r="AZ4" s="53" t="s">
        <v>5</v>
      </c>
      <c r="BB4" s="185"/>
      <c r="BC4" s="185"/>
      <c r="BD4" s="185"/>
      <c r="BE4" s="185"/>
      <c r="BF4" s="185"/>
      <c r="BG4" s="185"/>
      <c r="BH4" s="185"/>
      <c r="BI4" s="185"/>
      <c r="BJ4" s="185"/>
      <c r="BK4" s="185"/>
      <c r="BL4" s="185"/>
      <c r="BM4" s="185"/>
      <c r="BN4" s="185"/>
      <c r="BO4" s="185"/>
      <c r="BP4" s="185"/>
      <c r="BQ4" s="185"/>
      <c r="BR4" s="185"/>
      <c r="BS4" s="185"/>
      <c r="BT4" s="185"/>
      <c r="BU4" s="185"/>
      <c r="BV4" s="185"/>
      <c r="BW4" s="185"/>
      <c r="BX4" s="185"/>
      <c r="BY4" s="185"/>
      <c r="BZ4" s="185"/>
      <c r="CA4" s="186"/>
      <c r="CB4" s="186"/>
      <c r="CC4" s="186"/>
      <c r="CD4" s="186"/>
      <c r="CE4" s="186"/>
      <c r="CF4" s="173"/>
      <c r="CG4" s="172"/>
    </row>
    <row r="5" spans="1:85" ht="15.6" thickBot="1" x14ac:dyDescent="0.5">
      <c r="B5" s="50"/>
      <c r="C5" s="55"/>
      <c r="D5" s="55"/>
      <c r="E5" s="55"/>
      <c r="F5" s="22"/>
      <c r="G5" s="22"/>
      <c r="H5" s="22"/>
      <c r="I5" s="22"/>
      <c r="J5" s="23"/>
      <c r="K5" s="23"/>
      <c r="L5" s="23"/>
      <c r="M5" s="22"/>
      <c r="N5" s="22"/>
      <c r="O5" s="22"/>
      <c r="P5" s="22"/>
      <c r="Q5" s="22"/>
      <c r="R5" s="22"/>
      <c r="S5" s="22"/>
      <c r="T5" s="22"/>
      <c r="U5" s="22"/>
      <c r="V5" s="22"/>
      <c r="W5" s="22"/>
      <c r="X5" s="23"/>
      <c r="Y5" s="23"/>
      <c r="Z5" s="23"/>
      <c r="AA5" s="22"/>
      <c r="AB5" s="22"/>
      <c r="AC5" s="22"/>
      <c r="AD5" s="22"/>
      <c r="AE5" s="22"/>
      <c r="AF5" s="22"/>
      <c r="AG5" s="22"/>
      <c r="AH5" s="22"/>
      <c r="AI5" s="23"/>
      <c r="AJ5" s="23"/>
      <c r="AK5" s="23"/>
      <c r="AL5" s="22"/>
      <c r="AM5" s="22"/>
      <c r="AN5" s="22"/>
      <c r="AO5" s="22"/>
      <c r="AP5" s="22"/>
      <c r="AQ5" s="22"/>
      <c r="AR5" s="22"/>
      <c r="AS5" s="22"/>
      <c r="AT5" s="23"/>
      <c r="AU5" s="23"/>
      <c r="AV5" s="23"/>
      <c r="AW5" s="22"/>
      <c r="AX5" s="22"/>
      <c r="AY5" s="22"/>
      <c r="AZ5" s="53" t="s">
        <v>6</v>
      </c>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row>
    <row r="6" spans="1:85" ht="15" customHeight="1" thickTop="1" x14ac:dyDescent="0.45">
      <c r="C6" s="48"/>
      <c r="D6" s="48"/>
      <c r="E6" s="47"/>
      <c r="F6" s="47"/>
      <c r="G6" s="47"/>
      <c r="H6" s="47"/>
      <c r="I6" s="47"/>
      <c r="J6" s="47"/>
      <c r="K6" s="47"/>
      <c r="L6" s="47"/>
      <c r="M6" s="49"/>
      <c r="N6" s="49"/>
      <c r="O6" s="47"/>
      <c r="P6" s="48"/>
      <c r="Q6" s="48"/>
      <c r="R6" s="47"/>
      <c r="S6" s="46"/>
      <c r="T6" s="46"/>
      <c r="U6" s="44"/>
      <c r="V6" s="44"/>
      <c r="W6" s="44"/>
      <c r="X6" s="44"/>
      <c r="Y6" s="44"/>
      <c r="Z6" s="44"/>
      <c r="AA6" s="45"/>
      <c r="AB6" s="45"/>
      <c r="AC6" s="44"/>
      <c r="AD6" s="43"/>
      <c r="AE6" s="43"/>
      <c r="AF6" s="42"/>
      <c r="AG6" s="42"/>
      <c r="AH6" s="42"/>
      <c r="AI6" s="42"/>
      <c r="AJ6" s="42"/>
      <c r="AK6" s="42"/>
      <c r="AL6" s="43"/>
      <c r="AM6" s="43"/>
      <c r="AN6" s="42"/>
      <c r="AO6" s="41"/>
      <c r="AP6" s="41"/>
      <c r="AQ6" s="40"/>
      <c r="AR6" s="51"/>
      <c r="AS6" s="40"/>
      <c r="AT6" s="40"/>
      <c r="AU6" s="40"/>
      <c r="AV6" s="40"/>
      <c r="AW6" s="41"/>
      <c r="AX6" s="41"/>
      <c r="AY6" s="40"/>
      <c r="AZ6" s="53" t="s">
        <v>7</v>
      </c>
      <c r="BB6" s="10"/>
      <c r="BC6" s="10"/>
      <c r="BD6" s="18"/>
      <c r="BE6" s="18"/>
      <c r="BF6" s="20"/>
      <c r="BG6" s="174" t="s">
        <v>8</v>
      </c>
      <c r="BH6" s="175"/>
      <c r="BI6" s="175"/>
      <c r="BJ6" s="175"/>
      <c r="BK6" s="175"/>
      <c r="BL6" s="176"/>
      <c r="BM6" s="19"/>
      <c r="BN6" s="18"/>
      <c r="BO6" s="18"/>
      <c r="BP6" s="10"/>
      <c r="BQ6" s="17"/>
      <c r="BR6" s="10"/>
      <c r="BS6" s="10"/>
      <c r="BT6" s="18"/>
      <c r="BU6" s="18"/>
      <c r="BV6" s="20"/>
      <c r="BW6" s="174" t="s">
        <v>9</v>
      </c>
      <c r="BX6" s="175"/>
      <c r="BY6" s="175"/>
      <c r="BZ6" s="175"/>
      <c r="CA6" s="175"/>
      <c r="CB6" s="176"/>
      <c r="CC6" s="19"/>
      <c r="CD6" s="18"/>
      <c r="CE6" s="18"/>
      <c r="CF6" s="10"/>
      <c r="CG6" s="10"/>
    </row>
    <row r="7" spans="1:85" ht="15" customHeight="1" thickBot="1" x14ac:dyDescent="0.5">
      <c r="A7" s="180" t="s">
        <v>10</v>
      </c>
      <c r="B7" s="181" t="s">
        <v>11</v>
      </c>
      <c r="C7" s="39" t="s">
        <v>12</v>
      </c>
      <c r="D7" s="39"/>
      <c r="E7" s="39"/>
      <c r="F7" s="39" t="s">
        <v>13</v>
      </c>
      <c r="G7" s="39"/>
      <c r="H7" s="39"/>
      <c r="I7" s="39"/>
      <c r="J7" s="38" t="s">
        <v>14</v>
      </c>
      <c r="K7" s="38"/>
      <c r="L7" s="38"/>
      <c r="M7" s="37" t="s">
        <v>15</v>
      </c>
      <c r="N7" s="37"/>
      <c r="O7" s="37"/>
      <c r="P7" s="36" t="s">
        <v>16</v>
      </c>
      <c r="Q7" s="36"/>
      <c r="R7" s="36"/>
      <c r="S7" s="35" t="s">
        <v>17</v>
      </c>
      <c r="T7" s="35"/>
      <c r="U7" s="35"/>
      <c r="V7" s="39" t="s">
        <v>13</v>
      </c>
      <c r="W7" s="35"/>
      <c r="X7" s="34" t="s">
        <v>18</v>
      </c>
      <c r="Y7" s="34"/>
      <c r="Z7" s="34"/>
      <c r="AA7" s="33" t="s">
        <v>19</v>
      </c>
      <c r="AB7" s="33"/>
      <c r="AC7" s="33"/>
      <c r="AD7" s="32" t="s">
        <v>20</v>
      </c>
      <c r="AE7" s="32"/>
      <c r="AF7" s="32"/>
      <c r="AG7" s="39" t="s">
        <v>13</v>
      </c>
      <c r="AH7" s="32"/>
      <c r="AI7" s="31" t="s">
        <v>21</v>
      </c>
      <c r="AJ7" s="31"/>
      <c r="AK7" s="31"/>
      <c r="AL7" s="30" t="s">
        <v>22</v>
      </c>
      <c r="AM7" s="30"/>
      <c r="AN7" s="30"/>
      <c r="AO7" s="29" t="s">
        <v>23</v>
      </c>
      <c r="AP7" s="29"/>
      <c r="AQ7" s="29"/>
      <c r="AR7" s="39" t="s">
        <v>13</v>
      </c>
      <c r="AS7" s="29"/>
      <c r="AT7" s="28" t="s">
        <v>24</v>
      </c>
      <c r="AU7" s="28"/>
      <c r="AV7" s="28"/>
      <c r="AW7" s="27" t="s">
        <v>25</v>
      </c>
      <c r="AX7" s="27"/>
      <c r="AY7" s="27"/>
      <c r="AZ7" s="53" t="s">
        <v>26</v>
      </c>
      <c r="BB7" s="10"/>
      <c r="BC7" s="10"/>
      <c r="BD7" s="18"/>
      <c r="BE7" s="18"/>
      <c r="BF7" s="20"/>
      <c r="BG7" s="177"/>
      <c r="BH7" s="178"/>
      <c r="BI7" s="178"/>
      <c r="BJ7" s="178"/>
      <c r="BK7" s="178"/>
      <c r="BL7" s="179"/>
      <c r="BM7" s="19"/>
      <c r="BN7" s="18"/>
      <c r="BO7" s="18"/>
      <c r="BP7" s="10"/>
      <c r="BQ7" s="17"/>
      <c r="BR7" s="10"/>
      <c r="BS7" s="10"/>
      <c r="BT7" s="18"/>
      <c r="BU7" s="18"/>
      <c r="BV7" s="20"/>
      <c r="BW7" s="177"/>
      <c r="BX7" s="178"/>
      <c r="BY7" s="178"/>
      <c r="BZ7" s="178"/>
      <c r="CA7" s="178"/>
      <c r="CB7" s="179"/>
      <c r="CC7" s="19"/>
      <c r="CD7" s="18"/>
      <c r="CE7" s="18"/>
      <c r="CF7" s="10"/>
      <c r="CG7" s="10"/>
    </row>
    <row r="8" spans="1:85" ht="15.6" thickTop="1" x14ac:dyDescent="0.45">
      <c r="A8" s="180"/>
      <c r="B8" s="181"/>
      <c r="C8" s="9" t="s">
        <v>27</v>
      </c>
      <c r="D8" s="8" t="s">
        <v>28</v>
      </c>
      <c r="E8" s="8" t="s">
        <v>29</v>
      </c>
      <c r="F8" s="9" t="s">
        <v>30</v>
      </c>
      <c r="G8" s="9" t="s">
        <v>29</v>
      </c>
      <c r="H8" s="9" t="s">
        <v>31</v>
      </c>
      <c r="I8" s="9" t="s">
        <v>29</v>
      </c>
      <c r="J8" s="9" t="s">
        <v>32</v>
      </c>
      <c r="K8" s="8" t="s">
        <v>33</v>
      </c>
      <c r="L8" s="8" t="s">
        <v>29</v>
      </c>
      <c r="M8" s="9" t="s">
        <v>34</v>
      </c>
      <c r="N8" s="8" t="s">
        <v>35</v>
      </c>
      <c r="O8" s="8" t="s">
        <v>29</v>
      </c>
      <c r="P8" s="9" t="s">
        <v>36</v>
      </c>
      <c r="Q8" s="8" t="s">
        <v>37</v>
      </c>
      <c r="R8" s="8" t="s">
        <v>29</v>
      </c>
      <c r="S8" s="9" t="s">
        <v>38</v>
      </c>
      <c r="T8" s="8" t="s">
        <v>39</v>
      </c>
      <c r="U8" s="8" t="s">
        <v>29</v>
      </c>
      <c r="V8" s="9" t="s">
        <v>40</v>
      </c>
      <c r="W8" s="9" t="s">
        <v>29</v>
      </c>
      <c r="X8" s="9" t="s">
        <v>38</v>
      </c>
      <c r="Y8" s="8" t="s">
        <v>39</v>
      </c>
      <c r="Z8" s="8" t="s">
        <v>29</v>
      </c>
      <c r="AA8" s="9" t="s">
        <v>41</v>
      </c>
      <c r="AB8" s="8" t="s">
        <v>42</v>
      </c>
      <c r="AC8" s="8" t="s">
        <v>29</v>
      </c>
      <c r="AD8" s="9" t="s">
        <v>43</v>
      </c>
      <c r="AE8" s="8" t="s">
        <v>44</v>
      </c>
      <c r="AF8" s="8" t="s">
        <v>29</v>
      </c>
      <c r="AG8" s="9" t="s">
        <v>45</v>
      </c>
      <c r="AH8" s="8" t="s">
        <v>29</v>
      </c>
      <c r="AI8" s="9" t="s">
        <v>43</v>
      </c>
      <c r="AJ8" s="8" t="s">
        <v>44</v>
      </c>
      <c r="AK8" s="8" t="s">
        <v>29</v>
      </c>
      <c r="AL8" s="9" t="s">
        <v>46</v>
      </c>
      <c r="AM8" s="8" t="s">
        <v>47</v>
      </c>
      <c r="AN8" s="8" t="s">
        <v>29</v>
      </c>
      <c r="AO8" s="9" t="s">
        <v>48</v>
      </c>
      <c r="AP8" s="8" t="s">
        <v>49</v>
      </c>
      <c r="AQ8" s="8" t="s">
        <v>29</v>
      </c>
      <c r="AR8" s="9" t="s">
        <v>50</v>
      </c>
      <c r="AS8" s="8" t="s">
        <v>29</v>
      </c>
      <c r="AT8" s="9" t="s">
        <v>48</v>
      </c>
      <c r="AU8" s="8" t="s">
        <v>51</v>
      </c>
      <c r="AV8" s="8" t="s">
        <v>29</v>
      </c>
      <c r="AW8" s="9" t="s">
        <v>52</v>
      </c>
      <c r="AX8" s="8" t="s">
        <v>53</v>
      </c>
      <c r="AY8" s="8" t="s">
        <v>29</v>
      </c>
      <c r="AZ8" s="53" t="s">
        <v>54</v>
      </c>
      <c r="BB8" s="10"/>
      <c r="BC8" s="10"/>
      <c r="BD8" s="10"/>
      <c r="BE8" s="10"/>
      <c r="BF8" s="10"/>
      <c r="BG8" s="10"/>
      <c r="BH8" s="10"/>
      <c r="BI8" s="10"/>
      <c r="BJ8" s="10"/>
      <c r="BK8" s="10"/>
      <c r="BL8" s="10"/>
      <c r="BM8" s="10"/>
      <c r="BN8" s="10"/>
      <c r="BO8" s="10"/>
      <c r="BP8" s="10"/>
      <c r="BQ8" s="17"/>
      <c r="BR8" s="10"/>
      <c r="BS8" s="10"/>
      <c r="BT8" s="10"/>
      <c r="BU8" s="10"/>
      <c r="BV8" s="10"/>
      <c r="BW8" s="10"/>
      <c r="BX8" s="10"/>
      <c r="BY8" s="10"/>
      <c r="BZ8" s="10"/>
      <c r="CA8" s="10"/>
      <c r="CB8" s="10"/>
      <c r="CC8" s="10"/>
      <c r="CD8" s="10"/>
      <c r="CE8" s="10"/>
      <c r="CF8" s="10"/>
      <c r="CG8" s="10"/>
    </row>
    <row r="9" spans="1:85" x14ac:dyDescent="0.45">
      <c r="A9" s="25" t="s">
        <v>55</v>
      </c>
      <c r="B9" s="3" t="s">
        <v>56</v>
      </c>
      <c r="C9" s="56" t="str">
        <f>IF(ISERROR(VLOOKUP($A9,#REF!,5,FALSE))=TRUE,"",VLOOKUP($A9,#REF!,14,FALSE)/VLOOKUP($A9,#REF!,5,FALSE))</f>
        <v/>
      </c>
      <c r="D9" s="56" t="str">
        <f>IF(ISERROR(VLOOKUP($A9,#REF!,5,FALSE))=TRUE,"",VLOOKUP($A9,#REF!,15,FALSE)/VLOOKUP($A9,#REF!,5,FALSE))</f>
        <v/>
      </c>
      <c r="E9" s="7">
        <f>SUM(C9:D9)</f>
        <v>0</v>
      </c>
      <c r="F9" s="56" t="str">
        <f>IF(ISERROR(VLOOKUP($A9,#REF!,5,FALSE))=TRUE,"",VLOOKUP($A9,#REF!,15,FALSE)/VLOOKUP($A9,#REF!,7,FALSE))</f>
        <v/>
      </c>
      <c r="G9" s="7" t="str">
        <f>F9</f>
        <v/>
      </c>
      <c r="H9" s="56" t="str">
        <f>IF(ISERROR(VLOOKUP($A9,#REF!,5,FALSE))=TRUE,"",VLOOKUP($A9,#REF!,15,FALSE)/VLOOKUP($A9,#REF!,9,FALSE))</f>
        <v/>
      </c>
      <c r="I9" s="7" t="str">
        <f>H9</f>
        <v/>
      </c>
      <c r="J9" s="57" t="str">
        <f>IF(ISERROR(VLOOKUP($A9,#REF!,5,FALSE))=TRUE,"",VLOOKUP($A9,#REF!,14,FALSE)/(VLOOKUP($A9,#REF!,14,FALSE)+VLOOKUP($A9,#REF!,15,FALSE)))</f>
        <v/>
      </c>
      <c r="K9" s="57" t="str">
        <f>IF(ISERROR(VLOOKUP($A9,#REF!,5,FALSE))=TRUE,"",VLOOKUP($A9,#REF!,15,FALSE)/(VLOOKUP($A9,#REF!,14,FALSE)+VLOOKUP($A9,#REF!,15,FALSE)))</f>
        <v/>
      </c>
      <c r="L9" s="23" t="str">
        <f>K9</f>
        <v/>
      </c>
      <c r="M9" s="56" t="str">
        <f>IF(ISERROR(VLOOKUP($A9,#REF!,5,FALSE))=TRUE,"",VLOOKUP($A9,#REF!,6,FALSE)/VLOOKUP($A9,#REF!,5,FALSE))</f>
        <v/>
      </c>
      <c r="N9" s="56" t="str">
        <f>IF(ISERROR(VLOOKUP($A9,#REF!,5,FALSE))=TRUE,"",VLOOKUP($A9,#REF!,7,FALSE)/VLOOKUP($A9,#REF!,5,FALSE))</f>
        <v/>
      </c>
      <c r="O9" s="7">
        <f>SUM(M9:N9)</f>
        <v>0</v>
      </c>
      <c r="P9" s="56" t="str">
        <f>IF(ISERROR(VLOOKUP($A9,#REF!,5,FALSE))=TRUE,"",VLOOKUP($A9,#REF!,8,FALSE)/VLOOKUP($A9,#REF!,5,FALSE))</f>
        <v/>
      </c>
      <c r="Q9" s="56" t="str">
        <f>IF(ISERROR(VLOOKUP($A9,#REF!,5,FALSE))=TRUE,"",VLOOKUP($A9,#REF!,9,FALSE)/VLOOKUP($A9,#REF!,5,FALSE))</f>
        <v/>
      </c>
      <c r="R9" s="7">
        <f>SUM(P9:Q9)</f>
        <v>0</v>
      </c>
      <c r="S9" s="56" t="str">
        <f>IF(ISERROR(VLOOKUP($A9,#REF!,5,FALSE))=TRUE,"",VLOOKUP($A9,#REF!,18,FALSE)/VLOOKUP($A9,#REF!,5,FALSE))</f>
        <v/>
      </c>
      <c r="T9" s="56" t="str">
        <f>IF(ISERROR(VLOOKUP($A9,#REF!,5,FALSE))=TRUE,"",VLOOKUP($A9,#REF!,19,FALSE)/VLOOKUP($A9,#REF!,5,FALSE))</f>
        <v/>
      </c>
      <c r="U9" s="7">
        <f>SUM(S9:T9)</f>
        <v>0</v>
      </c>
      <c r="V9" s="56" t="str">
        <f>IF(ISERROR(VLOOKUP($A9,#REF!,5,FALSE))=TRUE,"",VLOOKUP($A9,#REF!,19,FALSE)/VLOOKUP($A9,#REF!,21,FALSE))</f>
        <v/>
      </c>
      <c r="W9" s="7" t="str">
        <f>V9</f>
        <v/>
      </c>
      <c r="X9" s="57" t="str">
        <f>IF(ISERROR(VLOOKUP($A9,#REF!,5,FALSE))=TRUE,"",VLOOKUP($A9,#REF!,18,FALSE)/(VLOOKUP($A9,#REF!,18,FALSE)+VLOOKUP($A9,#REF!,19,FALSE)))</f>
        <v/>
      </c>
      <c r="Y9" s="57" t="str">
        <f>IF(ISERROR(VLOOKUP($A9,#REF!,5,FALSE))=TRUE,"",VLOOKUP($A9,#REF!,19,FALSE)/(VLOOKUP($A9,#REF!,18,FALSE)+VLOOKUP($A9,#REF!,19,FALSE)))</f>
        <v/>
      </c>
      <c r="Z9" s="23" t="str">
        <f>Y9</f>
        <v/>
      </c>
      <c r="AA9" s="56" t="str">
        <f>IF(ISERROR(VLOOKUP($A9,#REF!,5,FALSE))=TRUE,"",VLOOKUP($A9,#REF!,20,FALSE)/VLOOKUP($A9,#REF!,5,FALSE))</f>
        <v/>
      </c>
      <c r="AB9" s="56" t="str">
        <f>IF(ISERROR(VLOOKUP($A9,#REF!,5,FALSE))=TRUE,"",VLOOKUP($A9,#REF!,21,FALSE)/VLOOKUP($A9,#REF!,5,FALSE))</f>
        <v/>
      </c>
      <c r="AC9" s="7">
        <f>SUM(AA9:AB9)</f>
        <v>0</v>
      </c>
      <c r="AD9" s="56" t="str">
        <f>IF(ISERROR(VLOOKUP($A9,#REF!,5,FALSE))=TRUE,"",VLOOKUP($A9,#REF!,26,FALSE)/VLOOKUP($A9,#REF!,5,FALSE))</f>
        <v/>
      </c>
      <c r="AE9" s="56" t="str">
        <f>IF(ISERROR(VLOOKUP($A9,#REF!,5,FALSE))=TRUE,"",VLOOKUP($A9,#REF!,27,FALSE)/VLOOKUP($A9,#REF!,5,FALSE))</f>
        <v/>
      </c>
      <c r="AF9" s="7">
        <f>SUM(AD9:AE9)</f>
        <v>0</v>
      </c>
      <c r="AG9" s="56" t="str">
        <f>IF(ISERROR(VLOOKUP($A9,#REF!,5,FALSE))=TRUE,"",VLOOKUP($A9,#REF!,27,FALSE)/VLOOKUP($A9,#REF!,29,FALSE))</f>
        <v/>
      </c>
      <c r="AH9" s="7" t="str">
        <f>AG9</f>
        <v/>
      </c>
      <c r="AI9" s="57" t="str">
        <f>IF(ISERROR(VLOOKUP($A9,#REF!,5,FALSE))=TRUE,"",VLOOKUP($A9,#REF!,26,FALSE)/(VLOOKUP($A9,#REF!,26,FALSE)+VLOOKUP($A9,#REF!,27,FALSE)))</f>
        <v/>
      </c>
      <c r="AJ9" s="57" t="str">
        <f>IF(ISERROR(VLOOKUP($A9,#REF!,5,FALSE))=TRUE,"",VLOOKUP($A9,#REF!,27,FALSE)/(VLOOKUP($A9,#REF!,26,FALSE)+VLOOKUP($A9,#REF!,27,FALSE)))</f>
        <v/>
      </c>
      <c r="AK9" s="23" t="str">
        <f>AJ9</f>
        <v/>
      </c>
      <c r="AL9" s="56" t="str">
        <f>IF(ISERROR(VLOOKUP($A9,#REF!,5,FALSE))=TRUE,"",VLOOKUP($A9,#REF!,28,FALSE)/VLOOKUP($A9,#REF!,5,FALSE))</f>
        <v/>
      </c>
      <c r="AM9" s="56" t="str">
        <f>IF(ISERROR(VLOOKUP($A9,#REF!,5,FALSE))=TRUE,"",VLOOKUP($A9,#REF!,29,FALSE)/VLOOKUP($A9,#REF!,5,FALSE))</f>
        <v/>
      </c>
      <c r="AN9" s="7">
        <f>SUM(AL9:AM9)</f>
        <v>0</v>
      </c>
      <c r="AO9" s="56" t="str">
        <f>IF(ISERROR(VLOOKUP($A9,#REF!,5,FALSE))=TRUE,"",VLOOKUP($A9,#REF!,22,FALSE)/VLOOKUP($A9,#REF!,5,FALSE))</f>
        <v/>
      </c>
      <c r="AP9" s="56" t="str">
        <f>IF(ISERROR(VLOOKUP($A9,#REF!,5,FALSE))=TRUE,"",VLOOKUP($A9,#REF!,23,FALSE)/VLOOKUP($A9,#REF!,5,FALSE))</f>
        <v/>
      </c>
      <c r="AQ9" s="7">
        <f>SUM(AO9:AP9)</f>
        <v>0</v>
      </c>
      <c r="AR9" s="56" t="str">
        <f>IF(ISERROR(VLOOKUP($A9,#REF!,5,FALSE))=TRUE,"",VLOOKUP($A9,#REF!,23,FALSE)/VLOOKUP($A9,#REF!,25,FALSE))</f>
        <v/>
      </c>
      <c r="AS9" s="7" t="str">
        <f>AR9</f>
        <v/>
      </c>
      <c r="AT9" s="57" t="str">
        <f>IF(ISERROR(VLOOKUP($A9,#REF!,5,FALSE))=TRUE,"",VLOOKUP($A9,#REF!,22,FALSE)/(VLOOKUP($A9,#REF!,22,FALSE)+VLOOKUP($A9,#REF!,23,FALSE)))</f>
        <v/>
      </c>
      <c r="AU9" s="57" t="str">
        <f>IF(ISERROR(VLOOKUP($A9,#REF!,5,FALSE))=TRUE,"",VLOOKUP($A9,#REF!,23,FALSE)/(VLOOKUP($A9,#REF!,22,FALSE)+VLOOKUP($A9,#REF!,23,FALSE)))</f>
        <v/>
      </c>
      <c r="AV9" s="23" t="str">
        <f>AU9</f>
        <v/>
      </c>
      <c r="AW9" s="56" t="str">
        <f>IF(ISERROR(VLOOKUP($A9,#REF!,5,FALSE))=TRUE,"",VLOOKUP($A9,#REF!,24,FALSE)/VLOOKUP($A9,#REF!,5,FALSE))</f>
        <v/>
      </c>
      <c r="AX9" s="56" t="str">
        <f>IF(ISERROR(VLOOKUP($A9,#REF!,5,FALSE))=TRUE,"",VLOOKUP($A9,#REF!,25,FALSE)/VLOOKUP($A9,#REF!,5,FALSE))</f>
        <v/>
      </c>
      <c r="AY9" s="7">
        <f>SUM(AW9:AX9)</f>
        <v>0</v>
      </c>
      <c r="AZ9" s="53" t="s">
        <v>57</v>
      </c>
      <c r="BB9" s="10"/>
      <c r="BC9" s="10"/>
      <c r="BD9" s="10"/>
      <c r="BE9" s="10"/>
      <c r="BF9" s="10"/>
      <c r="BG9" s="10"/>
      <c r="BH9" s="10"/>
      <c r="BI9" s="10"/>
      <c r="BJ9" s="10"/>
      <c r="BK9" s="10"/>
      <c r="BL9" s="10"/>
      <c r="BM9" s="10"/>
      <c r="BN9" s="10"/>
      <c r="BO9" s="10"/>
      <c r="BP9" s="10"/>
      <c r="BQ9" s="26"/>
      <c r="BR9" s="10"/>
      <c r="BS9" s="10"/>
      <c r="BT9" s="10"/>
      <c r="BU9" s="10"/>
      <c r="BV9" s="10"/>
      <c r="BW9" s="10"/>
      <c r="BX9" s="10"/>
      <c r="BY9" s="10"/>
      <c r="BZ9" s="10"/>
      <c r="CA9" s="10"/>
      <c r="CB9" s="10"/>
      <c r="CC9" s="10"/>
      <c r="CD9" s="10"/>
      <c r="CE9" s="10"/>
      <c r="CF9" s="10"/>
      <c r="CG9" s="10"/>
    </row>
    <row r="10" spans="1:85" x14ac:dyDescent="0.45">
      <c r="A10" s="25" t="str">
        <f>CONCATENATE(LEFT($B$3,2),"00")</f>
        <v>0100</v>
      </c>
      <c r="B10" s="24" t="str">
        <f>IF(ISERROR(VLOOKUP($A10,#REF!,4,FALSE))=TRUE,"",VLOOKUP($A10,#REF!,4,FALSE))</f>
        <v/>
      </c>
      <c r="C10" s="56" t="str">
        <f>IF(ISERROR(VLOOKUP($A10,#REF!,5,FALSE))=TRUE,"",VLOOKUP($A10,#REF!,14,FALSE)/VLOOKUP($A10,#REF!,5,FALSE))</f>
        <v/>
      </c>
      <c r="D10" s="56" t="str">
        <f>IF(ISERROR(VLOOKUP($A10,#REF!,5,FALSE))=TRUE,"",VLOOKUP($A10,#REF!,15,FALSE)/VLOOKUP($A10,#REF!,5,FALSE))</f>
        <v/>
      </c>
      <c r="E10" s="7">
        <f>E9</f>
        <v>0</v>
      </c>
      <c r="F10" s="56" t="str">
        <f>IF(ISERROR(VLOOKUP($A10,#REF!,5,FALSE))=TRUE,"",VLOOKUP($A10,#REF!,15,FALSE)/VLOOKUP($A10,#REF!,7,FALSE))</f>
        <v/>
      </c>
      <c r="G10" s="7" t="str">
        <f>G9</f>
        <v/>
      </c>
      <c r="H10" s="56" t="str">
        <f>IF(ISERROR(VLOOKUP($A10,#REF!,5,FALSE))=TRUE,"",VLOOKUP($A10,#REF!,15,FALSE)/VLOOKUP($A10,#REF!,9,FALSE))</f>
        <v/>
      </c>
      <c r="I10" s="7" t="str">
        <f>I9</f>
        <v/>
      </c>
      <c r="J10" s="57" t="str">
        <f>IF(ISERROR(VLOOKUP($A10,#REF!,5,FALSE))=TRUE,"",VLOOKUP($A10,#REF!,14,FALSE)/(VLOOKUP($A10,#REF!,14,FALSE)+VLOOKUP($A10,#REF!,15,FALSE)))</f>
        <v/>
      </c>
      <c r="K10" s="57" t="str">
        <f>IF(ISERROR(VLOOKUP($A10,#REF!,5,FALSE))=TRUE,"",VLOOKUP($A10,#REF!,15,FALSE)/(VLOOKUP($A10,#REF!,14,FALSE)+VLOOKUP($A10,#REF!,15,FALSE)))</f>
        <v/>
      </c>
      <c r="L10" s="23" t="str">
        <f>L9</f>
        <v/>
      </c>
      <c r="M10" s="56" t="str">
        <f>IF(ISERROR(VLOOKUP($A10,#REF!,5,FALSE))=TRUE,"",VLOOKUP($A10,#REF!,6,FALSE)/VLOOKUP($A10,#REF!,5,FALSE))</f>
        <v/>
      </c>
      <c r="N10" s="56" t="str">
        <f>IF(ISERROR(VLOOKUP($A10,#REF!,5,FALSE))=TRUE,"",VLOOKUP($A10,#REF!,7,FALSE)/VLOOKUP($A10,#REF!,5,FALSE))</f>
        <v/>
      </c>
      <c r="O10" s="7">
        <f>O9</f>
        <v>0</v>
      </c>
      <c r="P10" s="56" t="str">
        <f>IF(ISERROR(VLOOKUP($A10,#REF!,5,FALSE))=TRUE,"",VLOOKUP($A10,#REF!,8,FALSE)/VLOOKUP($A10,#REF!,5,FALSE))</f>
        <v/>
      </c>
      <c r="Q10" s="56" t="str">
        <f>IF(ISERROR(VLOOKUP($A10,#REF!,5,FALSE))=TRUE,"",VLOOKUP($A10,#REF!,9,FALSE)/VLOOKUP($A10,#REF!,5,FALSE))</f>
        <v/>
      </c>
      <c r="R10" s="7">
        <f>R9</f>
        <v>0</v>
      </c>
      <c r="S10" s="56" t="str">
        <f>IF(ISERROR(VLOOKUP($A10,#REF!,5,FALSE))=TRUE,"",VLOOKUP($A10,#REF!,18,FALSE)/VLOOKUP($A10,#REF!,5,FALSE))</f>
        <v/>
      </c>
      <c r="T10" s="56" t="str">
        <f>IF(ISERROR(VLOOKUP($A10,#REF!,5,FALSE))=TRUE,"",VLOOKUP($A10,#REF!,19,FALSE)/VLOOKUP($A10,#REF!,5,FALSE))</f>
        <v/>
      </c>
      <c r="U10" s="7">
        <f>U9</f>
        <v>0</v>
      </c>
      <c r="V10" s="56" t="str">
        <f>IF(ISERROR(VLOOKUP($A10,#REF!,5,FALSE))=TRUE,"",VLOOKUP($A10,#REF!,19,FALSE)/VLOOKUP($A10,#REF!,21,FALSE))</f>
        <v/>
      </c>
      <c r="W10" s="7" t="str">
        <f>W9</f>
        <v/>
      </c>
      <c r="X10" s="57" t="str">
        <f>IF(ISERROR(VLOOKUP($A10,#REF!,5,FALSE))=TRUE,"",VLOOKUP($A10,#REF!,18,FALSE)/(VLOOKUP($A10,#REF!,18,FALSE)+VLOOKUP($A10,#REF!,19,FALSE)))</f>
        <v/>
      </c>
      <c r="Y10" s="57" t="str">
        <f>IF(ISERROR(VLOOKUP($A10,#REF!,5,FALSE))=TRUE,"",VLOOKUP($A10,#REF!,19,FALSE)/(VLOOKUP($A10,#REF!,18,FALSE)+VLOOKUP($A10,#REF!,19,FALSE)))</f>
        <v/>
      </c>
      <c r="Z10" s="23" t="str">
        <f>Z9</f>
        <v/>
      </c>
      <c r="AA10" s="56" t="str">
        <f>IF(ISERROR(VLOOKUP($A10,#REF!,5,FALSE))=TRUE,"",VLOOKUP($A10,#REF!,20,FALSE)/VLOOKUP($A10,#REF!,5,FALSE))</f>
        <v/>
      </c>
      <c r="AB10" s="56" t="str">
        <f>IF(ISERROR(VLOOKUP($A10,#REF!,5,FALSE))=TRUE,"",VLOOKUP($A10,#REF!,21,FALSE)/VLOOKUP($A10,#REF!,5,FALSE))</f>
        <v/>
      </c>
      <c r="AC10" s="7">
        <f>AC9</f>
        <v>0</v>
      </c>
      <c r="AD10" s="56" t="str">
        <f>IF(ISERROR(VLOOKUP($A10,#REF!,5,FALSE))=TRUE,"",VLOOKUP($A10,#REF!,26,FALSE)/VLOOKUP($A10,#REF!,5,FALSE))</f>
        <v/>
      </c>
      <c r="AE10" s="56" t="str">
        <f>IF(ISERROR(VLOOKUP($A10,#REF!,5,FALSE))=TRUE,"",VLOOKUP($A10,#REF!,27,FALSE)/VLOOKUP($A10,#REF!,5,FALSE))</f>
        <v/>
      </c>
      <c r="AF10" s="7">
        <f>AF9</f>
        <v>0</v>
      </c>
      <c r="AG10" s="56" t="str">
        <f>IF(ISERROR(VLOOKUP($A10,#REF!,5,FALSE))=TRUE,"",VLOOKUP($A10,#REF!,27,FALSE)/VLOOKUP($A10,#REF!,29,FALSE))</f>
        <v/>
      </c>
      <c r="AH10" s="7" t="str">
        <f>AH9</f>
        <v/>
      </c>
      <c r="AI10" s="57" t="str">
        <f>IF(ISERROR(VLOOKUP($A10,#REF!,5,FALSE))=TRUE,"",VLOOKUP($A10,#REF!,26,FALSE)/(VLOOKUP($A10,#REF!,26,FALSE)+VLOOKUP($A10,#REF!,27,FALSE)))</f>
        <v/>
      </c>
      <c r="AJ10" s="57" t="str">
        <f>IF(ISERROR(VLOOKUP($A10,#REF!,5,FALSE))=TRUE,"",VLOOKUP($A10,#REF!,27,FALSE)/(VLOOKUP($A10,#REF!,26,FALSE)+VLOOKUP($A10,#REF!,27,FALSE)))</f>
        <v/>
      </c>
      <c r="AK10" s="23" t="str">
        <f>AK9</f>
        <v/>
      </c>
      <c r="AL10" s="56" t="str">
        <f>IF(ISERROR(VLOOKUP($A10,#REF!,5,FALSE))=TRUE,"",VLOOKUP($A10,#REF!,28,FALSE)/VLOOKUP($A10,#REF!,5,FALSE))</f>
        <v/>
      </c>
      <c r="AM10" s="56" t="str">
        <f>IF(ISERROR(VLOOKUP($A10,#REF!,5,FALSE))=TRUE,"",VLOOKUP($A10,#REF!,29,FALSE)/VLOOKUP($A10,#REF!,5,FALSE))</f>
        <v/>
      </c>
      <c r="AN10" s="7">
        <f>AN9</f>
        <v>0</v>
      </c>
      <c r="AO10" s="56" t="str">
        <f>IF(ISERROR(VLOOKUP($A10,#REF!,5,FALSE))=TRUE,"",VLOOKUP($A10,#REF!,22,FALSE)/VLOOKUP($A10,#REF!,5,FALSE))</f>
        <v/>
      </c>
      <c r="AP10" s="56" t="str">
        <f>IF(ISERROR(VLOOKUP($A10,#REF!,5,FALSE))=TRUE,"",VLOOKUP($A10,#REF!,23,FALSE)/VLOOKUP($A10,#REF!,5,FALSE))</f>
        <v/>
      </c>
      <c r="AQ10" s="7">
        <f>AQ9</f>
        <v>0</v>
      </c>
      <c r="AR10" s="56" t="str">
        <f>IF(ISERROR(VLOOKUP($A10,#REF!,5,FALSE))=TRUE,"",VLOOKUP($A10,#REF!,23,FALSE)/VLOOKUP($A10,#REF!,25,FALSE))</f>
        <v/>
      </c>
      <c r="AS10" s="7" t="str">
        <f>AS9</f>
        <v/>
      </c>
      <c r="AT10" s="57" t="str">
        <f>IF(ISERROR(VLOOKUP($A10,#REF!,5,FALSE))=TRUE,"",VLOOKUP($A10,#REF!,22,FALSE)/(VLOOKUP($A10,#REF!,22,FALSE)+VLOOKUP($A10,#REF!,23,FALSE)))</f>
        <v/>
      </c>
      <c r="AU10" s="57" t="str">
        <f>IF(ISERROR(VLOOKUP($A10,#REF!,5,FALSE))=TRUE,"",VLOOKUP($A10,#REF!,23,FALSE)/(VLOOKUP($A10,#REF!,22,FALSE)+VLOOKUP($A10,#REF!,23,FALSE)))</f>
        <v/>
      </c>
      <c r="AV10" s="23" t="str">
        <f>AV9</f>
        <v/>
      </c>
      <c r="AW10" s="56" t="str">
        <f>IF(ISERROR(VLOOKUP($A10,#REF!,5,FALSE))=TRUE,"",VLOOKUP($A10,#REF!,24,FALSE)/VLOOKUP($A10,#REF!,5,FALSE))</f>
        <v/>
      </c>
      <c r="AX10" s="56" t="str">
        <f>IF(ISERROR(VLOOKUP($A10,#REF!,5,FALSE))=TRUE,"",VLOOKUP($A10,#REF!,25,FALSE)/VLOOKUP($A10,#REF!,5,FALSE))</f>
        <v/>
      </c>
      <c r="AY10" s="7">
        <f>AY9</f>
        <v>0</v>
      </c>
      <c r="AZ10" s="53" t="s">
        <v>58</v>
      </c>
      <c r="BB10" s="10"/>
      <c r="BC10" s="10"/>
      <c r="BD10" s="10"/>
      <c r="BE10" s="10"/>
      <c r="BF10" s="10"/>
      <c r="BG10" s="10"/>
      <c r="BH10" s="10"/>
      <c r="BI10" s="10"/>
      <c r="BJ10" s="10"/>
      <c r="BK10" s="10"/>
      <c r="BL10" s="10"/>
      <c r="BM10" s="10"/>
      <c r="BN10" s="10"/>
      <c r="BO10" s="10"/>
      <c r="BP10" s="10"/>
      <c r="BQ10" s="17"/>
      <c r="BR10" s="10"/>
      <c r="BS10" s="10"/>
      <c r="BT10" s="10"/>
      <c r="BU10" s="10"/>
      <c r="BV10" s="10"/>
      <c r="BW10" s="10"/>
      <c r="BX10" s="10"/>
      <c r="BY10" s="10"/>
      <c r="BZ10" s="10"/>
      <c r="CA10" s="10"/>
      <c r="CB10" s="10"/>
      <c r="CC10" s="10"/>
      <c r="CD10" s="10"/>
      <c r="CE10" s="10"/>
      <c r="CF10" s="10"/>
      <c r="CG10" s="10"/>
    </row>
    <row r="11" spans="1:85" x14ac:dyDescent="0.45">
      <c r="A11" s="25" t="str">
        <f>CONCATENATE(LEFT($B$3,2),"01")</f>
        <v>0101</v>
      </c>
      <c r="B11" s="24" t="str">
        <f>IF(ISERROR(VLOOKUP($A11,#REF!,4,FALSE))=TRUE,"",VLOOKUP($A11,#REF!,4,FALSE))</f>
        <v/>
      </c>
      <c r="C11" s="56" t="str">
        <f>IF(ISERROR(VLOOKUP($A11,#REF!,5,FALSE))=TRUE,"",VLOOKUP($A11,#REF!,14,FALSE)/VLOOKUP($A11,#REF!,5,FALSE))</f>
        <v/>
      </c>
      <c r="D11" s="56" t="str">
        <f>IF(ISERROR(VLOOKUP($A11,#REF!,5,FALSE))=TRUE,"",VLOOKUP($A11,#REF!,15,FALSE)/VLOOKUP($A11,#REF!,5,FALSE))</f>
        <v/>
      </c>
      <c r="E11" s="7">
        <f t="shared" ref="E11:E31" si="0">E10</f>
        <v>0</v>
      </c>
      <c r="F11" s="56" t="str">
        <f>IF(ISERROR(VLOOKUP($A11,#REF!,5,FALSE))=TRUE,"",VLOOKUP($A11,#REF!,15,FALSE)/VLOOKUP($A11,#REF!,7,FALSE))</f>
        <v/>
      </c>
      <c r="G11" s="7" t="str">
        <f t="shared" ref="G11:G31" si="1">G10</f>
        <v/>
      </c>
      <c r="H11" s="56" t="str">
        <f>IF(ISERROR(VLOOKUP($A11,#REF!,5,FALSE))=TRUE,"",VLOOKUP($A11,#REF!,15,FALSE)/VLOOKUP($A11,#REF!,9,FALSE))</f>
        <v/>
      </c>
      <c r="I11" s="7" t="str">
        <f t="shared" ref="I11:I31" si="2">I10</f>
        <v/>
      </c>
      <c r="J11" s="57" t="str">
        <f>IF(ISERROR(VLOOKUP($A11,#REF!,5,FALSE))=TRUE,"",VLOOKUP($A11,#REF!,14,FALSE)/(VLOOKUP($A11,#REF!,14,FALSE)+VLOOKUP($A11,#REF!,15,FALSE)))</f>
        <v/>
      </c>
      <c r="K11" s="57" t="str">
        <f>IF(ISERROR(VLOOKUP($A11,#REF!,5,FALSE))=TRUE,"",VLOOKUP($A11,#REF!,15,FALSE)/(VLOOKUP($A11,#REF!,14,FALSE)+VLOOKUP($A11,#REF!,15,FALSE)))</f>
        <v/>
      </c>
      <c r="L11" s="23" t="str">
        <f t="shared" ref="L11:L31" si="3">L10</f>
        <v/>
      </c>
      <c r="M11" s="56" t="str">
        <f>IF(ISERROR(VLOOKUP($A11,#REF!,5,FALSE))=TRUE,"",VLOOKUP($A11,#REF!,6,FALSE)/VLOOKUP($A11,#REF!,5,FALSE))</f>
        <v/>
      </c>
      <c r="N11" s="56" t="str">
        <f>IF(ISERROR(VLOOKUP($A11,#REF!,5,FALSE))=TRUE,"",VLOOKUP($A11,#REF!,7,FALSE)/VLOOKUP($A11,#REF!,5,FALSE))</f>
        <v/>
      </c>
      <c r="O11" s="7">
        <f t="shared" ref="O11:O31" si="4">O10</f>
        <v>0</v>
      </c>
      <c r="P11" s="56" t="str">
        <f>IF(ISERROR(VLOOKUP($A11,#REF!,5,FALSE))=TRUE,"",VLOOKUP($A11,#REF!,8,FALSE)/VLOOKUP($A11,#REF!,5,FALSE))</f>
        <v/>
      </c>
      <c r="Q11" s="56" t="str">
        <f>IF(ISERROR(VLOOKUP($A11,#REF!,5,FALSE))=TRUE,"",VLOOKUP($A11,#REF!,9,FALSE)/VLOOKUP($A11,#REF!,5,FALSE))</f>
        <v/>
      </c>
      <c r="R11" s="7">
        <f t="shared" ref="R11:R31" si="5">R10</f>
        <v>0</v>
      </c>
      <c r="S11" s="56" t="str">
        <f>IF(ISERROR(VLOOKUP($A11,#REF!,5,FALSE))=TRUE,"",VLOOKUP($A11,#REF!,18,FALSE)/VLOOKUP($A11,#REF!,5,FALSE))</f>
        <v/>
      </c>
      <c r="T11" s="56" t="str">
        <f>IF(ISERROR(VLOOKUP($A11,#REF!,5,FALSE))=TRUE,"",VLOOKUP($A11,#REF!,19,FALSE)/VLOOKUP($A11,#REF!,5,FALSE))</f>
        <v/>
      </c>
      <c r="U11" s="7">
        <f t="shared" ref="U11:W31" si="6">U10</f>
        <v>0</v>
      </c>
      <c r="V11" s="56" t="str">
        <f>IF(ISERROR(VLOOKUP($A11,#REF!,5,FALSE))=TRUE,"",VLOOKUP($A11,#REF!,19,FALSE)/VLOOKUP($A11,#REF!,21,FALSE))</f>
        <v/>
      </c>
      <c r="W11" s="7" t="str">
        <f t="shared" si="6"/>
        <v/>
      </c>
      <c r="X11" s="57" t="str">
        <f>IF(ISERROR(VLOOKUP($A11,#REF!,5,FALSE))=TRUE,"",VLOOKUP($A11,#REF!,18,FALSE)/(VLOOKUP($A11,#REF!,18,FALSE)+VLOOKUP($A11,#REF!,19,FALSE)))</f>
        <v/>
      </c>
      <c r="Y11" s="57" t="str">
        <f>IF(ISERROR(VLOOKUP($A11,#REF!,5,FALSE))=TRUE,"",VLOOKUP($A11,#REF!,19,FALSE)/(VLOOKUP($A11,#REF!,18,FALSE)+VLOOKUP($A11,#REF!,19,FALSE)))</f>
        <v/>
      </c>
      <c r="Z11" s="23" t="str">
        <f t="shared" ref="Z11:Z31" si="7">Z10</f>
        <v/>
      </c>
      <c r="AA11" s="56" t="str">
        <f>IF(ISERROR(VLOOKUP($A11,#REF!,5,FALSE))=TRUE,"",VLOOKUP($A11,#REF!,20,FALSE)/VLOOKUP($A11,#REF!,5,FALSE))</f>
        <v/>
      </c>
      <c r="AB11" s="56" t="str">
        <f>IF(ISERROR(VLOOKUP($A11,#REF!,5,FALSE))=TRUE,"",VLOOKUP($A11,#REF!,21,FALSE)/VLOOKUP($A11,#REF!,5,FALSE))</f>
        <v/>
      </c>
      <c r="AC11" s="7">
        <f t="shared" ref="AC11:AC31" si="8">AC10</f>
        <v>0</v>
      </c>
      <c r="AD11" s="56" t="str">
        <f>IF(ISERROR(VLOOKUP($A11,#REF!,5,FALSE))=TRUE,"",VLOOKUP($A11,#REF!,26,FALSE)/VLOOKUP($A11,#REF!,5,FALSE))</f>
        <v/>
      </c>
      <c r="AE11" s="56" t="str">
        <f>IF(ISERROR(VLOOKUP($A11,#REF!,5,FALSE))=TRUE,"",VLOOKUP($A11,#REF!,27,FALSE)/VLOOKUP($A11,#REF!,5,FALSE))</f>
        <v/>
      </c>
      <c r="AF11" s="7">
        <f t="shared" ref="AF11:AF31" si="9">AF10</f>
        <v>0</v>
      </c>
      <c r="AG11" s="56" t="str">
        <f>IF(ISERROR(VLOOKUP($A11,#REF!,5,FALSE))=TRUE,"",VLOOKUP($A11,#REF!,27,FALSE)/VLOOKUP($A11,#REF!,29,FALSE))</f>
        <v/>
      </c>
      <c r="AH11" s="7" t="str">
        <f t="shared" ref="AH11:AH31" si="10">AH10</f>
        <v/>
      </c>
      <c r="AI11" s="57" t="str">
        <f>IF(ISERROR(VLOOKUP($A11,#REF!,5,FALSE))=TRUE,"",VLOOKUP($A11,#REF!,26,FALSE)/(VLOOKUP($A11,#REF!,26,FALSE)+VLOOKUP($A11,#REF!,27,FALSE)))</f>
        <v/>
      </c>
      <c r="AJ11" s="57" t="str">
        <f>IF(ISERROR(VLOOKUP($A11,#REF!,5,FALSE))=TRUE,"",VLOOKUP($A11,#REF!,27,FALSE)/(VLOOKUP($A11,#REF!,26,FALSE)+VLOOKUP($A11,#REF!,27,FALSE)))</f>
        <v/>
      </c>
      <c r="AK11" s="23" t="str">
        <f t="shared" ref="AK11:AK31" si="11">AK10</f>
        <v/>
      </c>
      <c r="AL11" s="56" t="str">
        <f>IF(ISERROR(VLOOKUP($A11,#REF!,5,FALSE))=TRUE,"",VLOOKUP($A11,#REF!,28,FALSE)/VLOOKUP($A11,#REF!,5,FALSE))</f>
        <v/>
      </c>
      <c r="AM11" s="56" t="str">
        <f>IF(ISERROR(VLOOKUP($A11,#REF!,5,FALSE))=TRUE,"",VLOOKUP($A11,#REF!,29,FALSE)/VLOOKUP($A11,#REF!,5,FALSE))</f>
        <v/>
      </c>
      <c r="AN11" s="7">
        <f t="shared" ref="AN11:AN31" si="12">AN10</f>
        <v>0</v>
      </c>
      <c r="AO11" s="56" t="str">
        <f>IF(ISERROR(VLOOKUP($A11,#REF!,5,FALSE))=TRUE,"",VLOOKUP($A11,#REF!,22,FALSE)/VLOOKUP($A11,#REF!,5,FALSE))</f>
        <v/>
      </c>
      <c r="AP11" s="56" t="str">
        <f>IF(ISERROR(VLOOKUP($A11,#REF!,5,FALSE))=TRUE,"",VLOOKUP($A11,#REF!,23,FALSE)/VLOOKUP($A11,#REF!,5,FALSE))</f>
        <v/>
      </c>
      <c r="AQ11" s="7">
        <f t="shared" ref="AQ11:AQ31" si="13">AQ10</f>
        <v>0</v>
      </c>
      <c r="AR11" s="56" t="str">
        <f>IF(ISERROR(VLOOKUP($A11,#REF!,5,FALSE))=TRUE,"",VLOOKUP($A11,#REF!,23,FALSE)/VLOOKUP($A11,#REF!,25,FALSE))</f>
        <v/>
      </c>
      <c r="AS11" s="7" t="str">
        <f t="shared" ref="AS11:AS31" si="14">AS10</f>
        <v/>
      </c>
      <c r="AT11" s="57" t="str">
        <f>IF(ISERROR(VLOOKUP($A11,#REF!,5,FALSE))=TRUE,"",VLOOKUP($A11,#REF!,22,FALSE)/(VLOOKUP($A11,#REF!,22,FALSE)+VLOOKUP($A11,#REF!,23,FALSE)))</f>
        <v/>
      </c>
      <c r="AU11" s="57" t="str">
        <f>IF(ISERROR(VLOOKUP($A11,#REF!,5,FALSE))=TRUE,"",VLOOKUP($A11,#REF!,23,FALSE)/(VLOOKUP($A11,#REF!,22,FALSE)+VLOOKUP($A11,#REF!,23,FALSE)))</f>
        <v/>
      </c>
      <c r="AV11" s="23" t="str">
        <f t="shared" ref="AV11:AV31" si="15">AV10</f>
        <v/>
      </c>
      <c r="AW11" s="56" t="str">
        <f>IF(ISERROR(VLOOKUP($A11,#REF!,5,FALSE))=TRUE,"",VLOOKUP($A11,#REF!,24,FALSE)/VLOOKUP($A11,#REF!,5,FALSE))</f>
        <v/>
      </c>
      <c r="AX11" s="56" t="str">
        <f>IF(ISERROR(VLOOKUP($A11,#REF!,5,FALSE))=TRUE,"",VLOOKUP($A11,#REF!,25,FALSE)/VLOOKUP($A11,#REF!,5,FALSE))</f>
        <v/>
      </c>
      <c r="AY11" s="7">
        <f t="shared" ref="AY11:AY31" si="16">AY10</f>
        <v>0</v>
      </c>
      <c r="AZ11" s="53" t="s">
        <v>59</v>
      </c>
      <c r="BB11" s="10"/>
      <c r="BC11" s="10"/>
      <c r="BD11" s="10"/>
      <c r="BE11" s="10"/>
      <c r="BF11" s="10"/>
      <c r="BG11" s="10"/>
      <c r="BH11" s="10"/>
      <c r="BI11" s="10"/>
      <c r="BJ11" s="10"/>
      <c r="BK11" s="10"/>
      <c r="BL11" s="10"/>
      <c r="BM11" s="10"/>
      <c r="BN11" s="10"/>
      <c r="BO11" s="10"/>
      <c r="BP11" s="10"/>
      <c r="BQ11" s="17"/>
      <c r="BR11" s="10"/>
      <c r="BS11" s="10"/>
      <c r="BT11" s="10"/>
      <c r="BU11" s="10"/>
      <c r="BV11" s="10"/>
      <c r="BW11" s="10"/>
      <c r="BX11" s="10"/>
      <c r="BY11" s="10"/>
      <c r="BZ11" s="10"/>
      <c r="CA11" s="10"/>
      <c r="CB11" s="10"/>
      <c r="CC11" s="10"/>
      <c r="CD11" s="10"/>
      <c r="CE11" s="10"/>
      <c r="CF11" s="10"/>
      <c r="CG11" s="10"/>
    </row>
    <row r="12" spans="1:85" x14ac:dyDescent="0.45">
      <c r="A12" s="25" t="str">
        <f>CONCATENATE(LEFT($B$3,2),"02")</f>
        <v>0102</v>
      </c>
      <c r="B12" s="24" t="str">
        <f>IF(ISERROR(VLOOKUP($A12,#REF!,4,FALSE))=TRUE,"",VLOOKUP($A12,#REF!,4,FALSE))</f>
        <v/>
      </c>
      <c r="C12" s="56" t="str">
        <f>IF(ISERROR(VLOOKUP($A12,#REF!,5,FALSE))=TRUE,"",VLOOKUP($A12,#REF!,14,FALSE)/VLOOKUP($A12,#REF!,5,FALSE))</f>
        <v/>
      </c>
      <c r="D12" s="56" t="str">
        <f>IF(ISERROR(VLOOKUP($A12,#REF!,5,FALSE))=TRUE,"",VLOOKUP($A12,#REF!,15,FALSE)/VLOOKUP($A12,#REF!,5,FALSE))</f>
        <v/>
      </c>
      <c r="E12" s="7">
        <f t="shared" si="0"/>
        <v>0</v>
      </c>
      <c r="F12" s="56" t="str">
        <f>IF(ISERROR(VLOOKUP($A12,#REF!,5,FALSE))=TRUE,"",VLOOKUP($A12,#REF!,15,FALSE)/VLOOKUP($A12,#REF!,7,FALSE))</f>
        <v/>
      </c>
      <c r="G12" s="7" t="str">
        <f t="shared" si="1"/>
        <v/>
      </c>
      <c r="H12" s="56" t="str">
        <f>IF(ISERROR(VLOOKUP($A12,#REF!,5,FALSE))=TRUE,"",VLOOKUP($A12,#REF!,15,FALSE)/VLOOKUP($A12,#REF!,9,FALSE))</f>
        <v/>
      </c>
      <c r="I12" s="7" t="str">
        <f t="shared" si="2"/>
        <v/>
      </c>
      <c r="J12" s="57" t="str">
        <f>IF(ISERROR(VLOOKUP($A12,#REF!,5,FALSE))=TRUE,"",VLOOKUP($A12,#REF!,14,FALSE)/(VLOOKUP($A12,#REF!,14,FALSE)+VLOOKUP($A12,#REF!,15,FALSE)))</f>
        <v/>
      </c>
      <c r="K12" s="57" t="str">
        <f>IF(ISERROR(VLOOKUP($A12,#REF!,5,FALSE))=TRUE,"",VLOOKUP($A12,#REF!,15,FALSE)/(VLOOKUP($A12,#REF!,14,FALSE)+VLOOKUP($A12,#REF!,15,FALSE)))</f>
        <v/>
      </c>
      <c r="L12" s="23" t="str">
        <f t="shared" si="3"/>
        <v/>
      </c>
      <c r="M12" s="56" t="str">
        <f>IF(ISERROR(VLOOKUP($A12,#REF!,5,FALSE))=TRUE,"",VLOOKUP($A12,#REF!,6,FALSE)/VLOOKUP($A12,#REF!,5,FALSE))</f>
        <v/>
      </c>
      <c r="N12" s="56" t="str">
        <f>IF(ISERROR(VLOOKUP($A12,#REF!,5,FALSE))=TRUE,"",VLOOKUP($A12,#REF!,7,FALSE)/VLOOKUP($A12,#REF!,5,FALSE))</f>
        <v/>
      </c>
      <c r="O12" s="7">
        <f t="shared" si="4"/>
        <v>0</v>
      </c>
      <c r="P12" s="56" t="str">
        <f>IF(ISERROR(VLOOKUP($A12,#REF!,5,FALSE))=TRUE,"",VLOOKUP($A12,#REF!,8,FALSE)/VLOOKUP($A12,#REF!,5,FALSE))</f>
        <v/>
      </c>
      <c r="Q12" s="56" t="str">
        <f>IF(ISERROR(VLOOKUP($A12,#REF!,5,FALSE))=TRUE,"",VLOOKUP($A12,#REF!,9,FALSE)/VLOOKUP($A12,#REF!,5,FALSE))</f>
        <v/>
      </c>
      <c r="R12" s="7">
        <f t="shared" si="5"/>
        <v>0</v>
      </c>
      <c r="S12" s="56" t="str">
        <f>IF(ISERROR(VLOOKUP($A12,#REF!,5,FALSE))=TRUE,"",VLOOKUP($A12,#REF!,18,FALSE)/VLOOKUP($A12,#REF!,5,FALSE))</f>
        <v/>
      </c>
      <c r="T12" s="56" t="str">
        <f>IF(ISERROR(VLOOKUP($A12,#REF!,5,FALSE))=TRUE,"",VLOOKUP($A12,#REF!,19,FALSE)/VLOOKUP($A12,#REF!,5,FALSE))</f>
        <v/>
      </c>
      <c r="U12" s="7">
        <f t="shared" si="6"/>
        <v>0</v>
      </c>
      <c r="V12" s="56" t="str">
        <f>IF(ISERROR(VLOOKUP($A12,#REF!,5,FALSE))=TRUE,"",VLOOKUP($A12,#REF!,19,FALSE)/VLOOKUP($A12,#REF!,21,FALSE))</f>
        <v/>
      </c>
      <c r="W12" s="7" t="str">
        <f t="shared" si="6"/>
        <v/>
      </c>
      <c r="X12" s="57" t="str">
        <f>IF(ISERROR(VLOOKUP($A12,#REF!,5,FALSE))=TRUE,"",VLOOKUP($A12,#REF!,18,FALSE)/(VLOOKUP($A12,#REF!,18,FALSE)+VLOOKUP($A12,#REF!,19,FALSE)))</f>
        <v/>
      </c>
      <c r="Y12" s="57" t="str">
        <f>IF(ISERROR(VLOOKUP($A12,#REF!,5,FALSE))=TRUE,"",VLOOKUP($A12,#REF!,19,FALSE)/(VLOOKUP($A12,#REF!,18,FALSE)+VLOOKUP($A12,#REF!,19,FALSE)))</f>
        <v/>
      </c>
      <c r="Z12" s="23" t="str">
        <f t="shared" si="7"/>
        <v/>
      </c>
      <c r="AA12" s="56" t="str">
        <f>IF(ISERROR(VLOOKUP($A12,#REF!,5,FALSE))=TRUE,"",VLOOKUP($A12,#REF!,20,FALSE)/VLOOKUP($A12,#REF!,5,FALSE))</f>
        <v/>
      </c>
      <c r="AB12" s="56" t="str">
        <f>IF(ISERROR(VLOOKUP($A12,#REF!,5,FALSE))=TRUE,"",VLOOKUP($A12,#REF!,21,FALSE)/VLOOKUP($A12,#REF!,5,FALSE))</f>
        <v/>
      </c>
      <c r="AC12" s="7">
        <f t="shared" si="8"/>
        <v>0</v>
      </c>
      <c r="AD12" s="56" t="str">
        <f>IF(ISERROR(VLOOKUP($A12,#REF!,5,FALSE))=TRUE,"",VLOOKUP($A12,#REF!,26,FALSE)/VLOOKUP($A12,#REF!,5,FALSE))</f>
        <v/>
      </c>
      <c r="AE12" s="56" t="str">
        <f>IF(ISERROR(VLOOKUP($A12,#REF!,5,FALSE))=TRUE,"",VLOOKUP($A12,#REF!,27,FALSE)/VLOOKUP($A12,#REF!,5,FALSE))</f>
        <v/>
      </c>
      <c r="AF12" s="7">
        <f t="shared" si="9"/>
        <v>0</v>
      </c>
      <c r="AG12" s="56" t="str">
        <f>IF(ISERROR(VLOOKUP($A12,#REF!,5,FALSE))=TRUE,"",VLOOKUP($A12,#REF!,27,FALSE)/VLOOKUP($A12,#REF!,29,FALSE))</f>
        <v/>
      </c>
      <c r="AH12" s="7" t="str">
        <f t="shared" si="10"/>
        <v/>
      </c>
      <c r="AI12" s="57" t="str">
        <f>IF(ISERROR(VLOOKUP($A12,#REF!,5,FALSE))=TRUE,"",VLOOKUP($A12,#REF!,26,FALSE)/(VLOOKUP($A12,#REF!,26,FALSE)+VLOOKUP($A12,#REF!,27,FALSE)))</f>
        <v/>
      </c>
      <c r="AJ12" s="57" t="str">
        <f>IF(ISERROR(VLOOKUP($A12,#REF!,5,FALSE))=TRUE,"",VLOOKUP($A12,#REF!,27,FALSE)/(VLOOKUP($A12,#REF!,26,FALSE)+VLOOKUP($A12,#REF!,27,FALSE)))</f>
        <v/>
      </c>
      <c r="AK12" s="23" t="str">
        <f t="shared" si="11"/>
        <v/>
      </c>
      <c r="AL12" s="56" t="str">
        <f>IF(ISERROR(VLOOKUP($A12,#REF!,5,FALSE))=TRUE,"",VLOOKUP($A12,#REF!,28,FALSE)/VLOOKUP($A12,#REF!,5,FALSE))</f>
        <v/>
      </c>
      <c r="AM12" s="56" t="str">
        <f>IF(ISERROR(VLOOKUP($A12,#REF!,5,FALSE))=TRUE,"",VLOOKUP($A12,#REF!,29,FALSE)/VLOOKUP($A12,#REF!,5,FALSE))</f>
        <v/>
      </c>
      <c r="AN12" s="7">
        <f t="shared" si="12"/>
        <v>0</v>
      </c>
      <c r="AO12" s="56" t="str">
        <f>IF(ISERROR(VLOOKUP($A12,#REF!,5,FALSE))=TRUE,"",VLOOKUP($A12,#REF!,22,FALSE)/VLOOKUP($A12,#REF!,5,FALSE))</f>
        <v/>
      </c>
      <c r="AP12" s="56" t="str">
        <f>IF(ISERROR(VLOOKUP($A12,#REF!,5,FALSE))=TRUE,"",VLOOKUP($A12,#REF!,23,FALSE)/VLOOKUP($A12,#REF!,5,FALSE))</f>
        <v/>
      </c>
      <c r="AQ12" s="7">
        <f t="shared" si="13"/>
        <v>0</v>
      </c>
      <c r="AR12" s="56" t="str">
        <f>IF(ISERROR(VLOOKUP($A12,#REF!,5,FALSE))=TRUE,"",VLOOKUP($A12,#REF!,23,FALSE)/VLOOKUP($A12,#REF!,25,FALSE))</f>
        <v/>
      </c>
      <c r="AS12" s="7" t="str">
        <f t="shared" si="14"/>
        <v/>
      </c>
      <c r="AT12" s="57" t="str">
        <f>IF(ISERROR(VLOOKUP($A12,#REF!,5,FALSE))=TRUE,"",VLOOKUP($A12,#REF!,22,FALSE)/(VLOOKUP($A12,#REF!,22,FALSE)+VLOOKUP($A12,#REF!,23,FALSE)))</f>
        <v/>
      </c>
      <c r="AU12" s="57" t="str">
        <f>IF(ISERROR(VLOOKUP($A12,#REF!,5,FALSE))=TRUE,"",VLOOKUP($A12,#REF!,23,FALSE)/(VLOOKUP($A12,#REF!,22,FALSE)+VLOOKUP($A12,#REF!,23,FALSE)))</f>
        <v/>
      </c>
      <c r="AV12" s="23" t="str">
        <f t="shared" si="15"/>
        <v/>
      </c>
      <c r="AW12" s="56" t="str">
        <f>IF(ISERROR(VLOOKUP($A12,#REF!,5,FALSE))=TRUE,"",VLOOKUP($A12,#REF!,24,FALSE)/VLOOKUP($A12,#REF!,5,FALSE))</f>
        <v/>
      </c>
      <c r="AX12" s="56" t="str">
        <f>IF(ISERROR(VLOOKUP($A12,#REF!,5,FALSE))=TRUE,"",VLOOKUP($A12,#REF!,25,FALSE)/VLOOKUP($A12,#REF!,5,FALSE))</f>
        <v/>
      </c>
      <c r="AY12" s="7">
        <f t="shared" si="16"/>
        <v>0</v>
      </c>
      <c r="AZ12" s="53" t="s">
        <v>60</v>
      </c>
      <c r="BB12" s="10"/>
      <c r="BC12" s="10"/>
      <c r="BD12" s="10"/>
      <c r="BE12" s="10"/>
      <c r="BF12" s="10"/>
      <c r="BG12" s="10"/>
      <c r="BH12" s="10"/>
      <c r="BI12" s="10"/>
      <c r="BJ12" s="10"/>
      <c r="BK12" s="10"/>
      <c r="BL12" s="10"/>
      <c r="BM12" s="10"/>
      <c r="BN12" s="10"/>
      <c r="BO12" s="10"/>
      <c r="BP12" s="10"/>
      <c r="BQ12" s="17"/>
      <c r="BR12" s="10"/>
      <c r="BS12" s="10"/>
      <c r="BT12" s="10"/>
      <c r="BU12" s="10"/>
      <c r="BV12" s="10"/>
      <c r="BW12" s="10"/>
      <c r="BX12" s="10"/>
      <c r="BY12" s="10"/>
      <c r="BZ12" s="10"/>
      <c r="CA12" s="10"/>
      <c r="CB12" s="10"/>
      <c r="CC12" s="10"/>
      <c r="CD12" s="10"/>
      <c r="CE12" s="10"/>
      <c r="CF12" s="10"/>
      <c r="CG12" s="10"/>
    </row>
    <row r="13" spans="1:85" x14ac:dyDescent="0.45">
      <c r="A13" s="25" t="str">
        <f>CONCATENATE(LEFT($B$3,2),"03")</f>
        <v>0103</v>
      </c>
      <c r="B13" s="24" t="str">
        <f>IF(ISERROR(VLOOKUP($A13,#REF!,4,FALSE))=TRUE,"",VLOOKUP($A13,#REF!,4,FALSE))</f>
        <v/>
      </c>
      <c r="C13" s="56" t="str">
        <f>IF(ISERROR(VLOOKUP($A13,#REF!,5,FALSE))=TRUE,"",VLOOKUP($A13,#REF!,14,FALSE)/VLOOKUP($A13,#REF!,5,FALSE))</f>
        <v/>
      </c>
      <c r="D13" s="56" t="str">
        <f>IF(ISERROR(VLOOKUP($A13,#REF!,5,FALSE))=TRUE,"",VLOOKUP($A13,#REF!,15,FALSE)/VLOOKUP($A13,#REF!,5,FALSE))</f>
        <v/>
      </c>
      <c r="E13" s="7">
        <f t="shared" si="0"/>
        <v>0</v>
      </c>
      <c r="F13" s="56" t="str">
        <f>IF(ISERROR(VLOOKUP($A13,#REF!,5,FALSE))=TRUE,"",VLOOKUP($A13,#REF!,15,FALSE)/VLOOKUP($A13,#REF!,7,FALSE))</f>
        <v/>
      </c>
      <c r="G13" s="7" t="str">
        <f t="shared" si="1"/>
        <v/>
      </c>
      <c r="H13" s="56" t="str">
        <f>IF(ISERROR(VLOOKUP($A13,#REF!,5,FALSE))=TRUE,"",VLOOKUP($A13,#REF!,15,FALSE)/VLOOKUP($A13,#REF!,9,FALSE))</f>
        <v/>
      </c>
      <c r="I13" s="7" t="str">
        <f t="shared" si="2"/>
        <v/>
      </c>
      <c r="J13" s="57" t="str">
        <f>IF(ISERROR(VLOOKUP($A13,#REF!,5,FALSE))=TRUE,"",VLOOKUP($A13,#REF!,14,FALSE)/(VLOOKUP($A13,#REF!,14,FALSE)+VLOOKUP($A13,#REF!,15,FALSE)))</f>
        <v/>
      </c>
      <c r="K13" s="57" t="str">
        <f>IF(ISERROR(VLOOKUP($A13,#REF!,5,FALSE))=TRUE,"",VLOOKUP($A13,#REF!,15,FALSE)/(VLOOKUP($A13,#REF!,14,FALSE)+VLOOKUP($A13,#REF!,15,FALSE)))</f>
        <v/>
      </c>
      <c r="L13" s="23" t="str">
        <f t="shared" si="3"/>
        <v/>
      </c>
      <c r="M13" s="56" t="str">
        <f>IF(ISERROR(VLOOKUP($A13,#REF!,5,FALSE))=TRUE,"",VLOOKUP($A13,#REF!,6,FALSE)/VLOOKUP($A13,#REF!,5,FALSE))</f>
        <v/>
      </c>
      <c r="N13" s="56" t="str">
        <f>IF(ISERROR(VLOOKUP($A13,#REF!,5,FALSE))=TRUE,"",VLOOKUP($A13,#REF!,7,FALSE)/VLOOKUP($A13,#REF!,5,FALSE))</f>
        <v/>
      </c>
      <c r="O13" s="7">
        <f t="shared" si="4"/>
        <v>0</v>
      </c>
      <c r="P13" s="56" t="str">
        <f>IF(ISERROR(VLOOKUP($A13,#REF!,5,FALSE))=TRUE,"",VLOOKUP($A13,#REF!,8,FALSE)/VLOOKUP($A13,#REF!,5,FALSE))</f>
        <v/>
      </c>
      <c r="Q13" s="56" t="str">
        <f>IF(ISERROR(VLOOKUP($A13,#REF!,5,FALSE))=TRUE,"",VLOOKUP($A13,#REF!,9,FALSE)/VLOOKUP($A13,#REF!,5,FALSE))</f>
        <v/>
      </c>
      <c r="R13" s="7">
        <f t="shared" si="5"/>
        <v>0</v>
      </c>
      <c r="S13" s="56" t="str">
        <f>IF(ISERROR(VLOOKUP($A13,#REF!,5,FALSE))=TRUE,"",VLOOKUP($A13,#REF!,18,FALSE)/VLOOKUP($A13,#REF!,5,FALSE))</f>
        <v/>
      </c>
      <c r="T13" s="56" t="str">
        <f>IF(ISERROR(VLOOKUP($A13,#REF!,5,FALSE))=TRUE,"",VLOOKUP($A13,#REF!,19,FALSE)/VLOOKUP($A13,#REF!,5,FALSE))</f>
        <v/>
      </c>
      <c r="U13" s="7">
        <f t="shared" si="6"/>
        <v>0</v>
      </c>
      <c r="V13" s="56" t="str">
        <f>IF(ISERROR(VLOOKUP($A13,#REF!,5,FALSE))=TRUE,"",VLOOKUP($A13,#REF!,19,FALSE)/VLOOKUP($A13,#REF!,21,FALSE))</f>
        <v/>
      </c>
      <c r="W13" s="7" t="str">
        <f t="shared" si="6"/>
        <v/>
      </c>
      <c r="X13" s="57" t="str">
        <f>IF(ISERROR(VLOOKUP($A13,#REF!,5,FALSE))=TRUE,"",VLOOKUP($A13,#REF!,18,FALSE)/(VLOOKUP($A13,#REF!,18,FALSE)+VLOOKUP($A13,#REF!,19,FALSE)))</f>
        <v/>
      </c>
      <c r="Y13" s="57" t="str">
        <f>IF(ISERROR(VLOOKUP($A13,#REF!,5,FALSE))=TRUE,"",VLOOKUP($A13,#REF!,19,FALSE)/(VLOOKUP($A13,#REF!,18,FALSE)+VLOOKUP($A13,#REF!,19,FALSE)))</f>
        <v/>
      </c>
      <c r="Z13" s="23" t="str">
        <f t="shared" si="7"/>
        <v/>
      </c>
      <c r="AA13" s="56" t="str">
        <f>IF(ISERROR(VLOOKUP($A13,#REF!,5,FALSE))=TRUE,"",VLOOKUP($A13,#REF!,20,FALSE)/VLOOKUP($A13,#REF!,5,FALSE))</f>
        <v/>
      </c>
      <c r="AB13" s="56" t="str">
        <f>IF(ISERROR(VLOOKUP($A13,#REF!,5,FALSE))=TRUE,"",VLOOKUP($A13,#REF!,21,FALSE)/VLOOKUP($A13,#REF!,5,FALSE))</f>
        <v/>
      </c>
      <c r="AC13" s="7">
        <f t="shared" si="8"/>
        <v>0</v>
      </c>
      <c r="AD13" s="56" t="str">
        <f>IF(ISERROR(VLOOKUP($A13,#REF!,5,FALSE))=TRUE,"",VLOOKUP($A13,#REF!,26,FALSE)/VLOOKUP($A13,#REF!,5,FALSE))</f>
        <v/>
      </c>
      <c r="AE13" s="56" t="str">
        <f>IF(ISERROR(VLOOKUP($A13,#REF!,5,FALSE))=TRUE,"",VLOOKUP($A13,#REF!,27,FALSE)/VLOOKUP($A13,#REF!,5,FALSE))</f>
        <v/>
      </c>
      <c r="AF13" s="7">
        <f t="shared" si="9"/>
        <v>0</v>
      </c>
      <c r="AG13" s="56" t="str">
        <f>IF(ISERROR(VLOOKUP($A13,#REF!,5,FALSE))=TRUE,"",VLOOKUP($A13,#REF!,27,FALSE)/VLOOKUP($A13,#REF!,29,FALSE))</f>
        <v/>
      </c>
      <c r="AH13" s="7" t="str">
        <f t="shared" si="10"/>
        <v/>
      </c>
      <c r="AI13" s="57" t="str">
        <f>IF(ISERROR(VLOOKUP($A13,#REF!,5,FALSE))=TRUE,"",VLOOKUP($A13,#REF!,26,FALSE)/(VLOOKUP($A13,#REF!,26,FALSE)+VLOOKUP($A13,#REF!,27,FALSE)))</f>
        <v/>
      </c>
      <c r="AJ13" s="57" t="str">
        <f>IF(ISERROR(VLOOKUP($A13,#REF!,5,FALSE))=TRUE,"",VLOOKUP($A13,#REF!,27,FALSE)/(VLOOKUP($A13,#REF!,26,FALSE)+VLOOKUP($A13,#REF!,27,FALSE)))</f>
        <v/>
      </c>
      <c r="AK13" s="23" t="str">
        <f t="shared" si="11"/>
        <v/>
      </c>
      <c r="AL13" s="56" t="str">
        <f>IF(ISERROR(VLOOKUP($A13,#REF!,5,FALSE))=TRUE,"",VLOOKUP($A13,#REF!,28,FALSE)/VLOOKUP($A13,#REF!,5,FALSE))</f>
        <v/>
      </c>
      <c r="AM13" s="56" t="str">
        <f>IF(ISERROR(VLOOKUP($A13,#REF!,5,FALSE))=TRUE,"",VLOOKUP($A13,#REF!,29,FALSE)/VLOOKUP($A13,#REF!,5,FALSE))</f>
        <v/>
      </c>
      <c r="AN13" s="7">
        <f t="shared" si="12"/>
        <v>0</v>
      </c>
      <c r="AO13" s="56" t="str">
        <f>IF(ISERROR(VLOOKUP($A13,#REF!,5,FALSE))=TRUE,"",VLOOKUP($A13,#REF!,22,FALSE)/VLOOKUP($A13,#REF!,5,FALSE))</f>
        <v/>
      </c>
      <c r="AP13" s="56" t="str">
        <f>IF(ISERROR(VLOOKUP($A13,#REF!,5,FALSE))=TRUE,"",VLOOKUP($A13,#REF!,23,FALSE)/VLOOKUP($A13,#REF!,5,FALSE))</f>
        <v/>
      </c>
      <c r="AQ13" s="7">
        <f t="shared" si="13"/>
        <v>0</v>
      </c>
      <c r="AR13" s="56" t="str">
        <f>IF(ISERROR(VLOOKUP($A13,#REF!,5,FALSE))=TRUE,"",VLOOKUP($A13,#REF!,23,FALSE)/VLOOKUP($A13,#REF!,25,FALSE))</f>
        <v/>
      </c>
      <c r="AS13" s="7" t="str">
        <f t="shared" si="14"/>
        <v/>
      </c>
      <c r="AT13" s="57" t="str">
        <f>IF(ISERROR(VLOOKUP($A13,#REF!,5,FALSE))=TRUE,"",VLOOKUP($A13,#REF!,22,FALSE)/(VLOOKUP($A13,#REF!,22,FALSE)+VLOOKUP($A13,#REF!,23,FALSE)))</f>
        <v/>
      </c>
      <c r="AU13" s="57" t="str">
        <f>IF(ISERROR(VLOOKUP($A13,#REF!,5,FALSE))=TRUE,"",VLOOKUP($A13,#REF!,23,FALSE)/(VLOOKUP($A13,#REF!,22,FALSE)+VLOOKUP($A13,#REF!,23,FALSE)))</f>
        <v/>
      </c>
      <c r="AV13" s="23" t="str">
        <f t="shared" si="15"/>
        <v/>
      </c>
      <c r="AW13" s="56" t="str">
        <f>IF(ISERROR(VLOOKUP($A13,#REF!,5,FALSE))=TRUE,"",VLOOKUP($A13,#REF!,24,FALSE)/VLOOKUP($A13,#REF!,5,FALSE))</f>
        <v/>
      </c>
      <c r="AX13" s="56" t="str">
        <f>IF(ISERROR(VLOOKUP($A13,#REF!,5,FALSE))=TRUE,"",VLOOKUP($A13,#REF!,25,FALSE)/VLOOKUP($A13,#REF!,5,FALSE))</f>
        <v/>
      </c>
      <c r="AY13" s="7">
        <f t="shared" si="16"/>
        <v>0</v>
      </c>
      <c r="AZ13" s="53" t="s">
        <v>61</v>
      </c>
      <c r="BB13" s="10"/>
      <c r="BC13" s="10"/>
      <c r="BD13" s="10"/>
      <c r="BE13" s="10"/>
      <c r="BF13" s="10"/>
      <c r="BG13" s="10"/>
      <c r="BH13" s="10"/>
      <c r="BI13" s="10"/>
      <c r="BJ13" s="10"/>
      <c r="BK13" s="10"/>
      <c r="BL13" s="10"/>
      <c r="BM13" s="10"/>
      <c r="BN13" s="10"/>
      <c r="BO13" s="10"/>
      <c r="BP13" s="10"/>
      <c r="BQ13" s="17"/>
      <c r="BR13" s="10"/>
      <c r="BS13" s="10"/>
      <c r="BT13" s="10"/>
      <c r="BU13" s="10"/>
      <c r="BV13" s="10"/>
      <c r="BW13" s="10"/>
      <c r="BX13" s="10"/>
      <c r="BY13" s="10"/>
      <c r="BZ13" s="10"/>
      <c r="CA13" s="10"/>
      <c r="CB13" s="10"/>
      <c r="CC13" s="10"/>
      <c r="CD13" s="10"/>
      <c r="CE13" s="10"/>
      <c r="CF13" s="10"/>
      <c r="CG13" s="10"/>
    </row>
    <row r="14" spans="1:85" x14ac:dyDescent="0.45">
      <c r="A14" s="25" t="str">
        <f>CONCATENATE(LEFT($B$3,2),"04")</f>
        <v>0104</v>
      </c>
      <c r="B14" s="24" t="str">
        <f>IF(ISERROR(VLOOKUP($A14,#REF!,4,FALSE))=TRUE,"",VLOOKUP($A14,#REF!,4,FALSE))</f>
        <v/>
      </c>
      <c r="C14" s="56" t="str">
        <f>IF(ISERROR(VLOOKUP($A14,#REF!,5,FALSE))=TRUE,"",VLOOKUP($A14,#REF!,14,FALSE)/VLOOKUP($A14,#REF!,5,FALSE))</f>
        <v/>
      </c>
      <c r="D14" s="56" t="str">
        <f>IF(ISERROR(VLOOKUP($A14,#REF!,5,FALSE))=TRUE,"",VLOOKUP($A14,#REF!,15,FALSE)/VLOOKUP($A14,#REF!,5,FALSE))</f>
        <v/>
      </c>
      <c r="E14" s="7">
        <f t="shared" si="0"/>
        <v>0</v>
      </c>
      <c r="F14" s="56" t="str">
        <f>IF(ISERROR(VLOOKUP($A14,#REF!,5,FALSE))=TRUE,"",VLOOKUP($A14,#REF!,15,FALSE)/VLOOKUP($A14,#REF!,7,FALSE))</f>
        <v/>
      </c>
      <c r="G14" s="7" t="str">
        <f t="shared" si="1"/>
        <v/>
      </c>
      <c r="H14" s="56" t="str">
        <f>IF(ISERROR(VLOOKUP($A14,#REF!,5,FALSE))=TRUE,"",VLOOKUP($A14,#REF!,15,FALSE)/VLOOKUP($A14,#REF!,9,FALSE))</f>
        <v/>
      </c>
      <c r="I14" s="7" t="str">
        <f t="shared" si="2"/>
        <v/>
      </c>
      <c r="J14" s="57" t="str">
        <f>IF(ISERROR(VLOOKUP($A14,#REF!,5,FALSE))=TRUE,"",VLOOKUP($A14,#REF!,14,FALSE)/(VLOOKUP($A14,#REF!,14,FALSE)+VLOOKUP($A14,#REF!,15,FALSE)))</f>
        <v/>
      </c>
      <c r="K14" s="57" t="str">
        <f>IF(ISERROR(VLOOKUP($A14,#REF!,5,FALSE))=TRUE,"",VLOOKUP($A14,#REF!,15,FALSE)/(VLOOKUP($A14,#REF!,14,FALSE)+VLOOKUP($A14,#REF!,15,FALSE)))</f>
        <v/>
      </c>
      <c r="L14" s="23" t="str">
        <f t="shared" si="3"/>
        <v/>
      </c>
      <c r="M14" s="56" t="str">
        <f>IF(ISERROR(VLOOKUP($A14,#REF!,5,FALSE))=TRUE,"",VLOOKUP($A14,#REF!,6,FALSE)/VLOOKUP($A14,#REF!,5,FALSE))</f>
        <v/>
      </c>
      <c r="N14" s="56" t="str">
        <f>IF(ISERROR(VLOOKUP($A14,#REF!,5,FALSE))=TRUE,"",VLOOKUP($A14,#REF!,7,FALSE)/VLOOKUP($A14,#REF!,5,FALSE))</f>
        <v/>
      </c>
      <c r="O14" s="7">
        <f t="shared" si="4"/>
        <v>0</v>
      </c>
      <c r="P14" s="56" t="str">
        <f>IF(ISERROR(VLOOKUP($A14,#REF!,5,FALSE))=TRUE,"",VLOOKUP($A14,#REF!,8,FALSE)/VLOOKUP($A14,#REF!,5,FALSE))</f>
        <v/>
      </c>
      <c r="Q14" s="56" t="str">
        <f>IF(ISERROR(VLOOKUP($A14,#REF!,5,FALSE))=TRUE,"",VLOOKUP($A14,#REF!,9,FALSE)/VLOOKUP($A14,#REF!,5,FALSE))</f>
        <v/>
      </c>
      <c r="R14" s="7">
        <f t="shared" si="5"/>
        <v>0</v>
      </c>
      <c r="S14" s="56" t="str">
        <f>IF(ISERROR(VLOOKUP($A14,#REF!,5,FALSE))=TRUE,"",VLOOKUP($A14,#REF!,18,FALSE)/VLOOKUP($A14,#REF!,5,FALSE))</f>
        <v/>
      </c>
      <c r="T14" s="56" t="str">
        <f>IF(ISERROR(VLOOKUP($A14,#REF!,5,FALSE))=TRUE,"",VLOOKUP($A14,#REF!,19,FALSE)/VLOOKUP($A14,#REF!,5,FALSE))</f>
        <v/>
      </c>
      <c r="U14" s="7">
        <f t="shared" si="6"/>
        <v>0</v>
      </c>
      <c r="V14" s="56" t="str">
        <f>IF(ISERROR(VLOOKUP($A14,#REF!,5,FALSE))=TRUE,"",VLOOKUP($A14,#REF!,19,FALSE)/VLOOKUP($A14,#REF!,21,FALSE))</f>
        <v/>
      </c>
      <c r="W14" s="7" t="str">
        <f t="shared" si="6"/>
        <v/>
      </c>
      <c r="X14" s="57" t="str">
        <f>IF(ISERROR(VLOOKUP($A14,#REF!,5,FALSE))=TRUE,"",VLOOKUP($A14,#REF!,18,FALSE)/(VLOOKUP($A14,#REF!,18,FALSE)+VLOOKUP($A14,#REF!,19,FALSE)))</f>
        <v/>
      </c>
      <c r="Y14" s="57" t="str">
        <f>IF(ISERROR(VLOOKUP($A14,#REF!,5,FALSE))=TRUE,"",VLOOKUP($A14,#REF!,19,FALSE)/(VLOOKUP($A14,#REF!,18,FALSE)+VLOOKUP($A14,#REF!,19,FALSE)))</f>
        <v/>
      </c>
      <c r="Z14" s="23" t="str">
        <f t="shared" si="7"/>
        <v/>
      </c>
      <c r="AA14" s="56" t="str">
        <f>IF(ISERROR(VLOOKUP($A14,#REF!,5,FALSE))=TRUE,"",VLOOKUP($A14,#REF!,20,FALSE)/VLOOKUP($A14,#REF!,5,FALSE))</f>
        <v/>
      </c>
      <c r="AB14" s="56" t="str">
        <f>IF(ISERROR(VLOOKUP($A14,#REF!,5,FALSE))=TRUE,"",VLOOKUP($A14,#REF!,21,FALSE)/VLOOKUP($A14,#REF!,5,FALSE))</f>
        <v/>
      </c>
      <c r="AC14" s="7">
        <f t="shared" si="8"/>
        <v>0</v>
      </c>
      <c r="AD14" s="56" t="str">
        <f>IF(ISERROR(VLOOKUP($A14,#REF!,5,FALSE))=TRUE,"",VLOOKUP($A14,#REF!,26,FALSE)/VLOOKUP($A14,#REF!,5,FALSE))</f>
        <v/>
      </c>
      <c r="AE14" s="56" t="str">
        <f>IF(ISERROR(VLOOKUP($A14,#REF!,5,FALSE))=TRUE,"",VLOOKUP($A14,#REF!,27,FALSE)/VLOOKUP($A14,#REF!,5,FALSE))</f>
        <v/>
      </c>
      <c r="AF14" s="7">
        <f t="shared" si="9"/>
        <v>0</v>
      </c>
      <c r="AG14" s="56" t="str">
        <f>IF(ISERROR(VLOOKUP($A14,#REF!,5,FALSE))=TRUE,"",VLOOKUP($A14,#REF!,27,FALSE)/VLOOKUP($A14,#REF!,29,FALSE))</f>
        <v/>
      </c>
      <c r="AH14" s="7" t="str">
        <f t="shared" si="10"/>
        <v/>
      </c>
      <c r="AI14" s="57" t="str">
        <f>IF(ISERROR(VLOOKUP($A14,#REF!,5,FALSE))=TRUE,"",VLOOKUP($A14,#REF!,26,FALSE)/(VLOOKUP($A14,#REF!,26,FALSE)+VLOOKUP($A14,#REF!,27,FALSE)))</f>
        <v/>
      </c>
      <c r="AJ14" s="57" t="str">
        <f>IF(ISERROR(VLOOKUP($A14,#REF!,5,FALSE))=TRUE,"",VLOOKUP($A14,#REF!,27,FALSE)/(VLOOKUP($A14,#REF!,26,FALSE)+VLOOKUP($A14,#REF!,27,FALSE)))</f>
        <v/>
      </c>
      <c r="AK14" s="23" t="str">
        <f t="shared" si="11"/>
        <v/>
      </c>
      <c r="AL14" s="56" t="str">
        <f>IF(ISERROR(VLOOKUP($A14,#REF!,5,FALSE))=TRUE,"",VLOOKUP($A14,#REF!,28,FALSE)/VLOOKUP($A14,#REF!,5,FALSE))</f>
        <v/>
      </c>
      <c r="AM14" s="56" t="str">
        <f>IF(ISERROR(VLOOKUP($A14,#REF!,5,FALSE))=TRUE,"",VLOOKUP($A14,#REF!,29,FALSE)/VLOOKUP($A14,#REF!,5,FALSE))</f>
        <v/>
      </c>
      <c r="AN14" s="7">
        <f t="shared" si="12"/>
        <v>0</v>
      </c>
      <c r="AO14" s="56" t="str">
        <f>IF(ISERROR(VLOOKUP($A14,#REF!,5,FALSE))=TRUE,"",VLOOKUP($A14,#REF!,22,FALSE)/VLOOKUP($A14,#REF!,5,FALSE))</f>
        <v/>
      </c>
      <c r="AP14" s="56" t="str">
        <f>IF(ISERROR(VLOOKUP($A14,#REF!,5,FALSE))=TRUE,"",VLOOKUP($A14,#REF!,23,FALSE)/VLOOKUP($A14,#REF!,5,FALSE))</f>
        <v/>
      </c>
      <c r="AQ14" s="7">
        <f t="shared" si="13"/>
        <v>0</v>
      </c>
      <c r="AR14" s="56" t="str">
        <f>IF(ISERROR(VLOOKUP($A14,#REF!,5,FALSE))=TRUE,"",VLOOKUP($A14,#REF!,23,FALSE)/VLOOKUP($A14,#REF!,25,FALSE))</f>
        <v/>
      </c>
      <c r="AS14" s="7" t="str">
        <f t="shared" si="14"/>
        <v/>
      </c>
      <c r="AT14" s="57" t="str">
        <f>IF(ISERROR(VLOOKUP($A14,#REF!,5,FALSE))=TRUE,"",VLOOKUP($A14,#REF!,22,FALSE)/(VLOOKUP($A14,#REF!,22,FALSE)+VLOOKUP($A14,#REF!,23,FALSE)))</f>
        <v/>
      </c>
      <c r="AU14" s="57" t="str">
        <f>IF(ISERROR(VLOOKUP($A14,#REF!,5,FALSE))=TRUE,"",VLOOKUP($A14,#REF!,23,FALSE)/(VLOOKUP($A14,#REF!,22,FALSE)+VLOOKUP($A14,#REF!,23,FALSE)))</f>
        <v/>
      </c>
      <c r="AV14" s="23" t="str">
        <f t="shared" si="15"/>
        <v/>
      </c>
      <c r="AW14" s="56" t="str">
        <f>IF(ISERROR(VLOOKUP($A14,#REF!,5,FALSE))=TRUE,"",VLOOKUP($A14,#REF!,24,FALSE)/VLOOKUP($A14,#REF!,5,FALSE))</f>
        <v/>
      </c>
      <c r="AX14" s="56" t="str">
        <f>IF(ISERROR(VLOOKUP($A14,#REF!,5,FALSE))=TRUE,"",VLOOKUP($A14,#REF!,25,FALSE)/VLOOKUP($A14,#REF!,5,FALSE))</f>
        <v/>
      </c>
      <c r="AY14" s="7">
        <f t="shared" si="16"/>
        <v>0</v>
      </c>
      <c r="AZ14" s="53" t="s">
        <v>62</v>
      </c>
      <c r="BB14" s="10"/>
      <c r="BC14" s="10"/>
      <c r="BD14" s="10"/>
      <c r="BE14" s="10"/>
      <c r="BF14" s="10"/>
      <c r="BG14" s="10"/>
      <c r="BH14" s="10"/>
      <c r="BI14" s="10"/>
      <c r="BJ14" s="10"/>
      <c r="BK14" s="10"/>
      <c r="BL14" s="10"/>
      <c r="BM14" s="10"/>
      <c r="BN14" s="10"/>
      <c r="BO14" s="10"/>
      <c r="BP14" s="10"/>
      <c r="BQ14" s="17"/>
      <c r="BR14" s="10"/>
      <c r="BS14" s="10"/>
      <c r="BT14" s="10"/>
      <c r="BU14" s="10"/>
      <c r="BV14" s="10"/>
      <c r="BW14" s="10"/>
      <c r="BX14" s="10"/>
      <c r="BY14" s="10"/>
      <c r="BZ14" s="10"/>
      <c r="CA14" s="10"/>
      <c r="CB14" s="10"/>
      <c r="CC14" s="10"/>
      <c r="CD14" s="10"/>
      <c r="CE14" s="10"/>
      <c r="CF14" s="10"/>
      <c r="CG14" s="10"/>
    </row>
    <row r="15" spans="1:85" x14ac:dyDescent="0.45">
      <c r="A15" s="25" t="str">
        <f>CONCATENATE(LEFT($B$3,2),"05")</f>
        <v>0105</v>
      </c>
      <c r="B15" s="24" t="str">
        <f>IF(ISERROR(VLOOKUP($A15,#REF!,4,FALSE))=TRUE,"",VLOOKUP($A15,#REF!,4,FALSE))</f>
        <v/>
      </c>
      <c r="C15" s="56" t="str">
        <f>IF(ISERROR(VLOOKUP($A15,#REF!,5,FALSE))=TRUE,"",VLOOKUP($A15,#REF!,14,FALSE)/VLOOKUP($A15,#REF!,5,FALSE))</f>
        <v/>
      </c>
      <c r="D15" s="56" t="str">
        <f>IF(ISERROR(VLOOKUP($A15,#REF!,5,FALSE))=TRUE,"",VLOOKUP($A15,#REF!,15,FALSE)/VLOOKUP($A15,#REF!,5,FALSE))</f>
        <v/>
      </c>
      <c r="E15" s="7">
        <f t="shared" si="0"/>
        <v>0</v>
      </c>
      <c r="F15" s="56" t="str">
        <f>IF(ISERROR(VLOOKUP($A15,#REF!,5,FALSE))=TRUE,"",VLOOKUP($A15,#REF!,15,FALSE)/VLOOKUP($A15,#REF!,7,FALSE))</f>
        <v/>
      </c>
      <c r="G15" s="7" t="str">
        <f t="shared" si="1"/>
        <v/>
      </c>
      <c r="H15" s="56" t="str">
        <f>IF(ISERROR(VLOOKUP($A15,#REF!,5,FALSE))=TRUE,"",VLOOKUP($A15,#REF!,15,FALSE)/VLOOKUP($A15,#REF!,9,FALSE))</f>
        <v/>
      </c>
      <c r="I15" s="7" t="str">
        <f t="shared" si="2"/>
        <v/>
      </c>
      <c r="J15" s="57" t="str">
        <f>IF(ISERROR(VLOOKUP($A15,#REF!,5,FALSE))=TRUE,"",VLOOKUP($A15,#REF!,14,FALSE)/(VLOOKUP($A15,#REF!,14,FALSE)+VLOOKUP($A15,#REF!,15,FALSE)))</f>
        <v/>
      </c>
      <c r="K15" s="57" t="str">
        <f>IF(ISERROR(VLOOKUP($A15,#REF!,5,FALSE))=TRUE,"",VLOOKUP($A15,#REF!,15,FALSE)/(VLOOKUP($A15,#REF!,14,FALSE)+VLOOKUP($A15,#REF!,15,FALSE)))</f>
        <v/>
      </c>
      <c r="L15" s="23" t="str">
        <f t="shared" si="3"/>
        <v/>
      </c>
      <c r="M15" s="56" t="str">
        <f>IF(ISERROR(VLOOKUP($A15,#REF!,5,FALSE))=TRUE,"",VLOOKUP($A15,#REF!,6,FALSE)/VLOOKUP($A15,#REF!,5,FALSE))</f>
        <v/>
      </c>
      <c r="N15" s="56" t="str">
        <f>IF(ISERROR(VLOOKUP($A15,#REF!,5,FALSE))=TRUE,"",VLOOKUP($A15,#REF!,7,FALSE)/VLOOKUP($A15,#REF!,5,FALSE))</f>
        <v/>
      </c>
      <c r="O15" s="7">
        <f t="shared" si="4"/>
        <v>0</v>
      </c>
      <c r="P15" s="56" t="str">
        <f>IF(ISERROR(VLOOKUP($A15,#REF!,5,FALSE))=TRUE,"",VLOOKUP($A15,#REF!,8,FALSE)/VLOOKUP($A15,#REF!,5,FALSE))</f>
        <v/>
      </c>
      <c r="Q15" s="56" t="str">
        <f>IF(ISERROR(VLOOKUP($A15,#REF!,5,FALSE))=TRUE,"",VLOOKUP($A15,#REF!,9,FALSE)/VLOOKUP($A15,#REF!,5,FALSE))</f>
        <v/>
      </c>
      <c r="R15" s="7">
        <f t="shared" si="5"/>
        <v>0</v>
      </c>
      <c r="S15" s="56" t="str">
        <f>IF(ISERROR(VLOOKUP($A15,#REF!,5,FALSE))=TRUE,"",VLOOKUP($A15,#REF!,18,FALSE)/VLOOKUP($A15,#REF!,5,FALSE))</f>
        <v/>
      </c>
      <c r="T15" s="56" t="str">
        <f>IF(ISERROR(VLOOKUP($A15,#REF!,5,FALSE))=TRUE,"",VLOOKUP($A15,#REF!,19,FALSE)/VLOOKUP($A15,#REF!,5,FALSE))</f>
        <v/>
      </c>
      <c r="U15" s="7">
        <f t="shared" si="6"/>
        <v>0</v>
      </c>
      <c r="V15" s="56" t="str">
        <f>IF(ISERROR(VLOOKUP($A15,#REF!,5,FALSE))=TRUE,"",VLOOKUP($A15,#REF!,19,FALSE)/VLOOKUP($A15,#REF!,21,FALSE))</f>
        <v/>
      </c>
      <c r="W15" s="7" t="str">
        <f t="shared" si="6"/>
        <v/>
      </c>
      <c r="X15" s="57" t="str">
        <f>IF(ISERROR(VLOOKUP($A15,#REF!,5,FALSE))=TRUE,"",VLOOKUP($A15,#REF!,18,FALSE)/(VLOOKUP($A15,#REF!,18,FALSE)+VLOOKUP($A15,#REF!,19,FALSE)))</f>
        <v/>
      </c>
      <c r="Y15" s="57" t="str">
        <f>IF(ISERROR(VLOOKUP($A15,#REF!,5,FALSE))=TRUE,"",VLOOKUP($A15,#REF!,19,FALSE)/(VLOOKUP($A15,#REF!,18,FALSE)+VLOOKUP($A15,#REF!,19,FALSE)))</f>
        <v/>
      </c>
      <c r="Z15" s="23" t="str">
        <f t="shared" si="7"/>
        <v/>
      </c>
      <c r="AA15" s="56" t="str">
        <f>IF(ISERROR(VLOOKUP($A15,#REF!,5,FALSE))=TRUE,"",VLOOKUP($A15,#REF!,20,FALSE)/VLOOKUP($A15,#REF!,5,FALSE))</f>
        <v/>
      </c>
      <c r="AB15" s="56" t="str">
        <f>IF(ISERROR(VLOOKUP($A15,#REF!,5,FALSE))=TRUE,"",VLOOKUP($A15,#REF!,21,FALSE)/VLOOKUP($A15,#REF!,5,FALSE))</f>
        <v/>
      </c>
      <c r="AC15" s="7">
        <f t="shared" si="8"/>
        <v>0</v>
      </c>
      <c r="AD15" s="56" t="str">
        <f>IF(ISERROR(VLOOKUP($A15,#REF!,5,FALSE))=TRUE,"",VLOOKUP($A15,#REF!,26,FALSE)/VLOOKUP($A15,#REF!,5,FALSE))</f>
        <v/>
      </c>
      <c r="AE15" s="56" t="str">
        <f>IF(ISERROR(VLOOKUP($A15,#REF!,5,FALSE))=TRUE,"",VLOOKUP($A15,#REF!,27,FALSE)/VLOOKUP($A15,#REF!,5,FALSE))</f>
        <v/>
      </c>
      <c r="AF15" s="7">
        <f t="shared" si="9"/>
        <v>0</v>
      </c>
      <c r="AG15" s="56" t="str">
        <f>IF(ISERROR(VLOOKUP($A15,#REF!,5,FALSE))=TRUE,"",VLOOKUP($A15,#REF!,27,FALSE)/VLOOKUP($A15,#REF!,29,FALSE))</f>
        <v/>
      </c>
      <c r="AH15" s="7" t="str">
        <f t="shared" si="10"/>
        <v/>
      </c>
      <c r="AI15" s="57" t="str">
        <f>IF(ISERROR(VLOOKUP($A15,#REF!,5,FALSE))=TRUE,"",VLOOKUP($A15,#REF!,26,FALSE)/(VLOOKUP($A15,#REF!,26,FALSE)+VLOOKUP($A15,#REF!,27,FALSE)))</f>
        <v/>
      </c>
      <c r="AJ15" s="57" t="str">
        <f>IF(ISERROR(VLOOKUP($A15,#REF!,5,FALSE))=TRUE,"",VLOOKUP($A15,#REF!,27,FALSE)/(VLOOKUP($A15,#REF!,26,FALSE)+VLOOKUP($A15,#REF!,27,FALSE)))</f>
        <v/>
      </c>
      <c r="AK15" s="23" t="str">
        <f t="shared" si="11"/>
        <v/>
      </c>
      <c r="AL15" s="56" t="str">
        <f>IF(ISERROR(VLOOKUP($A15,#REF!,5,FALSE))=TRUE,"",VLOOKUP($A15,#REF!,28,FALSE)/VLOOKUP($A15,#REF!,5,FALSE))</f>
        <v/>
      </c>
      <c r="AM15" s="56" t="str">
        <f>IF(ISERROR(VLOOKUP($A15,#REF!,5,FALSE))=TRUE,"",VLOOKUP($A15,#REF!,29,FALSE)/VLOOKUP($A15,#REF!,5,FALSE))</f>
        <v/>
      </c>
      <c r="AN15" s="7">
        <f t="shared" si="12"/>
        <v>0</v>
      </c>
      <c r="AO15" s="56" t="str">
        <f>IF(ISERROR(VLOOKUP($A15,#REF!,5,FALSE))=TRUE,"",VLOOKUP($A15,#REF!,22,FALSE)/VLOOKUP($A15,#REF!,5,FALSE))</f>
        <v/>
      </c>
      <c r="AP15" s="56" t="str">
        <f>IF(ISERROR(VLOOKUP($A15,#REF!,5,FALSE))=TRUE,"",VLOOKUP($A15,#REF!,23,FALSE)/VLOOKUP($A15,#REF!,5,FALSE))</f>
        <v/>
      </c>
      <c r="AQ15" s="7">
        <f t="shared" si="13"/>
        <v>0</v>
      </c>
      <c r="AR15" s="56" t="str">
        <f>IF(ISERROR(VLOOKUP($A15,#REF!,5,FALSE))=TRUE,"",VLOOKUP($A15,#REF!,23,FALSE)/VLOOKUP($A15,#REF!,25,FALSE))</f>
        <v/>
      </c>
      <c r="AS15" s="7" t="str">
        <f t="shared" si="14"/>
        <v/>
      </c>
      <c r="AT15" s="57" t="str">
        <f>IF(ISERROR(VLOOKUP($A15,#REF!,5,FALSE))=TRUE,"",VLOOKUP($A15,#REF!,22,FALSE)/(VLOOKUP($A15,#REF!,22,FALSE)+VLOOKUP($A15,#REF!,23,FALSE)))</f>
        <v/>
      </c>
      <c r="AU15" s="57" t="str">
        <f>IF(ISERROR(VLOOKUP($A15,#REF!,5,FALSE))=TRUE,"",VLOOKUP($A15,#REF!,23,FALSE)/(VLOOKUP($A15,#REF!,22,FALSE)+VLOOKUP($A15,#REF!,23,FALSE)))</f>
        <v/>
      </c>
      <c r="AV15" s="23" t="str">
        <f t="shared" si="15"/>
        <v/>
      </c>
      <c r="AW15" s="56" t="str">
        <f>IF(ISERROR(VLOOKUP($A15,#REF!,5,FALSE))=TRUE,"",VLOOKUP($A15,#REF!,24,FALSE)/VLOOKUP($A15,#REF!,5,FALSE))</f>
        <v/>
      </c>
      <c r="AX15" s="56" t="str">
        <f>IF(ISERROR(VLOOKUP($A15,#REF!,5,FALSE))=TRUE,"",VLOOKUP($A15,#REF!,25,FALSE)/VLOOKUP($A15,#REF!,5,FALSE))</f>
        <v/>
      </c>
      <c r="AY15" s="7">
        <f t="shared" si="16"/>
        <v>0</v>
      </c>
      <c r="AZ15" s="53" t="s">
        <v>63</v>
      </c>
      <c r="BB15" s="10"/>
      <c r="BC15" s="10"/>
      <c r="BD15" s="10"/>
      <c r="BE15" s="10"/>
      <c r="BF15" s="10"/>
      <c r="BG15" s="10"/>
      <c r="BH15" s="10"/>
      <c r="BI15" s="10"/>
      <c r="BJ15" s="10"/>
      <c r="BK15" s="10"/>
      <c r="BL15" s="10"/>
      <c r="BM15" s="10"/>
      <c r="BN15" s="10"/>
      <c r="BO15" s="10"/>
      <c r="BP15" s="10"/>
      <c r="BQ15" s="17"/>
      <c r="BR15" s="10"/>
      <c r="BS15" s="10"/>
      <c r="BT15" s="10"/>
      <c r="BU15" s="10"/>
      <c r="BV15" s="10"/>
      <c r="BW15" s="10"/>
      <c r="BX15" s="10"/>
      <c r="BY15" s="10"/>
      <c r="BZ15" s="10"/>
      <c r="CA15" s="10"/>
      <c r="CB15" s="10"/>
      <c r="CC15" s="10"/>
      <c r="CD15" s="10"/>
      <c r="CE15" s="10"/>
      <c r="CF15" s="10"/>
      <c r="CG15" s="10"/>
    </row>
    <row r="16" spans="1:85" x14ac:dyDescent="0.45">
      <c r="A16" s="25" t="str">
        <f>CONCATENATE(LEFT($B$3,2),"06")</f>
        <v>0106</v>
      </c>
      <c r="B16" s="24" t="str">
        <f>IF(ISERROR(VLOOKUP($A16,#REF!,4,FALSE))=TRUE,"",VLOOKUP($A16,#REF!,4,FALSE))</f>
        <v/>
      </c>
      <c r="C16" s="56" t="str">
        <f>IF(ISERROR(VLOOKUP($A16,#REF!,5,FALSE))=TRUE,"",VLOOKUP($A16,#REF!,14,FALSE)/VLOOKUP($A16,#REF!,5,FALSE))</f>
        <v/>
      </c>
      <c r="D16" s="56" t="str">
        <f>IF(ISERROR(VLOOKUP($A16,#REF!,5,FALSE))=TRUE,"",VLOOKUP($A16,#REF!,15,FALSE)/VLOOKUP($A16,#REF!,5,FALSE))</f>
        <v/>
      </c>
      <c r="E16" s="7">
        <f t="shared" si="0"/>
        <v>0</v>
      </c>
      <c r="F16" s="56" t="str">
        <f>IF(ISERROR(VLOOKUP($A16,#REF!,5,FALSE))=TRUE,"",VLOOKUP($A16,#REF!,15,FALSE)/VLOOKUP($A16,#REF!,7,FALSE))</f>
        <v/>
      </c>
      <c r="G16" s="7" t="str">
        <f t="shared" si="1"/>
        <v/>
      </c>
      <c r="H16" s="56" t="str">
        <f>IF(ISERROR(VLOOKUP($A16,#REF!,5,FALSE))=TRUE,"",VLOOKUP($A16,#REF!,15,FALSE)/VLOOKUP($A16,#REF!,9,FALSE))</f>
        <v/>
      </c>
      <c r="I16" s="7" t="str">
        <f t="shared" si="2"/>
        <v/>
      </c>
      <c r="J16" s="57" t="str">
        <f>IF(ISERROR(VLOOKUP($A16,#REF!,5,FALSE))=TRUE,"",VLOOKUP($A16,#REF!,14,FALSE)/(VLOOKUP($A16,#REF!,14,FALSE)+VLOOKUP($A16,#REF!,15,FALSE)))</f>
        <v/>
      </c>
      <c r="K16" s="57" t="str">
        <f>IF(ISERROR(VLOOKUP($A16,#REF!,5,FALSE))=TRUE,"",VLOOKUP($A16,#REF!,15,FALSE)/(VLOOKUP($A16,#REF!,14,FALSE)+VLOOKUP($A16,#REF!,15,FALSE)))</f>
        <v/>
      </c>
      <c r="L16" s="23" t="str">
        <f t="shared" si="3"/>
        <v/>
      </c>
      <c r="M16" s="56" t="str">
        <f>IF(ISERROR(VLOOKUP($A16,#REF!,5,FALSE))=TRUE,"",VLOOKUP($A16,#REF!,6,FALSE)/VLOOKUP($A16,#REF!,5,FALSE))</f>
        <v/>
      </c>
      <c r="N16" s="56" t="str">
        <f>IF(ISERROR(VLOOKUP($A16,#REF!,5,FALSE))=TRUE,"",VLOOKUP($A16,#REF!,7,FALSE)/VLOOKUP($A16,#REF!,5,FALSE))</f>
        <v/>
      </c>
      <c r="O16" s="7">
        <f t="shared" si="4"/>
        <v>0</v>
      </c>
      <c r="P16" s="56" t="str">
        <f>IF(ISERROR(VLOOKUP($A16,#REF!,5,FALSE))=TRUE,"",VLOOKUP($A16,#REF!,8,FALSE)/VLOOKUP($A16,#REF!,5,FALSE))</f>
        <v/>
      </c>
      <c r="Q16" s="56" t="str">
        <f>IF(ISERROR(VLOOKUP($A16,#REF!,5,FALSE))=TRUE,"",VLOOKUP($A16,#REF!,9,FALSE)/VLOOKUP($A16,#REF!,5,FALSE))</f>
        <v/>
      </c>
      <c r="R16" s="7">
        <f t="shared" si="5"/>
        <v>0</v>
      </c>
      <c r="S16" s="56" t="str">
        <f>IF(ISERROR(VLOOKUP($A16,#REF!,5,FALSE))=TRUE,"",VLOOKUP($A16,#REF!,18,FALSE)/VLOOKUP($A16,#REF!,5,FALSE))</f>
        <v/>
      </c>
      <c r="T16" s="56" t="str">
        <f>IF(ISERROR(VLOOKUP($A16,#REF!,5,FALSE))=TRUE,"",VLOOKUP($A16,#REF!,19,FALSE)/VLOOKUP($A16,#REF!,5,FALSE))</f>
        <v/>
      </c>
      <c r="U16" s="7">
        <f t="shared" si="6"/>
        <v>0</v>
      </c>
      <c r="V16" s="56" t="str">
        <f>IF(ISERROR(VLOOKUP($A16,#REF!,5,FALSE))=TRUE,"",VLOOKUP($A16,#REF!,19,FALSE)/VLOOKUP($A16,#REF!,21,FALSE))</f>
        <v/>
      </c>
      <c r="W16" s="7" t="str">
        <f t="shared" si="6"/>
        <v/>
      </c>
      <c r="X16" s="57" t="str">
        <f>IF(ISERROR(VLOOKUP($A16,#REF!,5,FALSE))=TRUE,"",VLOOKUP($A16,#REF!,18,FALSE)/(VLOOKUP($A16,#REF!,18,FALSE)+VLOOKUP($A16,#REF!,19,FALSE)))</f>
        <v/>
      </c>
      <c r="Y16" s="57" t="str">
        <f>IF(ISERROR(VLOOKUP($A16,#REF!,5,FALSE))=TRUE,"",VLOOKUP($A16,#REF!,19,FALSE)/(VLOOKUP($A16,#REF!,18,FALSE)+VLOOKUP($A16,#REF!,19,FALSE)))</f>
        <v/>
      </c>
      <c r="Z16" s="23" t="str">
        <f t="shared" si="7"/>
        <v/>
      </c>
      <c r="AA16" s="56" t="str">
        <f>IF(ISERROR(VLOOKUP($A16,#REF!,5,FALSE))=TRUE,"",VLOOKUP($A16,#REF!,20,FALSE)/VLOOKUP($A16,#REF!,5,FALSE))</f>
        <v/>
      </c>
      <c r="AB16" s="56" t="str">
        <f>IF(ISERROR(VLOOKUP($A16,#REF!,5,FALSE))=TRUE,"",VLOOKUP($A16,#REF!,21,FALSE)/VLOOKUP($A16,#REF!,5,FALSE))</f>
        <v/>
      </c>
      <c r="AC16" s="7">
        <f t="shared" si="8"/>
        <v>0</v>
      </c>
      <c r="AD16" s="56" t="str">
        <f>IF(ISERROR(VLOOKUP($A16,#REF!,5,FALSE))=TRUE,"",VLOOKUP($A16,#REF!,26,FALSE)/VLOOKUP($A16,#REF!,5,FALSE))</f>
        <v/>
      </c>
      <c r="AE16" s="56" t="str">
        <f>IF(ISERROR(VLOOKUP($A16,#REF!,5,FALSE))=TRUE,"",VLOOKUP($A16,#REF!,27,FALSE)/VLOOKUP($A16,#REF!,5,FALSE))</f>
        <v/>
      </c>
      <c r="AF16" s="7">
        <f t="shared" si="9"/>
        <v>0</v>
      </c>
      <c r="AG16" s="56" t="str">
        <f>IF(ISERROR(VLOOKUP($A16,#REF!,5,FALSE))=TRUE,"",VLOOKUP($A16,#REF!,27,FALSE)/VLOOKUP($A16,#REF!,29,FALSE))</f>
        <v/>
      </c>
      <c r="AH16" s="7" t="str">
        <f t="shared" si="10"/>
        <v/>
      </c>
      <c r="AI16" s="57" t="str">
        <f>IF(ISERROR(VLOOKUP($A16,#REF!,5,FALSE))=TRUE,"",VLOOKUP($A16,#REF!,26,FALSE)/(VLOOKUP($A16,#REF!,26,FALSE)+VLOOKUP($A16,#REF!,27,FALSE)))</f>
        <v/>
      </c>
      <c r="AJ16" s="57" t="str">
        <f>IF(ISERROR(VLOOKUP($A16,#REF!,5,FALSE))=TRUE,"",VLOOKUP($A16,#REF!,27,FALSE)/(VLOOKUP($A16,#REF!,26,FALSE)+VLOOKUP($A16,#REF!,27,FALSE)))</f>
        <v/>
      </c>
      <c r="AK16" s="23" t="str">
        <f t="shared" si="11"/>
        <v/>
      </c>
      <c r="AL16" s="56" t="str">
        <f>IF(ISERROR(VLOOKUP($A16,#REF!,5,FALSE))=TRUE,"",VLOOKUP($A16,#REF!,28,FALSE)/VLOOKUP($A16,#REF!,5,FALSE))</f>
        <v/>
      </c>
      <c r="AM16" s="56" t="str">
        <f>IF(ISERROR(VLOOKUP($A16,#REF!,5,FALSE))=TRUE,"",VLOOKUP($A16,#REF!,29,FALSE)/VLOOKUP($A16,#REF!,5,FALSE))</f>
        <v/>
      </c>
      <c r="AN16" s="7">
        <f t="shared" si="12"/>
        <v>0</v>
      </c>
      <c r="AO16" s="56" t="str">
        <f>IF(ISERROR(VLOOKUP($A16,#REF!,5,FALSE))=TRUE,"",VLOOKUP($A16,#REF!,22,FALSE)/VLOOKUP($A16,#REF!,5,FALSE))</f>
        <v/>
      </c>
      <c r="AP16" s="56" t="str">
        <f>IF(ISERROR(VLOOKUP($A16,#REF!,5,FALSE))=TRUE,"",VLOOKUP($A16,#REF!,23,FALSE)/VLOOKUP($A16,#REF!,5,FALSE))</f>
        <v/>
      </c>
      <c r="AQ16" s="7">
        <f t="shared" si="13"/>
        <v>0</v>
      </c>
      <c r="AR16" s="56" t="str">
        <f>IF(ISERROR(VLOOKUP($A16,#REF!,5,FALSE))=TRUE,"",VLOOKUP($A16,#REF!,23,FALSE)/VLOOKUP($A16,#REF!,25,FALSE))</f>
        <v/>
      </c>
      <c r="AS16" s="7" t="str">
        <f t="shared" si="14"/>
        <v/>
      </c>
      <c r="AT16" s="57" t="str">
        <f>IF(ISERROR(VLOOKUP($A16,#REF!,5,FALSE))=TRUE,"",VLOOKUP($A16,#REF!,22,FALSE)/(VLOOKUP($A16,#REF!,22,FALSE)+VLOOKUP($A16,#REF!,23,FALSE)))</f>
        <v/>
      </c>
      <c r="AU16" s="57" t="str">
        <f>IF(ISERROR(VLOOKUP($A16,#REF!,5,FALSE))=TRUE,"",VLOOKUP($A16,#REF!,23,FALSE)/(VLOOKUP($A16,#REF!,22,FALSE)+VLOOKUP($A16,#REF!,23,FALSE)))</f>
        <v/>
      </c>
      <c r="AV16" s="23" t="str">
        <f t="shared" si="15"/>
        <v/>
      </c>
      <c r="AW16" s="56" t="str">
        <f>IF(ISERROR(VLOOKUP($A16,#REF!,5,FALSE))=TRUE,"",VLOOKUP($A16,#REF!,24,FALSE)/VLOOKUP($A16,#REF!,5,FALSE))</f>
        <v/>
      </c>
      <c r="AX16" s="56" t="str">
        <f>IF(ISERROR(VLOOKUP($A16,#REF!,5,FALSE))=TRUE,"",VLOOKUP($A16,#REF!,25,FALSE)/VLOOKUP($A16,#REF!,5,FALSE))</f>
        <v/>
      </c>
      <c r="AY16" s="7">
        <f t="shared" si="16"/>
        <v>0</v>
      </c>
      <c r="AZ16" s="53" t="s">
        <v>64</v>
      </c>
      <c r="BB16" s="10"/>
      <c r="BC16" s="10"/>
      <c r="BD16" s="10"/>
      <c r="BE16" s="10"/>
      <c r="BF16" s="10"/>
      <c r="BG16" s="10"/>
      <c r="BH16" s="10"/>
      <c r="BI16" s="10"/>
      <c r="BJ16" s="10"/>
      <c r="BK16" s="10"/>
      <c r="BL16" s="10"/>
      <c r="BM16" s="10"/>
      <c r="BN16" s="10"/>
      <c r="BO16" s="10"/>
      <c r="BP16" s="10"/>
      <c r="BQ16" s="17"/>
      <c r="BR16" s="10"/>
      <c r="BS16" s="10"/>
      <c r="BT16" s="10"/>
      <c r="BU16" s="10"/>
      <c r="BV16" s="10"/>
      <c r="BW16" s="10"/>
      <c r="BX16" s="10"/>
      <c r="BY16" s="10"/>
      <c r="BZ16" s="10"/>
      <c r="CA16" s="10"/>
      <c r="CB16" s="10"/>
      <c r="CC16" s="10"/>
      <c r="CD16" s="10"/>
      <c r="CE16" s="10"/>
      <c r="CF16" s="10"/>
      <c r="CG16" s="10"/>
    </row>
    <row r="17" spans="1:85" x14ac:dyDescent="0.45">
      <c r="A17" s="25" t="str">
        <f>CONCATENATE(LEFT($B$3,2),"07")</f>
        <v>0107</v>
      </c>
      <c r="B17" s="24" t="str">
        <f>IF(ISERROR(VLOOKUP($A17,#REF!,4,FALSE))=TRUE,"",VLOOKUP($A17,#REF!,4,FALSE))</f>
        <v/>
      </c>
      <c r="C17" s="56" t="str">
        <f>IF(ISERROR(VLOOKUP($A17,#REF!,5,FALSE))=TRUE,"",VLOOKUP($A17,#REF!,14,FALSE)/VLOOKUP($A17,#REF!,5,FALSE))</f>
        <v/>
      </c>
      <c r="D17" s="56" t="str">
        <f>IF(ISERROR(VLOOKUP($A17,#REF!,5,FALSE))=TRUE,"",VLOOKUP($A17,#REF!,15,FALSE)/VLOOKUP($A17,#REF!,5,FALSE))</f>
        <v/>
      </c>
      <c r="E17" s="7">
        <f t="shared" si="0"/>
        <v>0</v>
      </c>
      <c r="F17" s="56" t="str">
        <f>IF(ISERROR(VLOOKUP($A17,#REF!,5,FALSE))=TRUE,"",VLOOKUP($A17,#REF!,15,FALSE)/VLOOKUP($A17,#REF!,7,FALSE))</f>
        <v/>
      </c>
      <c r="G17" s="7" t="str">
        <f t="shared" si="1"/>
        <v/>
      </c>
      <c r="H17" s="56" t="str">
        <f>IF(ISERROR(VLOOKUP($A17,#REF!,5,FALSE))=TRUE,"",VLOOKUP($A17,#REF!,15,FALSE)/VLOOKUP($A17,#REF!,9,FALSE))</f>
        <v/>
      </c>
      <c r="I17" s="7" t="str">
        <f t="shared" si="2"/>
        <v/>
      </c>
      <c r="J17" s="57" t="str">
        <f>IF(ISERROR(VLOOKUP($A17,#REF!,5,FALSE))=TRUE,"",VLOOKUP($A17,#REF!,14,FALSE)/(VLOOKUP($A17,#REF!,14,FALSE)+VLOOKUP($A17,#REF!,15,FALSE)))</f>
        <v/>
      </c>
      <c r="K17" s="57" t="str">
        <f>IF(ISERROR(VLOOKUP($A17,#REF!,5,FALSE))=TRUE,"",VLOOKUP($A17,#REF!,15,FALSE)/(VLOOKUP($A17,#REF!,14,FALSE)+VLOOKUP($A17,#REF!,15,FALSE)))</f>
        <v/>
      </c>
      <c r="L17" s="23" t="str">
        <f t="shared" si="3"/>
        <v/>
      </c>
      <c r="M17" s="56" t="str">
        <f>IF(ISERROR(VLOOKUP($A17,#REF!,5,FALSE))=TRUE,"",VLOOKUP($A17,#REF!,6,FALSE)/VLOOKUP($A17,#REF!,5,FALSE))</f>
        <v/>
      </c>
      <c r="N17" s="56" t="str">
        <f>IF(ISERROR(VLOOKUP($A17,#REF!,5,FALSE))=TRUE,"",VLOOKUP($A17,#REF!,7,FALSE)/VLOOKUP($A17,#REF!,5,FALSE))</f>
        <v/>
      </c>
      <c r="O17" s="7">
        <f t="shared" si="4"/>
        <v>0</v>
      </c>
      <c r="P17" s="56" t="str">
        <f>IF(ISERROR(VLOOKUP($A17,#REF!,5,FALSE))=TRUE,"",VLOOKUP($A17,#REF!,8,FALSE)/VLOOKUP($A17,#REF!,5,FALSE))</f>
        <v/>
      </c>
      <c r="Q17" s="56" t="str">
        <f>IF(ISERROR(VLOOKUP($A17,#REF!,5,FALSE))=TRUE,"",VLOOKUP($A17,#REF!,9,FALSE)/VLOOKUP($A17,#REF!,5,FALSE))</f>
        <v/>
      </c>
      <c r="R17" s="7">
        <f t="shared" si="5"/>
        <v>0</v>
      </c>
      <c r="S17" s="56" t="str">
        <f>IF(ISERROR(VLOOKUP($A17,#REF!,5,FALSE))=TRUE,"",VLOOKUP($A17,#REF!,18,FALSE)/VLOOKUP($A17,#REF!,5,FALSE))</f>
        <v/>
      </c>
      <c r="T17" s="56" t="str">
        <f>IF(ISERROR(VLOOKUP($A17,#REF!,5,FALSE))=TRUE,"",VLOOKUP($A17,#REF!,19,FALSE)/VLOOKUP($A17,#REF!,5,FALSE))</f>
        <v/>
      </c>
      <c r="U17" s="7">
        <f t="shared" si="6"/>
        <v>0</v>
      </c>
      <c r="V17" s="56" t="str">
        <f>IF(ISERROR(VLOOKUP($A17,#REF!,5,FALSE))=TRUE,"",VLOOKUP($A17,#REF!,19,FALSE)/VLOOKUP($A17,#REF!,21,FALSE))</f>
        <v/>
      </c>
      <c r="W17" s="7" t="str">
        <f t="shared" si="6"/>
        <v/>
      </c>
      <c r="X17" s="57" t="str">
        <f>IF(ISERROR(VLOOKUP($A17,#REF!,5,FALSE))=TRUE,"",VLOOKUP($A17,#REF!,18,FALSE)/(VLOOKUP($A17,#REF!,18,FALSE)+VLOOKUP($A17,#REF!,19,FALSE)))</f>
        <v/>
      </c>
      <c r="Y17" s="57" t="str">
        <f>IF(ISERROR(VLOOKUP($A17,#REF!,5,FALSE))=TRUE,"",VLOOKUP($A17,#REF!,19,FALSE)/(VLOOKUP($A17,#REF!,18,FALSE)+VLOOKUP($A17,#REF!,19,FALSE)))</f>
        <v/>
      </c>
      <c r="Z17" s="23" t="str">
        <f t="shared" si="7"/>
        <v/>
      </c>
      <c r="AA17" s="56" t="str">
        <f>IF(ISERROR(VLOOKUP($A17,#REF!,5,FALSE))=TRUE,"",VLOOKUP($A17,#REF!,20,FALSE)/VLOOKUP($A17,#REF!,5,FALSE))</f>
        <v/>
      </c>
      <c r="AB17" s="56" t="str">
        <f>IF(ISERROR(VLOOKUP($A17,#REF!,5,FALSE))=TRUE,"",VLOOKUP($A17,#REF!,21,FALSE)/VLOOKUP($A17,#REF!,5,FALSE))</f>
        <v/>
      </c>
      <c r="AC17" s="7">
        <f t="shared" si="8"/>
        <v>0</v>
      </c>
      <c r="AD17" s="56" t="str">
        <f>IF(ISERROR(VLOOKUP($A17,#REF!,5,FALSE))=TRUE,"",VLOOKUP($A17,#REF!,26,FALSE)/VLOOKUP($A17,#REF!,5,FALSE))</f>
        <v/>
      </c>
      <c r="AE17" s="56" t="str">
        <f>IF(ISERROR(VLOOKUP($A17,#REF!,5,FALSE))=TRUE,"",VLOOKUP($A17,#REF!,27,FALSE)/VLOOKUP($A17,#REF!,5,FALSE))</f>
        <v/>
      </c>
      <c r="AF17" s="7">
        <f t="shared" si="9"/>
        <v>0</v>
      </c>
      <c r="AG17" s="56" t="str">
        <f>IF(ISERROR(VLOOKUP($A17,#REF!,5,FALSE))=TRUE,"",VLOOKUP($A17,#REF!,27,FALSE)/VLOOKUP($A17,#REF!,29,FALSE))</f>
        <v/>
      </c>
      <c r="AH17" s="7" t="str">
        <f t="shared" si="10"/>
        <v/>
      </c>
      <c r="AI17" s="57" t="str">
        <f>IF(ISERROR(VLOOKUP($A17,#REF!,5,FALSE))=TRUE,"",VLOOKUP($A17,#REF!,26,FALSE)/(VLOOKUP($A17,#REF!,26,FALSE)+VLOOKUP($A17,#REF!,27,FALSE)))</f>
        <v/>
      </c>
      <c r="AJ17" s="57" t="str">
        <f>IF(ISERROR(VLOOKUP($A17,#REF!,5,FALSE))=TRUE,"",VLOOKUP($A17,#REF!,27,FALSE)/(VLOOKUP($A17,#REF!,26,FALSE)+VLOOKUP($A17,#REF!,27,FALSE)))</f>
        <v/>
      </c>
      <c r="AK17" s="23" t="str">
        <f t="shared" si="11"/>
        <v/>
      </c>
      <c r="AL17" s="56" t="str">
        <f>IF(ISERROR(VLOOKUP($A17,#REF!,5,FALSE))=TRUE,"",VLOOKUP($A17,#REF!,28,FALSE)/VLOOKUP($A17,#REF!,5,FALSE))</f>
        <v/>
      </c>
      <c r="AM17" s="56" t="str">
        <f>IF(ISERROR(VLOOKUP($A17,#REF!,5,FALSE))=TRUE,"",VLOOKUP($A17,#REF!,29,FALSE)/VLOOKUP($A17,#REF!,5,FALSE))</f>
        <v/>
      </c>
      <c r="AN17" s="7">
        <f t="shared" si="12"/>
        <v>0</v>
      </c>
      <c r="AO17" s="56" t="str">
        <f>IF(ISERROR(VLOOKUP($A17,#REF!,5,FALSE))=TRUE,"",VLOOKUP($A17,#REF!,22,FALSE)/VLOOKUP($A17,#REF!,5,FALSE))</f>
        <v/>
      </c>
      <c r="AP17" s="56" t="str">
        <f>IF(ISERROR(VLOOKUP($A17,#REF!,5,FALSE))=TRUE,"",VLOOKUP($A17,#REF!,23,FALSE)/VLOOKUP($A17,#REF!,5,FALSE))</f>
        <v/>
      </c>
      <c r="AQ17" s="7">
        <f t="shared" si="13"/>
        <v>0</v>
      </c>
      <c r="AR17" s="56" t="str">
        <f>IF(ISERROR(VLOOKUP($A17,#REF!,5,FALSE))=TRUE,"",VLOOKUP($A17,#REF!,23,FALSE)/VLOOKUP($A17,#REF!,25,FALSE))</f>
        <v/>
      </c>
      <c r="AS17" s="7" t="str">
        <f t="shared" si="14"/>
        <v/>
      </c>
      <c r="AT17" s="57" t="str">
        <f>IF(ISERROR(VLOOKUP($A17,#REF!,5,FALSE))=TRUE,"",VLOOKUP($A17,#REF!,22,FALSE)/(VLOOKUP($A17,#REF!,22,FALSE)+VLOOKUP($A17,#REF!,23,FALSE)))</f>
        <v/>
      </c>
      <c r="AU17" s="57" t="str">
        <f>IF(ISERROR(VLOOKUP($A17,#REF!,5,FALSE))=TRUE,"",VLOOKUP($A17,#REF!,23,FALSE)/(VLOOKUP($A17,#REF!,22,FALSE)+VLOOKUP($A17,#REF!,23,FALSE)))</f>
        <v/>
      </c>
      <c r="AV17" s="23" t="str">
        <f t="shared" si="15"/>
        <v/>
      </c>
      <c r="AW17" s="56" t="str">
        <f>IF(ISERROR(VLOOKUP($A17,#REF!,5,FALSE))=TRUE,"",VLOOKUP($A17,#REF!,24,FALSE)/VLOOKUP($A17,#REF!,5,FALSE))</f>
        <v/>
      </c>
      <c r="AX17" s="56" t="str">
        <f>IF(ISERROR(VLOOKUP($A17,#REF!,5,FALSE))=TRUE,"",VLOOKUP($A17,#REF!,25,FALSE)/VLOOKUP($A17,#REF!,5,FALSE))</f>
        <v/>
      </c>
      <c r="AY17" s="7">
        <f t="shared" si="16"/>
        <v>0</v>
      </c>
      <c r="AZ17" s="53" t="s">
        <v>65</v>
      </c>
      <c r="BB17" s="10"/>
      <c r="BC17" s="10"/>
      <c r="BD17" s="10"/>
      <c r="BE17" s="10"/>
      <c r="BF17" s="10"/>
      <c r="BG17" s="10"/>
      <c r="BH17" s="10"/>
      <c r="BI17" s="10"/>
      <c r="BJ17" s="10"/>
      <c r="BK17" s="10"/>
      <c r="BL17" s="10"/>
      <c r="BM17" s="10"/>
      <c r="BN17" s="10"/>
      <c r="BO17" s="10"/>
      <c r="BP17" s="10"/>
      <c r="BQ17" s="17"/>
      <c r="BR17" s="10"/>
      <c r="BS17" s="10"/>
      <c r="BT17" s="10"/>
      <c r="BU17" s="10"/>
      <c r="BV17" s="10"/>
      <c r="BW17" s="10"/>
      <c r="BX17" s="10"/>
      <c r="BY17" s="10"/>
      <c r="BZ17" s="10"/>
      <c r="CA17" s="10"/>
      <c r="CB17" s="10"/>
      <c r="CC17" s="10"/>
      <c r="CD17" s="10"/>
      <c r="CE17" s="10"/>
      <c r="CF17" s="10"/>
      <c r="CG17" s="10"/>
    </row>
    <row r="18" spans="1:85" x14ac:dyDescent="0.45">
      <c r="A18" s="25" t="str">
        <f>CONCATENATE(LEFT($B$3,2),"08")</f>
        <v>0108</v>
      </c>
      <c r="B18" s="24" t="str">
        <f>IF(ISERROR(VLOOKUP($A18,#REF!,4,FALSE))=TRUE,"",VLOOKUP($A18,#REF!,4,FALSE))</f>
        <v/>
      </c>
      <c r="C18" s="56" t="str">
        <f>IF(ISERROR(VLOOKUP($A18,#REF!,5,FALSE))=TRUE,"",VLOOKUP($A18,#REF!,14,FALSE)/VLOOKUP($A18,#REF!,5,FALSE))</f>
        <v/>
      </c>
      <c r="D18" s="56" t="str">
        <f>IF(ISERROR(VLOOKUP($A18,#REF!,5,FALSE))=TRUE,"",VLOOKUP($A18,#REF!,15,FALSE)/VLOOKUP($A18,#REF!,5,FALSE))</f>
        <v/>
      </c>
      <c r="E18" s="7">
        <f t="shared" si="0"/>
        <v>0</v>
      </c>
      <c r="F18" s="56" t="str">
        <f>IF(ISERROR(VLOOKUP($A18,#REF!,5,FALSE))=TRUE,"",VLOOKUP($A18,#REF!,15,FALSE)/VLOOKUP($A18,#REF!,7,FALSE))</f>
        <v/>
      </c>
      <c r="G18" s="7" t="str">
        <f t="shared" si="1"/>
        <v/>
      </c>
      <c r="H18" s="56" t="str">
        <f>IF(ISERROR(VLOOKUP($A18,#REF!,5,FALSE))=TRUE,"",VLOOKUP($A18,#REF!,15,FALSE)/VLOOKUP($A18,#REF!,9,FALSE))</f>
        <v/>
      </c>
      <c r="I18" s="7" t="str">
        <f t="shared" si="2"/>
        <v/>
      </c>
      <c r="J18" s="57" t="str">
        <f>IF(ISERROR(VLOOKUP($A18,#REF!,5,FALSE))=TRUE,"",VLOOKUP($A18,#REF!,14,FALSE)/(VLOOKUP($A18,#REF!,14,FALSE)+VLOOKUP($A18,#REF!,15,FALSE)))</f>
        <v/>
      </c>
      <c r="K18" s="57" t="str">
        <f>IF(ISERROR(VLOOKUP($A18,#REF!,5,FALSE))=TRUE,"",VLOOKUP($A18,#REF!,15,FALSE)/(VLOOKUP($A18,#REF!,14,FALSE)+VLOOKUP($A18,#REF!,15,FALSE)))</f>
        <v/>
      </c>
      <c r="L18" s="23" t="str">
        <f t="shared" si="3"/>
        <v/>
      </c>
      <c r="M18" s="56" t="str">
        <f>IF(ISERROR(VLOOKUP($A18,#REF!,5,FALSE))=TRUE,"",VLOOKUP($A18,#REF!,6,FALSE)/VLOOKUP($A18,#REF!,5,FALSE))</f>
        <v/>
      </c>
      <c r="N18" s="56" t="str">
        <f>IF(ISERROR(VLOOKUP($A18,#REF!,5,FALSE))=TRUE,"",VLOOKUP($A18,#REF!,7,FALSE)/VLOOKUP($A18,#REF!,5,FALSE))</f>
        <v/>
      </c>
      <c r="O18" s="7">
        <f t="shared" si="4"/>
        <v>0</v>
      </c>
      <c r="P18" s="56" t="str">
        <f>IF(ISERROR(VLOOKUP($A18,#REF!,5,FALSE))=TRUE,"",VLOOKUP($A18,#REF!,8,FALSE)/VLOOKUP($A18,#REF!,5,FALSE))</f>
        <v/>
      </c>
      <c r="Q18" s="56" t="str">
        <f>IF(ISERROR(VLOOKUP($A18,#REF!,5,FALSE))=TRUE,"",VLOOKUP($A18,#REF!,9,FALSE)/VLOOKUP($A18,#REF!,5,FALSE))</f>
        <v/>
      </c>
      <c r="R18" s="7">
        <f t="shared" si="5"/>
        <v>0</v>
      </c>
      <c r="S18" s="56" t="str">
        <f>IF(ISERROR(VLOOKUP($A18,#REF!,5,FALSE))=TRUE,"",VLOOKUP($A18,#REF!,18,FALSE)/VLOOKUP($A18,#REF!,5,FALSE))</f>
        <v/>
      </c>
      <c r="T18" s="56" t="str">
        <f>IF(ISERROR(VLOOKUP($A18,#REF!,5,FALSE))=TRUE,"",VLOOKUP($A18,#REF!,19,FALSE)/VLOOKUP($A18,#REF!,5,FALSE))</f>
        <v/>
      </c>
      <c r="U18" s="7">
        <f t="shared" si="6"/>
        <v>0</v>
      </c>
      <c r="V18" s="56" t="str">
        <f>IF(ISERROR(VLOOKUP($A18,#REF!,5,FALSE))=TRUE,"",VLOOKUP($A18,#REF!,19,FALSE)/VLOOKUP($A18,#REF!,21,FALSE))</f>
        <v/>
      </c>
      <c r="W18" s="7" t="str">
        <f t="shared" si="6"/>
        <v/>
      </c>
      <c r="X18" s="57" t="str">
        <f>IF(ISERROR(VLOOKUP($A18,#REF!,5,FALSE))=TRUE,"",VLOOKUP($A18,#REF!,18,FALSE)/(VLOOKUP($A18,#REF!,18,FALSE)+VLOOKUP($A18,#REF!,19,FALSE)))</f>
        <v/>
      </c>
      <c r="Y18" s="57" t="str">
        <f>IF(ISERROR(VLOOKUP($A18,#REF!,5,FALSE))=TRUE,"",VLOOKUP($A18,#REF!,19,FALSE)/(VLOOKUP($A18,#REF!,18,FALSE)+VLOOKUP($A18,#REF!,19,FALSE)))</f>
        <v/>
      </c>
      <c r="Z18" s="23" t="str">
        <f t="shared" si="7"/>
        <v/>
      </c>
      <c r="AA18" s="56" t="str">
        <f>IF(ISERROR(VLOOKUP($A18,#REF!,5,FALSE))=TRUE,"",VLOOKUP($A18,#REF!,20,FALSE)/VLOOKUP($A18,#REF!,5,FALSE))</f>
        <v/>
      </c>
      <c r="AB18" s="56" t="str">
        <f>IF(ISERROR(VLOOKUP($A18,#REF!,5,FALSE))=TRUE,"",VLOOKUP($A18,#REF!,21,FALSE)/VLOOKUP($A18,#REF!,5,FALSE))</f>
        <v/>
      </c>
      <c r="AC18" s="7">
        <f t="shared" si="8"/>
        <v>0</v>
      </c>
      <c r="AD18" s="56" t="str">
        <f>IF(ISERROR(VLOOKUP($A18,#REF!,5,FALSE))=TRUE,"",VLOOKUP($A18,#REF!,26,FALSE)/VLOOKUP($A18,#REF!,5,FALSE))</f>
        <v/>
      </c>
      <c r="AE18" s="56" t="str">
        <f>IF(ISERROR(VLOOKUP($A18,#REF!,5,FALSE))=TRUE,"",VLOOKUP($A18,#REF!,27,FALSE)/VLOOKUP($A18,#REF!,5,FALSE))</f>
        <v/>
      </c>
      <c r="AF18" s="7">
        <f t="shared" si="9"/>
        <v>0</v>
      </c>
      <c r="AG18" s="56" t="str">
        <f>IF(ISERROR(VLOOKUP($A18,#REF!,5,FALSE))=TRUE,"",VLOOKUP($A18,#REF!,27,FALSE)/VLOOKUP($A18,#REF!,29,FALSE))</f>
        <v/>
      </c>
      <c r="AH18" s="7" t="str">
        <f t="shared" si="10"/>
        <v/>
      </c>
      <c r="AI18" s="57" t="str">
        <f>IF(ISERROR(VLOOKUP($A18,#REF!,5,FALSE))=TRUE,"",VLOOKUP($A18,#REF!,26,FALSE)/(VLOOKUP($A18,#REF!,26,FALSE)+VLOOKUP($A18,#REF!,27,FALSE)))</f>
        <v/>
      </c>
      <c r="AJ18" s="57" t="str">
        <f>IF(ISERROR(VLOOKUP($A18,#REF!,5,FALSE))=TRUE,"",VLOOKUP($A18,#REF!,27,FALSE)/(VLOOKUP($A18,#REF!,26,FALSE)+VLOOKUP($A18,#REF!,27,FALSE)))</f>
        <v/>
      </c>
      <c r="AK18" s="23" t="str">
        <f t="shared" si="11"/>
        <v/>
      </c>
      <c r="AL18" s="56" t="str">
        <f>IF(ISERROR(VLOOKUP($A18,#REF!,5,FALSE))=TRUE,"",VLOOKUP($A18,#REF!,28,FALSE)/VLOOKUP($A18,#REF!,5,FALSE))</f>
        <v/>
      </c>
      <c r="AM18" s="56" t="str">
        <f>IF(ISERROR(VLOOKUP($A18,#REF!,5,FALSE))=TRUE,"",VLOOKUP($A18,#REF!,29,FALSE)/VLOOKUP($A18,#REF!,5,FALSE))</f>
        <v/>
      </c>
      <c r="AN18" s="7">
        <f t="shared" si="12"/>
        <v>0</v>
      </c>
      <c r="AO18" s="56" t="str">
        <f>IF(ISERROR(VLOOKUP($A18,#REF!,5,FALSE))=TRUE,"",VLOOKUP($A18,#REF!,22,FALSE)/VLOOKUP($A18,#REF!,5,FALSE))</f>
        <v/>
      </c>
      <c r="AP18" s="56" t="str">
        <f>IF(ISERROR(VLOOKUP($A18,#REF!,5,FALSE))=TRUE,"",VLOOKUP($A18,#REF!,23,FALSE)/VLOOKUP($A18,#REF!,5,FALSE))</f>
        <v/>
      </c>
      <c r="AQ18" s="7">
        <f t="shared" si="13"/>
        <v>0</v>
      </c>
      <c r="AR18" s="56" t="str">
        <f>IF(ISERROR(VLOOKUP($A18,#REF!,5,FALSE))=TRUE,"",VLOOKUP($A18,#REF!,23,FALSE)/VLOOKUP($A18,#REF!,25,FALSE))</f>
        <v/>
      </c>
      <c r="AS18" s="7" t="str">
        <f t="shared" si="14"/>
        <v/>
      </c>
      <c r="AT18" s="57" t="str">
        <f>IF(ISERROR(VLOOKUP($A18,#REF!,5,FALSE))=TRUE,"",VLOOKUP($A18,#REF!,22,FALSE)/(VLOOKUP($A18,#REF!,22,FALSE)+VLOOKUP($A18,#REF!,23,FALSE)))</f>
        <v/>
      </c>
      <c r="AU18" s="57" t="str">
        <f>IF(ISERROR(VLOOKUP($A18,#REF!,5,FALSE))=TRUE,"",VLOOKUP($A18,#REF!,23,FALSE)/(VLOOKUP($A18,#REF!,22,FALSE)+VLOOKUP($A18,#REF!,23,FALSE)))</f>
        <v/>
      </c>
      <c r="AV18" s="23" t="str">
        <f t="shared" si="15"/>
        <v/>
      </c>
      <c r="AW18" s="56" t="str">
        <f>IF(ISERROR(VLOOKUP($A18,#REF!,5,FALSE))=TRUE,"",VLOOKUP($A18,#REF!,24,FALSE)/VLOOKUP($A18,#REF!,5,FALSE))</f>
        <v/>
      </c>
      <c r="AX18" s="56" t="str">
        <f>IF(ISERROR(VLOOKUP($A18,#REF!,5,FALSE))=TRUE,"",VLOOKUP($A18,#REF!,25,FALSE)/VLOOKUP($A18,#REF!,5,FALSE))</f>
        <v/>
      </c>
      <c r="AY18" s="7">
        <f t="shared" si="16"/>
        <v>0</v>
      </c>
      <c r="AZ18" s="53" t="s">
        <v>66</v>
      </c>
      <c r="BB18" s="10"/>
      <c r="BC18" s="10"/>
      <c r="BD18" s="10"/>
      <c r="BE18" s="10"/>
      <c r="BF18" s="10"/>
      <c r="BG18" s="10"/>
      <c r="BH18" s="10"/>
      <c r="BI18" s="10"/>
      <c r="BJ18" s="10"/>
      <c r="BK18" s="10"/>
      <c r="BL18" s="10"/>
      <c r="BM18" s="10"/>
      <c r="BN18" s="10"/>
      <c r="BO18" s="10"/>
      <c r="BP18" s="10"/>
      <c r="BQ18" s="17"/>
      <c r="BR18" s="10"/>
      <c r="BS18" s="10"/>
      <c r="BT18" s="10"/>
      <c r="BU18" s="10"/>
      <c r="BV18" s="10"/>
      <c r="BW18" s="10"/>
      <c r="BX18" s="10"/>
      <c r="BY18" s="10"/>
      <c r="BZ18" s="10"/>
      <c r="CA18" s="10"/>
      <c r="CB18" s="10"/>
      <c r="CC18" s="10"/>
      <c r="CD18" s="10"/>
      <c r="CE18" s="10"/>
      <c r="CF18" s="10"/>
      <c r="CG18" s="10"/>
    </row>
    <row r="19" spans="1:85" x14ac:dyDescent="0.45">
      <c r="A19" s="25" t="str">
        <f>CONCATENATE(LEFT($B$3,2),"09")</f>
        <v>0109</v>
      </c>
      <c r="B19" s="24" t="str">
        <f>IF(ISERROR(VLOOKUP($A19,#REF!,4,FALSE))=TRUE,"",VLOOKUP($A19,#REF!,4,FALSE))</f>
        <v/>
      </c>
      <c r="C19" s="56" t="str">
        <f>IF(ISERROR(VLOOKUP($A19,#REF!,5,FALSE))=TRUE,"",VLOOKUP($A19,#REF!,14,FALSE)/VLOOKUP($A19,#REF!,5,FALSE))</f>
        <v/>
      </c>
      <c r="D19" s="56" t="str">
        <f>IF(ISERROR(VLOOKUP($A19,#REF!,5,FALSE))=TRUE,"",VLOOKUP($A19,#REF!,15,FALSE)/VLOOKUP($A19,#REF!,5,FALSE))</f>
        <v/>
      </c>
      <c r="E19" s="7">
        <f t="shared" si="0"/>
        <v>0</v>
      </c>
      <c r="F19" s="56" t="str">
        <f>IF(ISERROR(VLOOKUP($A19,#REF!,5,FALSE))=TRUE,"",VLOOKUP($A19,#REF!,15,FALSE)/VLOOKUP($A19,#REF!,7,FALSE))</f>
        <v/>
      </c>
      <c r="G19" s="7" t="str">
        <f t="shared" si="1"/>
        <v/>
      </c>
      <c r="H19" s="56" t="str">
        <f>IF(ISERROR(VLOOKUP($A19,#REF!,5,FALSE))=TRUE,"",VLOOKUP($A19,#REF!,15,FALSE)/VLOOKUP($A19,#REF!,9,FALSE))</f>
        <v/>
      </c>
      <c r="I19" s="7" t="str">
        <f t="shared" si="2"/>
        <v/>
      </c>
      <c r="J19" s="57" t="str">
        <f>IF(ISERROR(VLOOKUP($A19,#REF!,5,FALSE))=TRUE,"",VLOOKUP($A19,#REF!,14,FALSE)/(VLOOKUP($A19,#REF!,14,FALSE)+VLOOKUP($A19,#REF!,15,FALSE)))</f>
        <v/>
      </c>
      <c r="K19" s="57" t="str">
        <f>IF(ISERROR(VLOOKUP($A19,#REF!,5,FALSE))=TRUE,"",VLOOKUP($A19,#REF!,15,FALSE)/(VLOOKUP($A19,#REF!,14,FALSE)+VLOOKUP($A19,#REF!,15,FALSE)))</f>
        <v/>
      </c>
      <c r="L19" s="23" t="str">
        <f t="shared" si="3"/>
        <v/>
      </c>
      <c r="M19" s="56" t="str">
        <f>IF(ISERROR(VLOOKUP($A19,#REF!,5,FALSE))=TRUE,"",VLOOKUP($A19,#REF!,6,FALSE)/VLOOKUP($A19,#REF!,5,FALSE))</f>
        <v/>
      </c>
      <c r="N19" s="56" t="str">
        <f>IF(ISERROR(VLOOKUP($A19,#REF!,5,FALSE))=TRUE,"",VLOOKUP($A19,#REF!,7,FALSE)/VLOOKUP($A19,#REF!,5,FALSE))</f>
        <v/>
      </c>
      <c r="O19" s="7">
        <f t="shared" si="4"/>
        <v>0</v>
      </c>
      <c r="P19" s="56" t="str">
        <f>IF(ISERROR(VLOOKUP($A19,#REF!,5,FALSE))=TRUE,"",VLOOKUP($A19,#REF!,8,FALSE)/VLOOKUP($A19,#REF!,5,FALSE))</f>
        <v/>
      </c>
      <c r="Q19" s="56" t="str">
        <f>IF(ISERROR(VLOOKUP($A19,#REF!,5,FALSE))=TRUE,"",VLOOKUP($A19,#REF!,9,FALSE)/VLOOKUP($A19,#REF!,5,FALSE))</f>
        <v/>
      </c>
      <c r="R19" s="7">
        <f t="shared" si="5"/>
        <v>0</v>
      </c>
      <c r="S19" s="56" t="str">
        <f>IF(ISERROR(VLOOKUP($A19,#REF!,5,FALSE))=TRUE,"",VLOOKUP($A19,#REF!,18,FALSE)/VLOOKUP($A19,#REF!,5,FALSE))</f>
        <v/>
      </c>
      <c r="T19" s="56" t="str">
        <f>IF(ISERROR(VLOOKUP($A19,#REF!,5,FALSE))=TRUE,"",VLOOKUP($A19,#REF!,19,FALSE)/VLOOKUP($A19,#REF!,5,FALSE))</f>
        <v/>
      </c>
      <c r="U19" s="7">
        <f t="shared" si="6"/>
        <v>0</v>
      </c>
      <c r="V19" s="56" t="str">
        <f>IF(ISERROR(VLOOKUP($A19,#REF!,5,FALSE))=TRUE,"",VLOOKUP($A19,#REF!,19,FALSE)/VLOOKUP($A19,#REF!,21,FALSE))</f>
        <v/>
      </c>
      <c r="W19" s="7" t="str">
        <f t="shared" si="6"/>
        <v/>
      </c>
      <c r="X19" s="57" t="str">
        <f>IF(ISERROR(VLOOKUP($A19,#REF!,5,FALSE))=TRUE,"",VLOOKUP($A19,#REF!,18,FALSE)/(VLOOKUP($A19,#REF!,18,FALSE)+VLOOKUP($A19,#REF!,19,FALSE)))</f>
        <v/>
      </c>
      <c r="Y19" s="57" t="str">
        <f>IF(ISERROR(VLOOKUP($A19,#REF!,5,FALSE))=TRUE,"",VLOOKUP($A19,#REF!,19,FALSE)/(VLOOKUP($A19,#REF!,18,FALSE)+VLOOKUP($A19,#REF!,19,FALSE)))</f>
        <v/>
      </c>
      <c r="Z19" s="23" t="str">
        <f t="shared" si="7"/>
        <v/>
      </c>
      <c r="AA19" s="56" t="str">
        <f>IF(ISERROR(VLOOKUP($A19,#REF!,5,FALSE))=TRUE,"",VLOOKUP($A19,#REF!,20,FALSE)/VLOOKUP($A19,#REF!,5,FALSE))</f>
        <v/>
      </c>
      <c r="AB19" s="56" t="str">
        <f>IF(ISERROR(VLOOKUP($A19,#REF!,5,FALSE))=TRUE,"",VLOOKUP($A19,#REF!,21,FALSE)/VLOOKUP($A19,#REF!,5,FALSE))</f>
        <v/>
      </c>
      <c r="AC19" s="7">
        <f t="shared" si="8"/>
        <v>0</v>
      </c>
      <c r="AD19" s="56" t="str">
        <f>IF(ISERROR(VLOOKUP($A19,#REF!,5,FALSE))=TRUE,"",VLOOKUP($A19,#REF!,26,FALSE)/VLOOKUP($A19,#REF!,5,FALSE))</f>
        <v/>
      </c>
      <c r="AE19" s="56" t="str">
        <f>IF(ISERROR(VLOOKUP($A19,#REF!,5,FALSE))=TRUE,"",VLOOKUP($A19,#REF!,27,FALSE)/VLOOKUP($A19,#REF!,5,FALSE))</f>
        <v/>
      </c>
      <c r="AF19" s="7">
        <f t="shared" si="9"/>
        <v>0</v>
      </c>
      <c r="AG19" s="56" t="str">
        <f>IF(ISERROR(VLOOKUP($A19,#REF!,5,FALSE))=TRUE,"",VLOOKUP($A19,#REF!,27,FALSE)/VLOOKUP($A19,#REF!,29,FALSE))</f>
        <v/>
      </c>
      <c r="AH19" s="7" t="str">
        <f t="shared" si="10"/>
        <v/>
      </c>
      <c r="AI19" s="57" t="str">
        <f>IF(ISERROR(VLOOKUP($A19,#REF!,5,FALSE))=TRUE,"",VLOOKUP($A19,#REF!,26,FALSE)/(VLOOKUP($A19,#REF!,26,FALSE)+VLOOKUP($A19,#REF!,27,FALSE)))</f>
        <v/>
      </c>
      <c r="AJ19" s="57" t="str">
        <f>IF(ISERROR(VLOOKUP($A19,#REF!,5,FALSE))=TRUE,"",VLOOKUP($A19,#REF!,27,FALSE)/(VLOOKUP($A19,#REF!,26,FALSE)+VLOOKUP($A19,#REF!,27,FALSE)))</f>
        <v/>
      </c>
      <c r="AK19" s="23" t="str">
        <f t="shared" si="11"/>
        <v/>
      </c>
      <c r="AL19" s="56" t="str">
        <f>IF(ISERROR(VLOOKUP($A19,#REF!,5,FALSE))=TRUE,"",VLOOKUP($A19,#REF!,28,FALSE)/VLOOKUP($A19,#REF!,5,FALSE))</f>
        <v/>
      </c>
      <c r="AM19" s="56" t="str">
        <f>IF(ISERROR(VLOOKUP($A19,#REF!,5,FALSE))=TRUE,"",VLOOKUP($A19,#REF!,29,FALSE)/VLOOKUP($A19,#REF!,5,FALSE))</f>
        <v/>
      </c>
      <c r="AN19" s="7">
        <f t="shared" si="12"/>
        <v>0</v>
      </c>
      <c r="AO19" s="56" t="str">
        <f>IF(ISERROR(VLOOKUP($A19,#REF!,5,FALSE))=TRUE,"",VLOOKUP($A19,#REF!,22,FALSE)/VLOOKUP($A19,#REF!,5,FALSE))</f>
        <v/>
      </c>
      <c r="AP19" s="56" t="str">
        <f>IF(ISERROR(VLOOKUP($A19,#REF!,5,FALSE))=TRUE,"",VLOOKUP($A19,#REF!,23,FALSE)/VLOOKUP($A19,#REF!,5,FALSE))</f>
        <v/>
      </c>
      <c r="AQ19" s="7">
        <f t="shared" si="13"/>
        <v>0</v>
      </c>
      <c r="AR19" s="56" t="str">
        <f>IF(ISERROR(VLOOKUP($A19,#REF!,5,FALSE))=TRUE,"",VLOOKUP($A19,#REF!,23,FALSE)/VLOOKUP($A19,#REF!,25,FALSE))</f>
        <v/>
      </c>
      <c r="AS19" s="7" t="str">
        <f t="shared" si="14"/>
        <v/>
      </c>
      <c r="AT19" s="57" t="str">
        <f>IF(ISERROR(VLOOKUP($A19,#REF!,5,FALSE))=TRUE,"",VLOOKUP($A19,#REF!,22,FALSE)/(VLOOKUP($A19,#REF!,22,FALSE)+VLOOKUP($A19,#REF!,23,FALSE)))</f>
        <v/>
      </c>
      <c r="AU19" s="57" t="str">
        <f>IF(ISERROR(VLOOKUP($A19,#REF!,5,FALSE))=TRUE,"",VLOOKUP($A19,#REF!,23,FALSE)/(VLOOKUP($A19,#REF!,22,FALSE)+VLOOKUP($A19,#REF!,23,FALSE)))</f>
        <v/>
      </c>
      <c r="AV19" s="23" t="str">
        <f t="shared" si="15"/>
        <v/>
      </c>
      <c r="AW19" s="56" t="str">
        <f>IF(ISERROR(VLOOKUP($A19,#REF!,5,FALSE))=TRUE,"",VLOOKUP($A19,#REF!,24,FALSE)/VLOOKUP($A19,#REF!,5,FALSE))</f>
        <v/>
      </c>
      <c r="AX19" s="56" t="str">
        <f>IF(ISERROR(VLOOKUP($A19,#REF!,5,FALSE))=TRUE,"",VLOOKUP($A19,#REF!,25,FALSE)/VLOOKUP($A19,#REF!,5,FALSE))</f>
        <v/>
      </c>
      <c r="AY19" s="7">
        <f t="shared" si="16"/>
        <v>0</v>
      </c>
      <c r="AZ19" s="53" t="s">
        <v>67</v>
      </c>
      <c r="BB19" s="10"/>
      <c r="BC19" s="10"/>
      <c r="BD19" s="10"/>
      <c r="BE19" s="10"/>
      <c r="BF19" s="10"/>
      <c r="BG19" s="10"/>
      <c r="BH19" s="10"/>
      <c r="BI19" s="10"/>
      <c r="BJ19" s="10"/>
      <c r="BK19" s="10"/>
      <c r="BL19" s="10"/>
      <c r="BM19" s="10"/>
      <c r="BN19" s="10"/>
      <c r="BO19" s="10"/>
      <c r="BP19" s="10"/>
      <c r="BQ19" s="17"/>
      <c r="BR19" s="10"/>
      <c r="BS19" s="10"/>
      <c r="BT19" s="10"/>
      <c r="BU19" s="10"/>
      <c r="BV19" s="10"/>
      <c r="BW19" s="10"/>
      <c r="BX19" s="10"/>
      <c r="BY19" s="10"/>
      <c r="BZ19" s="10"/>
      <c r="CA19" s="10"/>
      <c r="CB19" s="10"/>
      <c r="CC19" s="10"/>
      <c r="CD19" s="10"/>
      <c r="CE19" s="10"/>
      <c r="CF19" s="10"/>
      <c r="CG19" s="10"/>
    </row>
    <row r="20" spans="1:85" x14ac:dyDescent="0.45">
      <c r="A20" s="25" t="str">
        <f>CONCATENATE(LEFT($B$3,2),"10")</f>
        <v>0110</v>
      </c>
      <c r="B20" s="24" t="str">
        <f>IF(ISERROR(VLOOKUP($A20,#REF!,4,FALSE))=TRUE,"",VLOOKUP($A20,#REF!,4,FALSE))</f>
        <v/>
      </c>
      <c r="C20" s="56" t="str">
        <f>IF(ISERROR(VLOOKUP($A20,#REF!,5,FALSE))=TRUE,"",VLOOKUP($A20,#REF!,14,FALSE)/VLOOKUP($A20,#REF!,5,FALSE))</f>
        <v/>
      </c>
      <c r="D20" s="56" t="str">
        <f>IF(ISERROR(VLOOKUP($A20,#REF!,5,FALSE))=TRUE,"",VLOOKUP($A20,#REF!,15,FALSE)/VLOOKUP($A20,#REF!,5,FALSE))</f>
        <v/>
      </c>
      <c r="E20" s="7">
        <f t="shared" si="0"/>
        <v>0</v>
      </c>
      <c r="F20" s="56" t="str">
        <f>IF(ISERROR(VLOOKUP($A20,#REF!,5,FALSE))=TRUE,"",VLOOKUP($A20,#REF!,15,FALSE)/VLOOKUP($A20,#REF!,7,FALSE))</f>
        <v/>
      </c>
      <c r="G20" s="7" t="str">
        <f t="shared" si="1"/>
        <v/>
      </c>
      <c r="H20" s="56" t="str">
        <f>IF(ISERROR(VLOOKUP($A20,#REF!,5,FALSE))=TRUE,"",VLOOKUP($A20,#REF!,15,FALSE)/VLOOKUP($A20,#REF!,9,FALSE))</f>
        <v/>
      </c>
      <c r="I20" s="7" t="str">
        <f t="shared" si="2"/>
        <v/>
      </c>
      <c r="J20" s="57" t="str">
        <f>IF(ISERROR(VLOOKUP($A20,#REF!,5,FALSE))=TRUE,"",VLOOKUP($A20,#REF!,14,FALSE)/(VLOOKUP($A20,#REF!,14,FALSE)+VLOOKUP($A20,#REF!,15,FALSE)))</f>
        <v/>
      </c>
      <c r="K20" s="57" t="str">
        <f>IF(ISERROR(VLOOKUP($A20,#REF!,5,FALSE))=TRUE,"",VLOOKUP($A20,#REF!,15,FALSE)/(VLOOKUP($A20,#REF!,14,FALSE)+VLOOKUP($A20,#REF!,15,FALSE)))</f>
        <v/>
      </c>
      <c r="L20" s="23" t="str">
        <f t="shared" si="3"/>
        <v/>
      </c>
      <c r="M20" s="56" t="str">
        <f>IF(ISERROR(VLOOKUP($A20,#REF!,5,FALSE))=TRUE,"",VLOOKUP($A20,#REF!,6,FALSE)/VLOOKUP($A20,#REF!,5,FALSE))</f>
        <v/>
      </c>
      <c r="N20" s="56" t="str">
        <f>IF(ISERROR(VLOOKUP($A20,#REF!,5,FALSE))=TRUE,"",VLOOKUP($A20,#REF!,7,FALSE)/VLOOKUP($A20,#REF!,5,FALSE))</f>
        <v/>
      </c>
      <c r="O20" s="7">
        <f t="shared" si="4"/>
        <v>0</v>
      </c>
      <c r="P20" s="56" t="str">
        <f>IF(ISERROR(VLOOKUP($A20,#REF!,5,FALSE))=TRUE,"",VLOOKUP($A20,#REF!,8,FALSE)/VLOOKUP($A20,#REF!,5,FALSE))</f>
        <v/>
      </c>
      <c r="Q20" s="56" t="str">
        <f>IF(ISERROR(VLOOKUP($A20,#REF!,5,FALSE))=TRUE,"",VLOOKUP($A20,#REF!,9,FALSE)/VLOOKUP($A20,#REF!,5,FALSE))</f>
        <v/>
      </c>
      <c r="R20" s="7">
        <f t="shared" si="5"/>
        <v>0</v>
      </c>
      <c r="S20" s="56" t="str">
        <f>IF(ISERROR(VLOOKUP($A20,#REF!,5,FALSE))=TRUE,"",VLOOKUP($A20,#REF!,18,FALSE)/VLOOKUP($A20,#REF!,5,FALSE))</f>
        <v/>
      </c>
      <c r="T20" s="56" t="str">
        <f>IF(ISERROR(VLOOKUP($A20,#REF!,5,FALSE))=TRUE,"",VLOOKUP($A20,#REF!,19,FALSE)/VLOOKUP($A20,#REF!,5,FALSE))</f>
        <v/>
      </c>
      <c r="U20" s="7">
        <f t="shared" si="6"/>
        <v>0</v>
      </c>
      <c r="V20" s="56" t="str">
        <f>IF(ISERROR(VLOOKUP($A20,#REF!,5,FALSE))=TRUE,"",VLOOKUP($A20,#REF!,19,FALSE)/VLOOKUP($A20,#REF!,21,FALSE))</f>
        <v/>
      </c>
      <c r="W20" s="7" t="str">
        <f t="shared" si="6"/>
        <v/>
      </c>
      <c r="X20" s="57" t="str">
        <f>IF(ISERROR(VLOOKUP($A20,#REF!,5,FALSE))=TRUE,"",VLOOKUP($A20,#REF!,18,FALSE)/(VLOOKUP($A20,#REF!,18,FALSE)+VLOOKUP($A20,#REF!,19,FALSE)))</f>
        <v/>
      </c>
      <c r="Y20" s="57" t="str">
        <f>IF(ISERROR(VLOOKUP($A20,#REF!,5,FALSE))=TRUE,"",VLOOKUP($A20,#REF!,19,FALSE)/(VLOOKUP($A20,#REF!,18,FALSE)+VLOOKUP($A20,#REF!,19,FALSE)))</f>
        <v/>
      </c>
      <c r="Z20" s="23" t="str">
        <f t="shared" si="7"/>
        <v/>
      </c>
      <c r="AA20" s="56" t="str">
        <f>IF(ISERROR(VLOOKUP($A20,#REF!,5,FALSE))=TRUE,"",VLOOKUP($A20,#REF!,20,FALSE)/VLOOKUP($A20,#REF!,5,FALSE))</f>
        <v/>
      </c>
      <c r="AB20" s="56" t="str">
        <f>IF(ISERROR(VLOOKUP($A20,#REF!,5,FALSE))=TRUE,"",VLOOKUP($A20,#REF!,21,FALSE)/VLOOKUP($A20,#REF!,5,FALSE))</f>
        <v/>
      </c>
      <c r="AC20" s="7">
        <f t="shared" si="8"/>
        <v>0</v>
      </c>
      <c r="AD20" s="56" t="str">
        <f>IF(ISERROR(VLOOKUP($A20,#REF!,5,FALSE))=TRUE,"",VLOOKUP($A20,#REF!,26,FALSE)/VLOOKUP($A20,#REF!,5,FALSE))</f>
        <v/>
      </c>
      <c r="AE20" s="56" t="str">
        <f>IF(ISERROR(VLOOKUP($A20,#REF!,5,FALSE))=TRUE,"",VLOOKUP($A20,#REF!,27,FALSE)/VLOOKUP($A20,#REF!,5,FALSE))</f>
        <v/>
      </c>
      <c r="AF20" s="7">
        <f t="shared" si="9"/>
        <v>0</v>
      </c>
      <c r="AG20" s="56" t="str">
        <f>IF(ISERROR(VLOOKUP($A20,#REF!,5,FALSE))=TRUE,"",VLOOKUP($A20,#REF!,27,FALSE)/VLOOKUP($A20,#REF!,29,FALSE))</f>
        <v/>
      </c>
      <c r="AH20" s="7" t="str">
        <f t="shared" si="10"/>
        <v/>
      </c>
      <c r="AI20" s="57" t="str">
        <f>IF(ISERROR(VLOOKUP($A20,#REF!,5,FALSE))=TRUE,"",VLOOKUP($A20,#REF!,26,FALSE)/(VLOOKUP($A20,#REF!,26,FALSE)+VLOOKUP($A20,#REF!,27,FALSE)))</f>
        <v/>
      </c>
      <c r="AJ20" s="57" t="str">
        <f>IF(ISERROR(VLOOKUP($A20,#REF!,5,FALSE))=TRUE,"",VLOOKUP($A20,#REF!,27,FALSE)/(VLOOKUP($A20,#REF!,26,FALSE)+VLOOKUP($A20,#REF!,27,FALSE)))</f>
        <v/>
      </c>
      <c r="AK20" s="23" t="str">
        <f t="shared" si="11"/>
        <v/>
      </c>
      <c r="AL20" s="56" t="str">
        <f>IF(ISERROR(VLOOKUP($A20,#REF!,5,FALSE))=TRUE,"",VLOOKUP($A20,#REF!,28,FALSE)/VLOOKUP($A20,#REF!,5,FALSE))</f>
        <v/>
      </c>
      <c r="AM20" s="56" t="str">
        <f>IF(ISERROR(VLOOKUP($A20,#REF!,5,FALSE))=TRUE,"",VLOOKUP($A20,#REF!,29,FALSE)/VLOOKUP($A20,#REF!,5,FALSE))</f>
        <v/>
      </c>
      <c r="AN20" s="7">
        <f t="shared" si="12"/>
        <v>0</v>
      </c>
      <c r="AO20" s="56" t="str">
        <f>IF(ISERROR(VLOOKUP($A20,#REF!,5,FALSE))=TRUE,"",VLOOKUP($A20,#REF!,22,FALSE)/VLOOKUP($A20,#REF!,5,FALSE))</f>
        <v/>
      </c>
      <c r="AP20" s="56" t="str">
        <f>IF(ISERROR(VLOOKUP($A20,#REF!,5,FALSE))=TRUE,"",VLOOKUP($A20,#REF!,23,FALSE)/VLOOKUP($A20,#REF!,5,FALSE))</f>
        <v/>
      </c>
      <c r="AQ20" s="7">
        <f t="shared" si="13"/>
        <v>0</v>
      </c>
      <c r="AR20" s="56" t="str">
        <f>IF(ISERROR(VLOOKUP($A20,#REF!,5,FALSE))=TRUE,"",VLOOKUP($A20,#REF!,23,FALSE)/VLOOKUP($A20,#REF!,25,FALSE))</f>
        <v/>
      </c>
      <c r="AS20" s="7" t="str">
        <f t="shared" si="14"/>
        <v/>
      </c>
      <c r="AT20" s="57" t="str">
        <f>IF(ISERROR(VLOOKUP($A20,#REF!,5,FALSE))=TRUE,"",VLOOKUP($A20,#REF!,22,FALSE)/(VLOOKUP($A20,#REF!,22,FALSE)+VLOOKUP($A20,#REF!,23,FALSE)))</f>
        <v/>
      </c>
      <c r="AU20" s="57" t="str">
        <f>IF(ISERROR(VLOOKUP($A20,#REF!,5,FALSE))=TRUE,"",VLOOKUP($A20,#REF!,23,FALSE)/(VLOOKUP($A20,#REF!,22,FALSE)+VLOOKUP($A20,#REF!,23,FALSE)))</f>
        <v/>
      </c>
      <c r="AV20" s="23" t="str">
        <f t="shared" si="15"/>
        <v/>
      </c>
      <c r="AW20" s="56" t="str">
        <f>IF(ISERROR(VLOOKUP($A20,#REF!,5,FALSE))=TRUE,"",VLOOKUP($A20,#REF!,24,FALSE)/VLOOKUP($A20,#REF!,5,FALSE))</f>
        <v/>
      </c>
      <c r="AX20" s="56" t="str">
        <f>IF(ISERROR(VLOOKUP($A20,#REF!,5,FALSE))=TRUE,"",VLOOKUP($A20,#REF!,25,FALSE)/VLOOKUP($A20,#REF!,5,FALSE))</f>
        <v/>
      </c>
      <c r="AY20" s="7">
        <f t="shared" si="16"/>
        <v>0</v>
      </c>
      <c r="AZ20" s="53" t="s">
        <v>68</v>
      </c>
      <c r="BB20" s="10"/>
      <c r="BC20" s="10"/>
      <c r="BD20" s="10"/>
      <c r="BE20" s="10"/>
      <c r="BF20" s="10"/>
      <c r="BG20" s="10"/>
      <c r="BH20" s="10"/>
      <c r="BI20" s="10"/>
      <c r="BJ20" s="10"/>
      <c r="BK20" s="10"/>
      <c r="BL20" s="10"/>
      <c r="BM20" s="10"/>
      <c r="BN20" s="10"/>
      <c r="BO20" s="10"/>
      <c r="BP20" s="10"/>
      <c r="BQ20" s="17"/>
      <c r="BR20" s="10"/>
      <c r="BS20" s="10"/>
      <c r="BT20" s="10"/>
      <c r="BU20" s="10"/>
      <c r="BV20" s="10"/>
      <c r="BW20" s="10"/>
      <c r="BX20" s="10"/>
      <c r="BY20" s="10"/>
      <c r="BZ20" s="10"/>
      <c r="CA20" s="10"/>
      <c r="CB20" s="10"/>
      <c r="CC20" s="10"/>
      <c r="CD20" s="10"/>
      <c r="CE20" s="10"/>
      <c r="CF20" s="10"/>
      <c r="CG20" s="10"/>
    </row>
    <row r="21" spans="1:85" x14ac:dyDescent="0.45">
      <c r="A21" s="25" t="str">
        <f>CONCATENATE(LEFT($B$3,2),"11")</f>
        <v>0111</v>
      </c>
      <c r="B21" s="24" t="str">
        <f>IF(ISERROR(VLOOKUP($A21,#REF!,4,FALSE))=TRUE,"",VLOOKUP($A21,#REF!,4,FALSE))</f>
        <v/>
      </c>
      <c r="C21" s="56" t="str">
        <f>IF(ISERROR(VLOOKUP($A21,#REF!,5,FALSE))=TRUE,"",VLOOKUP($A21,#REF!,14,FALSE)/VLOOKUP($A21,#REF!,5,FALSE))</f>
        <v/>
      </c>
      <c r="D21" s="56" t="str">
        <f>IF(ISERROR(VLOOKUP($A21,#REF!,5,FALSE))=TRUE,"",VLOOKUP($A21,#REF!,15,FALSE)/VLOOKUP($A21,#REF!,5,FALSE))</f>
        <v/>
      </c>
      <c r="E21" s="7">
        <f t="shared" si="0"/>
        <v>0</v>
      </c>
      <c r="F21" s="56" t="str">
        <f>IF(ISERROR(VLOOKUP($A21,#REF!,5,FALSE))=TRUE,"",VLOOKUP($A21,#REF!,15,FALSE)/VLOOKUP($A21,#REF!,7,FALSE))</f>
        <v/>
      </c>
      <c r="G21" s="7" t="str">
        <f t="shared" si="1"/>
        <v/>
      </c>
      <c r="H21" s="56" t="str">
        <f>IF(ISERROR(VLOOKUP($A21,#REF!,5,FALSE))=TRUE,"",VLOOKUP($A21,#REF!,15,FALSE)/VLOOKUP($A21,#REF!,9,FALSE))</f>
        <v/>
      </c>
      <c r="I21" s="7" t="str">
        <f t="shared" si="2"/>
        <v/>
      </c>
      <c r="J21" s="57" t="str">
        <f>IF(ISERROR(VLOOKUP($A21,#REF!,5,FALSE))=TRUE,"",VLOOKUP($A21,#REF!,14,FALSE)/(VLOOKUP($A21,#REF!,14,FALSE)+VLOOKUP($A21,#REF!,15,FALSE)))</f>
        <v/>
      </c>
      <c r="K21" s="57" t="str">
        <f>IF(ISERROR(VLOOKUP($A21,#REF!,5,FALSE))=TRUE,"",VLOOKUP($A21,#REF!,15,FALSE)/(VLOOKUP($A21,#REF!,14,FALSE)+VLOOKUP($A21,#REF!,15,FALSE)))</f>
        <v/>
      </c>
      <c r="L21" s="23" t="str">
        <f t="shared" si="3"/>
        <v/>
      </c>
      <c r="M21" s="56" t="str">
        <f>IF(ISERROR(VLOOKUP($A21,#REF!,5,FALSE))=TRUE,"",VLOOKUP($A21,#REF!,6,FALSE)/VLOOKUP($A21,#REF!,5,FALSE))</f>
        <v/>
      </c>
      <c r="N21" s="56" t="str">
        <f>IF(ISERROR(VLOOKUP($A21,#REF!,5,FALSE))=TRUE,"",VLOOKUP($A21,#REF!,7,FALSE)/VLOOKUP($A21,#REF!,5,FALSE))</f>
        <v/>
      </c>
      <c r="O21" s="7">
        <f t="shared" si="4"/>
        <v>0</v>
      </c>
      <c r="P21" s="56" t="str">
        <f>IF(ISERROR(VLOOKUP($A21,#REF!,5,FALSE))=TRUE,"",VLOOKUP($A21,#REF!,8,FALSE)/VLOOKUP($A21,#REF!,5,FALSE))</f>
        <v/>
      </c>
      <c r="Q21" s="56" t="str">
        <f>IF(ISERROR(VLOOKUP($A21,#REF!,5,FALSE))=TRUE,"",VLOOKUP($A21,#REF!,9,FALSE)/VLOOKUP($A21,#REF!,5,FALSE))</f>
        <v/>
      </c>
      <c r="R21" s="7">
        <f t="shared" si="5"/>
        <v>0</v>
      </c>
      <c r="S21" s="56" t="str">
        <f>IF(ISERROR(VLOOKUP($A21,#REF!,5,FALSE))=TRUE,"",VLOOKUP($A21,#REF!,18,FALSE)/VLOOKUP($A21,#REF!,5,FALSE))</f>
        <v/>
      </c>
      <c r="T21" s="56" t="str">
        <f>IF(ISERROR(VLOOKUP($A21,#REF!,5,FALSE))=TRUE,"",VLOOKUP($A21,#REF!,19,FALSE)/VLOOKUP($A21,#REF!,5,FALSE))</f>
        <v/>
      </c>
      <c r="U21" s="7">
        <f t="shared" si="6"/>
        <v>0</v>
      </c>
      <c r="V21" s="56" t="str">
        <f>IF(ISERROR(VLOOKUP($A21,#REF!,5,FALSE))=TRUE,"",VLOOKUP($A21,#REF!,19,FALSE)/VLOOKUP($A21,#REF!,21,FALSE))</f>
        <v/>
      </c>
      <c r="W21" s="7" t="str">
        <f t="shared" si="6"/>
        <v/>
      </c>
      <c r="X21" s="57" t="str">
        <f>IF(ISERROR(VLOOKUP($A21,#REF!,5,FALSE))=TRUE,"",VLOOKUP($A21,#REF!,18,FALSE)/(VLOOKUP($A21,#REF!,18,FALSE)+VLOOKUP($A21,#REF!,19,FALSE)))</f>
        <v/>
      </c>
      <c r="Y21" s="57" t="str">
        <f>IF(ISERROR(VLOOKUP($A21,#REF!,5,FALSE))=TRUE,"",VLOOKUP($A21,#REF!,19,FALSE)/(VLOOKUP($A21,#REF!,18,FALSE)+VLOOKUP($A21,#REF!,19,FALSE)))</f>
        <v/>
      </c>
      <c r="Z21" s="23" t="str">
        <f t="shared" si="7"/>
        <v/>
      </c>
      <c r="AA21" s="56" t="str">
        <f>IF(ISERROR(VLOOKUP($A21,#REF!,5,FALSE))=TRUE,"",VLOOKUP($A21,#REF!,20,FALSE)/VLOOKUP($A21,#REF!,5,FALSE))</f>
        <v/>
      </c>
      <c r="AB21" s="56" t="str">
        <f>IF(ISERROR(VLOOKUP($A21,#REF!,5,FALSE))=TRUE,"",VLOOKUP($A21,#REF!,21,FALSE)/VLOOKUP($A21,#REF!,5,FALSE))</f>
        <v/>
      </c>
      <c r="AC21" s="7">
        <f t="shared" si="8"/>
        <v>0</v>
      </c>
      <c r="AD21" s="56" t="str">
        <f>IF(ISERROR(VLOOKUP($A21,#REF!,5,FALSE))=TRUE,"",VLOOKUP($A21,#REF!,26,FALSE)/VLOOKUP($A21,#REF!,5,FALSE))</f>
        <v/>
      </c>
      <c r="AE21" s="56" t="str">
        <f>IF(ISERROR(VLOOKUP($A21,#REF!,5,FALSE))=TRUE,"",VLOOKUP($A21,#REF!,27,FALSE)/VLOOKUP($A21,#REF!,5,FALSE))</f>
        <v/>
      </c>
      <c r="AF21" s="7">
        <f t="shared" si="9"/>
        <v>0</v>
      </c>
      <c r="AG21" s="56" t="str">
        <f>IF(ISERROR(VLOOKUP($A21,#REF!,5,FALSE))=TRUE,"",VLOOKUP($A21,#REF!,27,FALSE)/VLOOKUP($A21,#REF!,29,FALSE))</f>
        <v/>
      </c>
      <c r="AH21" s="7" t="str">
        <f t="shared" si="10"/>
        <v/>
      </c>
      <c r="AI21" s="57" t="str">
        <f>IF(ISERROR(VLOOKUP($A21,#REF!,5,FALSE))=TRUE,"",VLOOKUP($A21,#REF!,26,FALSE)/(VLOOKUP($A21,#REF!,26,FALSE)+VLOOKUP($A21,#REF!,27,FALSE)))</f>
        <v/>
      </c>
      <c r="AJ21" s="57" t="str">
        <f>IF(ISERROR(VLOOKUP($A21,#REF!,5,FALSE))=TRUE,"",VLOOKUP($A21,#REF!,27,FALSE)/(VLOOKUP($A21,#REF!,26,FALSE)+VLOOKUP($A21,#REF!,27,FALSE)))</f>
        <v/>
      </c>
      <c r="AK21" s="23" t="str">
        <f t="shared" si="11"/>
        <v/>
      </c>
      <c r="AL21" s="56" t="str">
        <f>IF(ISERROR(VLOOKUP($A21,#REF!,5,FALSE))=TRUE,"",VLOOKUP($A21,#REF!,28,FALSE)/VLOOKUP($A21,#REF!,5,FALSE))</f>
        <v/>
      </c>
      <c r="AM21" s="56" t="str">
        <f>IF(ISERROR(VLOOKUP($A21,#REF!,5,FALSE))=TRUE,"",VLOOKUP($A21,#REF!,29,FALSE)/VLOOKUP($A21,#REF!,5,FALSE))</f>
        <v/>
      </c>
      <c r="AN21" s="7">
        <f t="shared" si="12"/>
        <v>0</v>
      </c>
      <c r="AO21" s="56" t="str">
        <f>IF(ISERROR(VLOOKUP($A21,#REF!,5,FALSE))=TRUE,"",VLOOKUP($A21,#REF!,22,FALSE)/VLOOKUP($A21,#REF!,5,FALSE))</f>
        <v/>
      </c>
      <c r="AP21" s="56" t="str">
        <f>IF(ISERROR(VLOOKUP($A21,#REF!,5,FALSE))=TRUE,"",VLOOKUP($A21,#REF!,23,FALSE)/VLOOKUP($A21,#REF!,5,FALSE))</f>
        <v/>
      </c>
      <c r="AQ21" s="7">
        <f t="shared" si="13"/>
        <v>0</v>
      </c>
      <c r="AR21" s="56" t="str">
        <f>IF(ISERROR(VLOOKUP($A21,#REF!,5,FALSE))=TRUE,"",VLOOKUP($A21,#REF!,23,FALSE)/VLOOKUP($A21,#REF!,25,FALSE))</f>
        <v/>
      </c>
      <c r="AS21" s="7" t="str">
        <f t="shared" si="14"/>
        <v/>
      </c>
      <c r="AT21" s="57" t="str">
        <f>IF(ISERROR(VLOOKUP($A21,#REF!,5,FALSE))=TRUE,"",VLOOKUP($A21,#REF!,22,FALSE)/(VLOOKUP($A21,#REF!,22,FALSE)+VLOOKUP($A21,#REF!,23,FALSE)))</f>
        <v/>
      </c>
      <c r="AU21" s="57" t="str">
        <f>IF(ISERROR(VLOOKUP($A21,#REF!,5,FALSE))=TRUE,"",VLOOKUP($A21,#REF!,23,FALSE)/(VLOOKUP($A21,#REF!,22,FALSE)+VLOOKUP($A21,#REF!,23,FALSE)))</f>
        <v/>
      </c>
      <c r="AV21" s="23" t="str">
        <f t="shared" si="15"/>
        <v/>
      </c>
      <c r="AW21" s="56" t="str">
        <f>IF(ISERROR(VLOOKUP($A21,#REF!,5,FALSE))=TRUE,"",VLOOKUP($A21,#REF!,24,FALSE)/VLOOKUP($A21,#REF!,5,FALSE))</f>
        <v/>
      </c>
      <c r="AX21" s="56" t="str">
        <f>IF(ISERROR(VLOOKUP($A21,#REF!,5,FALSE))=TRUE,"",VLOOKUP($A21,#REF!,25,FALSE)/VLOOKUP($A21,#REF!,5,FALSE))</f>
        <v/>
      </c>
      <c r="AY21" s="7">
        <f t="shared" si="16"/>
        <v>0</v>
      </c>
      <c r="AZ21" s="53" t="s">
        <v>69</v>
      </c>
      <c r="BB21" s="10"/>
      <c r="BC21" s="10"/>
      <c r="BD21" s="10"/>
      <c r="BE21" s="10"/>
      <c r="BF21" s="10"/>
      <c r="BG21" s="10"/>
      <c r="BH21" s="10"/>
      <c r="BI21" s="10"/>
      <c r="BJ21" s="10"/>
      <c r="BK21" s="10"/>
      <c r="BL21" s="10"/>
      <c r="BM21" s="10"/>
      <c r="BN21" s="10"/>
      <c r="BO21" s="10"/>
      <c r="BP21" s="10"/>
      <c r="BQ21" s="17"/>
      <c r="BR21" s="10"/>
      <c r="BS21" s="10"/>
      <c r="BT21" s="10"/>
      <c r="BU21" s="10"/>
      <c r="BV21" s="10"/>
      <c r="BW21" s="10"/>
      <c r="BX21" s="10"/>
      <c r="BY21" s="10"/>
      <c r="BZ21" s="10"/>
      <c r="CA21" s="10"/>
      <c r="CB21" s="10"/>
      <c r="CC21" s="10"/>
      <c r="CD21" s="10"/>
      <c r="CE21" s="10"/>
      <c r="CF21" s="10"/>
      <c r="CG21" s="10"/>
    </row>
    <row r="22" spans="1:85" x14ac:dyDescent="0.45">
      <c r="A22" s="25" t="str">
        <f>CONCATENATE(LEFT($B$3,2),"12")</f>
        <v>0112</v>
      </c>
      <c r="B22" s="24" t="str">
        <f>IF(ISERROR(VLOOKUP($A22,#REF!,4,FALSE))=TRUE,"",VLOOKUP($A22,#REF!,4,FALSE))</f>
        <v/>
      </c>
      <c r="C22" s="56" t="str">
        <f>IF(ISERROR(VLOOKUP($A22,#REF!,5,FALSE))=TRUE,"",VLOOKUP($A22,#REF!,14,FALSE)/VLOOKUP($A22,#REF!,5,FALSE))</f>
        <v/>
      </c>
      <c r="D22" s="56" t="str">
        <f>IF(ISERROR(VLOOKUP($A22,#REF!,5,FALSE))=TRUE,"",VLOOKUP($A22,#REF!,15,FALSE)/VLOOKUP($A22,#REF!,5,FALSE))</f>
        <v/>
      </c>
      <c r="E22" s="7">
        <f t="shared" si="0"/>
        <v>0</v>
      </c>
      <c r="F22" s="56" t="str">
        <f>IF(ISERROR(VLOOKUP($A22,#REF!,5,FALSE))=TRUE,"",VLOOKUP($A22,#REF!,15,FALSE)/VLOOKUP($A22,#REF!,7,FALSE))</f>
        <v/>
      </c>
      <c r="G22" s="7" t="str">
        <f t="shared" si="1"/>
        <v/>
      </c>
      <c r="H22" s="56" t="str">
        <f>IF(ISERROR(VLOOKUP($A22,#REF!,5,FALSE))=TRUE,"",VLOOKUP($A22,#REF!,15,FALSE)/VLOOKUP($A22,#REF!,9,FALSE))</f>
        <v/>
      </c>
      <c r="I22" s="7" t="str">
        <f t="shared" si="2"/>
        <v/>
      </c>
      <c r="J22" s="57" t="str">
        <f>IF(ISERROR(VLOOKUP($A22,#REF!,5,FALSE))=TRUE,"",VLOOKUP($A22,#REF!,14,FALSE)/(VLOOKUP($A22,#REF!,14,FALSE)+VLOOKUP($A22,#REF!,15,FALSE)))</f>
        <v/>
      </c>
      <c r="K22" s="57" t="str">
        <f>IF(ISERROR(VLOOKUP($A22,#REF!,5,FALSE))=TRUE,"",VLOOKUP($A22,#REF!,15,FALSE)/(VLOOKUP($A22,#REF!,14,FALSE)+VLOOKUP($A22,#REF!,15,FALSE)))</f>
        <v/>
      </c>
      <c r="L22" s="23" t="str">
        <f t="shared" si="3"/>
        <v/>
      </c>
      <c r="M22" s="56" t="str">
        <f>IF(ISERROR(VLOOKUP($A22,#REF!,5,FALSE))=TRUE,"",VLOOKUP($A22,#REF!,6,FALSE)/VLOOKUP($A22,#REF!,5,FALSE))</f>
        <v/>
      </c>
      <c r="N22" s="56" t="str">
        <f>IF(ISERROR(VLOOKUP($A22,#REF!,5,FALSE))=TRUE,"",VLOOKUP($A22,#REF!,7,FALSE)/VLOOKUP($A22,#REF!,5,FALSE))</f>
        <v/>
      </c>
      <c r="O22" s="7">
        <f t="shared" si="4"/>
        <v>0</v>
      </c>
      <c r="P22" s="56" t="str">
        <f>IF(ISERROR(VLOOKUP($A22,#REF!,5,FALSE))=TRUE,"",VLOOKUP($A22,#REF!,8,FALSE)/VLOOKUP($A22,#REF!,5,FALSE))</f>
        <v/>
      </c>
      <c r="Q22" s="56" t="str">
        <f>IF(ISERROR(VLOOKUP($A22,#REF!,5,FALSE))=TRUE,"",VLOOKUP($A22,#REF!,9,FALSE)/VLOOKUP($A22,#REF!,5,FALSE))</f>
        <v/>
      </c>
      <c r="R22" s="7">
        <f t="shared" si="5"/>
        <v>0</v>
      </c>
      <c r="S22" s="56" t="str">
        <f>IF(ISERROR(VLOOKUP($A22,#REF!,5,FALSE))=TRUE,"",VLOOKUP($A22,#REF!,18,FALSE)/VLOOKUP($A22,#REF!,5,FALSE))</f>
        <v/>
      </c>
      <c r="T22" s="56" t="str">
        <f>IF(ISERROR(VLOOKUP($A22,#REF!,5,FALSE))=TRUE,"",VLOOKUP($A22,#REF!,19,FALSE)/VLOOKUP($A22,#REF!,5,FALSE))</f>
        <v/>
      </c>
      <c r="U22" s="7">
        <f t="shared" si="6"/>
        <v>0</v>
      </c>
      <c r="V22" s="56" t="str">
        <f>IF(ISERROR(VLOOKUP($A22,#REF!,5,FALSE))=TRUE,"",VLOOKUP($A22,#REF!,19,FALSE)/VLOOKUP($A22,#REF!,21,FALSE))</f>
        <v/>
      </c>
      <c r="W22" s="7" t="str">
        <f t="shared" si="6"/>
        <v/>
      </c>
      <c r="X22" s="57" t="str">
        <f>IF(ISERROR(VLOOKUP($A22,#REF!,5,FALSE))=TRUE,"",VLOOKUP($A22,#REF!,18,FALSE)/(VLOOKUP($A22,#REF!,18,FALSE)+VLOOKUP($A22,#REF!,19,FALSE)))</f>
        <v/>
      </c>
      <c r="Y22" s="57" t="str">
        <f>IF(ISERROR(VLOOKUP($A22,#REF!,5,FALSE))=TRUE,"",VLOOKUP($A22,#REF!,19,FALSE)/(VLOOKUP($A22,#REF!,18,FALSE)+VLOOKUP($A22,#REF!,19,FALSE)))</f>
        <v/>
      </c>
      <c r="Z22" s="23" t="str">
        <f t="shared" si="7"/>
        <v/>
      </c>
      <c r="AA22" s="56" t="str">
        <f>IF(ISERROR(VLOOKUP($A22,#REF!,5,FALSE))=TRUE,"",VLOOKUP($A22,#REF!,20,FALSE)/VLOOKUP($A22,#REF!,5,FALSE))</f>
        <v/>
      </c>
      <c r="AB22" s="56" t="str">
        <f>IF(ISERROR(VLOOKUP($A22,#REF!,5,FALSE))=TRUE,"",VLOOKUP($A22,#REF!,21,FALSE)/VLOOKUP($A22,#REF!,5,FALSE))</f>
        <v/>
      </c>
      <c r="AC22" s="7">
        <f t="shared" si="8"/>
        <v>0</v>
      </c>
      <c r="AD22" s="56" t="str">
        <f>IF(ISERROR(VLOOKUP($A22,#REF!,5,FALSE))=TRUE,"",VLOOKUP($A22,#REF!,26,FALSE)/VLOOKUP($A22,#REF!,5,FALSE))</f>
        <v/>
      </c>
      <c r="AE22" s="56" t="str">
        <f>IF(ISERROR(VLOOKUP($A22,#REF!,5,FALSE))=TRUE,"",VLOOKUP($A22,#REF!,27,FALSE)/VLOOKUP($A22,#REF!,5,FALSE))</f>
        <v/>
      </c>
      <c r="AF22" s="7">
        <f t="shared" si="9"/>
        <v>0</v>
      </c>
      <c r="AG22" s="56" t="str">
        <f>IF(ISERROR(VLOOKUP($A22,#REF!,5,FALSE))=TRUE,"",VLOOKUP($A22,#REF!,27,FALSE)/VLOOKUP($A22,#REF!,29,FALSE))</f>
        <v/>
      </c>
      <c r="AH22" s="7" t="str">
        <f t="shared" si="10"/>
        <v/>
      </c>
      <c r="AI22" s="57" t="str">
        <f>IF(ISERROR(VLOOKUP($A22,#REF!,5,FALSE))=TRUE,"",VLOOKUP($A22,#REF!,26,FALSE)/(VLOOKUP($A22,#REF!,26,FALSE)+VLOOKUP($A22,#REF!,27,FALSE)))</f>
        <v/>
      </c>
      <c r="AJ22" s="57" t="str">
        <f>IF(ISERROR(VLOOKUP($A22,#REF!,5,FALSE))=TRUE,"",VLOOKUP($A22,#REF!,27,FALSE)/(VLOOKUP($A22,#REF!,26,FALSE)+VLOOKUP($A22,#REF!,27,FALSE)))</f>
        <v/>
      </c>
      <c r="AK22" s="23" t="str">
        <f t="shared" si="11"/>
        <v/>
      </c>
      <c r="AL22" s="56" t="str">
        <f>IF(ISERROR(VLOOKUP($A22,#REF!,5,FALSE))=TRUE,"",VLOOKUP($A22,#REF!,28,FALSE)/VLOOKUP($A22,#REF!,5,FALSE))</f>
        <v/>
      </c>
      <c r="AM22" s="56" t="str">
        <f>IF(ISERROR(VLOOKUP($A22,#REF!,5,FALSE))=TRUE,"",VLOOKUP($A22,#REF!,29,FALSE)/VLOOKUP($A22,#REF!,5,FALSE))</f>
        <v/>
      </c>
      <c r="AN22" s="7">
        <f t="shared" si="12"/>
        <v>0</v>
      </c>
      <c r="AO22" s="56" t="str">
        <f>IF(ISERROR(VLOOKUP($A22,#REF!,5,FALSE))=TRUE,"",VLOOKUP($A22,#REF!,22,FALSE)/VLOOKUP($A22,#REF!,5,FALSE))</f>
        <v/>
      </c>
      <c r="AP22" s="56" t="str">
        <f>IF(ISERROR(VLOOKUP($A22,#REF!,5,FALSE))=TRUE,"",VLOOKUP($A22,#REF!,23,FALSE)/VLOOKUP($A22,#REF!,5,FALSE))</f>
        <v/>
      </c>
      <c r="AQ22" s="7">
        <f t="shared" si="13"/>
        <v>0</v>
      </c>
      <c r="AR22" s="56" t="str">
        <f>IF(ISERROR(VLOOKUP($A22,#REF!,5,FALSE))=TRUE,"",VLOOKUP($A22,#REF!,23,FALSE)/VLOOKUP($A22,#REF!,25,FALSE))</f>
        <v/>
      </c>
      <c r="AS22" s="7" t="str">
        <f t="shared" si="14"/>
        <v/>
      </c>
      <c r="AT22" s="57" t="str">
        <f>IF(ISERROR(VLOOKUP($A22,#REF!,5,FALSE))=TRUE,"",VLOOKUP($A22,#REF!,22,FALSE)/(VLOOKUP($A22,#REF!,22,FALSE)+VLOOKUP($A22,#REF!,23,FALSE)))</f>
        <v/>
      </c>
      <c r="AU22" s="57" t="str">
        <f>IF(ISERROR(VLOOKUP($A22,#REF!,5,FALSE))=TRUE,"",VLOOKUP($A22,#REF!,23,FALSE)/(VLOOKUP($A22,#REF!,22,FALSE)+VLOOKUP($A22,#REF!,23,FALSE)))</f>
        <v/>
      </c>
      <c r="AV22" s="23" t="str">
        <f t="shared" si="15"/>
        <v/>
      </c>
      <c r="AW22" s="56" t="str">
        <f>IF(ISERROR(VLOOKUP($A22,#REF!,5,FALSE))=TRUE,"",VLOOKUP($A22,#REF!,24,FALSE)/VLOOKUP($A22,#REF!,5,FALSE))</f>
        <v/>
      </c>
      <c r="AX22" s="56" t="str">
        <f>IF(ISERROR(VLOOKUP($A22,#REF!,5,FALSE))=TRUE,"",VLOOKUP($A22,#REF!,25,FALSE)/VLOOKUP($A22,#REF!,5,FALSE))</f>
        <v/>
      </c>
      <c r="AY22" s="7">
        <f t="shared" si="16"/>
        <v>0</v>
      </c>
      <c r="AZ22" s="53" t="s">
        <v>70</v>
      </c>
      <c r="BB22" s="10"/>
      <c r="BC22" s="10"/>
      <c r="BD22" s="10"/>
      <c r="BE22" s="10"/>
      <c r="BF22" s="10"/>
      <c r="BG22" s="10"/>
      <c r="BH22" s="10"/>
      <c r="BI22" s="10"/>
      <c r="BJ22" s="10"/>
      <c r="BK22" s="10"/>
      <c r="BL22" s="10"/>
      <c r="BM22" s="10"/>
      <c r="BN22" s="10"/>
      <c r="BO22" s="10"/>
      <c r="BP22" s="10"/>
      <c r="BQ22" s="17"/>
      <c r="BR22" s="10"/>
      <c r="BS22" s="10"/>
      <c r="BT22" s="10"/>
      <c r="BU22" s="10"/>
      <c r="BV22" s="10"/>
      <c r="BW22" s="10"/>
      <c r="BX22" s="10"/>
      <c r="BY22" s="10"/>
      <c r="BZ22" s="10"/>
      <c r="CA22" s="10"/>
      <c r="CB22" s="10"/>
      <c r="CC22" s="10"/>
      <c r="CD22" s="10"/>
      <c r="CE22" s="10"/>
      <c r="CF22" s="10"/>
      <c r="CG22" s="10"/>
    </row>
    <row r="23" spans="1:85" x14ac:dyDescent="0.45">
      <c r="A23" s="25" t="str">
        <f>CONCATENATE(LEFT($B$3,2),"13")</f>
        <v>0113</v>
      </c>
      <c r="B23" s="24" t="str">
        <f>IF(ISERROR(VLOOKUP($A23,#REF!,4,FALSE))=TRUE,"",VLOOKUP($A23,#REF!,4,FALSE))</f>
        <v/>
      </c>
      <c r="C23" s="56" t="str">
        <f>IF(ISERROR(VLOOKUP($A23,#REF!,5,FALSE))=TRUE,"",VLOOKUP($A23,#REF!,14,FALSE)/VLOOKUP($A23,#REF!,5,FALSE))</f>
        <v/>
      </c>
      <c r="D23" s="56" t="str">
        <f>IF(ISERROR(VLOOKUP($A23,#REF!,5,FALSE))=TRUE,"",VLOOKUP($A23,#REF!,15,FALSE)/VLOOKUP($A23,#REF!,5,FALSE))</f>
        <v/>
      </c>
      <c r="E23" s="7">
        <f t="shared" si="0"/>
        <v>0</v>
      </c>
      <c r="F23" s="56" t="str">
        <f>IF(ISERROR(VLOOKUP($A23,#REF!,5,FALSE))=TRUE,"",VLOOKUP($A23,#REF!,15,FALSE)/VLOOKUP($A23,#REF!,7,FALSE))</f>
        <v/>
      </c>
      <c r="G23" s="7" t="str">
        <f t="shared" si="1"/>
        <v/>
      </c>
      <c r="H23" s="56" t="str">
        <f>IF(ISERROR(VLOOKUP($A23,#REF!,5,FALSE))=TRUE,"",VLOOKUP($A23,#REF!,15,FALSE)/VLOOKUP($A23,#REF!,9,FALSE))</f>
        <v/>
      </c>
      <c r="I23" s="7" t="str">
        <f t="shared" si="2"/>
        <v/>
      </c>
      <c r="J23" s="57" t="str">
        <f>IF(ISERROR(VLOOKUP($A23,#REF!,5,FALSE))=TRUE,"",VLOOKUP($A23,#REF!,14,FALSE)/(VLOOKUP($A23,#REF!,14,FALSE)+VLOOKUP($A23,#REF!,15,FALSE)))</f>
        <v/>
      </c>
      <c r="K23" s="57" t="str">
        <f>IF(ISERROR(VLOOKUP($A23,#REF!,5,FALSE))=TRUE,"",VLOOKUP($A23,#REF!,15,FALSE)/(VLOOKUP($A23,#REF!,14,FALSE)+VLOOKUP($A23,#REF!,15,FALSE)))</f>
        <v/>
      </c>
      <c r="L23" s="23" t="str">
        <f t="shared" si="3"/>
        <v/>
      </c>
      <c r="M23" s="56" t="str">
        <f>IF(ISERROR(VLOOKUP($A23,#REF!,5,FALSE))=TRUE,"",VLOOKUP($A23,#REF!,6,FALSE)/VLOOKUP($A23,#REF!,5,FALSE))</f>
        <v/>
      </c>
      <c r="N23" s="56" t="str">
        <f>IF(ISERROR(VLOOKUP($A23,#REF!,5,FALSE))=TRUE,"",VLOOKUP($A23,#REF!,7,FALSE)/VLOOKUP($A23,#REF!,5,FALSE))</f>
        <v/>
      </c>
      <c r="O23" s="7">
        <f t="shared" si="4"/>
        <v>0</v>
      </c>
      <c r="P23" s="56" t="str">
        <f>IF(ISERROR(VLOOKUP($A23,#REF!,5,FALSE))=TRUE,"",VLOOKUP($A23,#REF!,8,FALSE)/VLOOKUP($A23,#REF!,5,FALSE))</f>
        <v/>
      </c>
      <c r="Q23" s="56" t="str">
        <f>IF(ISERROR(VLOOKUP($A23,#REF!,5,FALSE))=TRUE,"",VLOOKUP($A23,#REF!,9,FALSE)/VLOOKUP($A23,#REF!,5,FALSE))</f>
        <v/>
      </c>
      <c r="R23" s="7">
        <f t="shared" si="5"/>
        <v>0</v>
      </c>
      <c r="S23" s="56" t="str">
        <f>IF(ISERROR(VLOOKUP($A23,#REF!,5,FALSE))=TRUE,"",VLOOKUP($A23,#REF!,18,FALSE)/VLOOKUP($A23,#REF!,5,FALSE))</f>
        <v/>
      </c>
      <c r="T23" s="56" t="str">
        <f>IF(ISERROR(VLOOKUP($A23,#REF!,5,FALSE))=TRUE,"",VLOOKUP($A23,#REF!,19,FALSE)/VLOOKUP($A23,#REF!,5,FALSE))</f>
        <v/>
      </c>
      <c r="U23" s="7">
        <f t="shared" si="6"/>
        <v>0</v>
      </c>
      <c r="V23" s="56" t="str">
        <f>IF(ISERROR(VLOOKUP($A23,#REF!,5,FALSE))=TRUE,"",VLOOKUP($A23,#REF!,19,FALSE)/VLOOKUP($A23,#REF!,21,FALSE))</f>
        <v/>
      </c>
      <c r="W23" s="7" t="str">
        <f t="shared" si="6"/>
        <v/>
      </c>
      <c r="X23" s="57" t="str">
        <f>IF(ISERROR(VLOOKUP($A23,#REF!,5,FALSE))=TRUE,"",VLOOKUP($A23,#REF!,18,FALSE)/(VLOOKUP($A23,#REF!,18,FALSE)+VLOOKUP($A23,#REF!,19,FALSE)))</f>
        <v/>
      </c>
      <c r="Y23" s="57" t="str">
        <f>IF(ISERROR(VLOOKUP($A23,#REF!,5,FALSE))=TRUE,"",VLOOKUP($A23,#REF!,19,FALSE)/(VLOOKUP($A23,#REF!,18,FALSE)+VLOOKUP($A23,#REF!,19,FALSE)))</f>
        <v/>
      </c>
      <c r="Z23" s="23" t="str">
        <f t="shared" si="7"/>
        <v/>
      </c>
      <c r="AA23" s="56" t="str">
        <f>IF(ISERROR(VLOOKUP($A23,#REF!,5,FALSE))=TRUE,"",VLOOKUP($A23,#REF!,20,FALSE)/VLOOKUP($A23,#REF!,5,FALSE))</f>
        <v/>
      </c>
      <c r="AB23" s="56" t="str">
        <f>IF(ISERROR(VLOOKUP($A23,#REF!,5,FALSE))=TRUE,"",VLOOKUP($A23,#REF!,21,FALSE)/VLOOKUP($A23,#REF!,5,FALSE))</f>
        <v/>
      </c>
      <c r="AC23" s="7">
        <f t="shared" si="8"/>
        <v>0</v>
      </c>
      <c r="AD23" s="56" t="str">
        <f>IF(ISERROR(VLOOKUP($A23,#REF!,5,FALSE))=TRUE,"",VLOOKUP($A23,#REF!,26,FALSE)/VLOOKUP($A23,#REF!,5,FALSE))</f>
        <v/>
      </c>
      <c r="AE23" s="56" t="str">
        <f>IF(ISERROR(VLOOKUP($A23,#REF!,5,FALSE))=TRUE,"",VLOOKUP($A23,#REF!,27,FALSE)/VLOOKUP($A23,#REF!,5,FALSE))</f>
        <v/>
      </c>
      <c r="AF23" s="7">
        <f t="shared" si="9"/>
        <v>0</v>
      </c>
      <c r="AG23" s="56" t="str">
        <f>IF(ISERROR(VLOOKUP($A23,#REF!,5,FALSE))=TRUE,"",VLOOKUP($A23,#REF!,27,FALSE)/VLOOKUP($A23,#REF!,29,FALSE))</f>
        <v/>
      </c>
      <c r="AH23" s="7" t="str">
        <f t="shared" si="10"/>
        <v/>
      </c>
      <c r="AI23" s="57" t="str">
        <f>IF(ISERROR(VLOOKUP($A23,#REF!,5,FALSE))=TRUE,"",VLOOKUP($A23,#REF!,26,FALSE)/(VLOOKUP($A23,#REF!,26,FALSE)+VLOOKUP($A23,#REF!,27,FALSE)))</f>
        <v/>
      </c>
      <c r="AJ23" s="57" t="str">
        <f>IF(ISERROR(VLOOKUP($A23,#REF!,5,FALSE))=TRUE,"",VLOOKUP($A23,#REF!,27,FALSE)/(VLOOKUP($A23,#REF!,26,FALSE)+VLOOKUP($A23,#REF!,27,FALSE)))</f>
        <v/>
      </c>
      <c r="AK23" s="23" t="str">
        <f t="shared" si="11"/>
        <v/>
      </c>
      <c r="AL23" s="56" t="str">
        <f>IF(ISERROR(VLOOKUP($A23,#REF!,5,FALSE))=TRUE,"",VLOOKUP($A23,#REF!,28,FALSE)/VLOOKUP($A23,#REF!,5,FALSE))</f>
        <v/>
      </c>
      <c r="AM23" s="56" t="str">
        <f>IF(ISERROR(VLOOKUP($A23,#REF!,5,FALSE))=TRUE,"",VLOOKUP($A23,#REF!,29,FALSE)/VLOOKUP($A23,#REF!,5,FALSE))</f>
        <v/>
      </c>
      <c r="AN23" s="7">
        <f t="shared" si="12"/>
        <v>0</v>
      </c>
      <c r="AO23" s="56" t="str">
        <f>IF(ISERROR(VLOOKUP($A23,#REF!,5,FALSE))=TRUE,"",VLOOKUP($A23,#REF!,22,FALSE)/VLOOKUP($A23,#REF!,5,FALSE))</f>
        <v/>
      </c>
      <c r="AP23" s="56" t="str">
        <f>IF(ISERROR(VLOOKUP($A23,#REF!,5,FALSE))=TRUE,"",VLOOKUP($A23,#REF!,23,FALSE)/VLOOKUP($A23,#REF!,5,FALSE))</f>
        <v/>
      </c>
      <c r="AQ23" s="7">
        <f t="shared" si="13"/>
        <v>0</v>
      </c>
      <c r="AR23" s="56" t="str">
        <f>IF(ISERROR(VLOOKUP($A23,#REF!,5,FALSE))=TRUE,"",VLOOKUP($A23,#REF!,23,FALSE)/VLOOKUP($A23,#REF!,25,FALSE))</f>
        <v/>
      </c>
      <c r="AS23" s="7" t="str">
        <f t="shared" si="14"/>
        <v/>
      </c>
      <c r="AT23" s="57" t="str">
        <f>IF(ISERROR(VLOOKUP($A23,#REF!,5,FALSE))=TRUE,"",VLOOKUP($A23,#REF!,22,FALSE)/(VLOOKUP($A23,#REF!,22,FALSE)+VLOOKUP($A23,#REF!,23,FALSE)))</f>
        <v/>
      </c>
      <c r="AU23" s="57" t="str">
        <f>IF(ISERROR(VLOOKUP($A23,#REF!,5,FALSE))=TRUE,"",VLOOKUP($A23,#REF!,23,FALSE)/(VLOOKUP($A23,#REF!,22,FALSE)+VLOOKUP($A23,#REF!,23,FALSE)))</f>
        <v/>
      </c>
      <c r="AV23" s="23" t="str">
        <f t="shared" si="15"/>
        <v/>
      </c>
      <c r="AW23" s="56" t="str">
        <f>IF(ISERROR(VLOOKUP($A23,#REF!,5,FALSE))=TRUE,"",VLOOKUP($A23,#REF!,24,FALSE)/VLOOKUP($A23,#REF!,5,FALSE))</f>
        <v/>
      </c>
      <c r="AX23" s="56" t="str">
        <f>IF(ISERROR(VLOOKUP($A23,#REF!,5,FALSE))=TRUE,"",VLOOKUP($A23,#REF!,25,FALSE)/VLOOKUP($A23,#REF!,5,FALSE))</f>
        <v/>
      </c>
      <c r="AY23" s="7">
        <f t="shared" si="16"/>
        <v>0</v>
      </c>
      <c r="AZ23" s="53" t="s">
        <v>71</v>
      </c>
      <c r="BB23" s="10"/>
      <c r="BC23" s="10"/>
      <c r="BD23" s="10"/>
      <c r="BE23" s="10"/>
      <c r="BF23" s="10"/>
      <c r="BG23" s="10"/>
      <c r="BH23" s="10"/>
      <c r="BI23" s="10"/>
      <c r="BJ23" s="10"/>
      <c r="BK23" s="10"/>
      <c r="BL23" s="10"/>
      <c r="BM23" s="10"/>
      <c r="BN23" s="10"/>
      <c r="BO23" s="10"/>
      <c r="BP23" s="10"/>
      <c r="BQ23" s="17"/>
      <c r="BR23" s="10"/>
      <c r="BS23" s="10"/>
      <c r="BT23" s="10"/>
      <c r="BU23" s="10"/>
      <c r="BV23" s="10"/>
      <c r="BW23" s="10"/>
      <c r="BX23" s="10"/>
      <c r="BY23" s="10"/>
      <c r="BZ23" s="10"/>
      <c r="CA23" s="10"/>
      <c r="CB23" s="10"/>
      <c r="CC23" s="10"/>
      <c r="CD23" s="10"/>
      <c r="CE23" s="10"/>
      <c r="CF23" s="10"/>
      <c r="CG23" s="10"/>
    </row>
    <row r="24" spans="1:85" x14ac:dyDescent="0.45">
      <c r="A24" s="25" t="str">
        <f>CONCATENATE(LEFT($B$3,2),"14")</f>
        <v>0114</v>
      </c>
      <c r="B24" s="24" t="str">
        <f>IF(ISERROR(VLOOKUP($A24,#REF!,4,FALSE))=TRUE,"",VLOOKUP($A24,#REF!,4,FALSE))</f>
        <v/>
      </c>
      <c r="C24" s="56" t="str">
        <f>IF(ISERROR(VLOOKUP($A24,#REF!,5,FALSE))=TRUE,"",VLOOKUP($A24,#REF!,14,FALSE)/VLOOKUP($A24,#REF!,5,FALSE))</f>
        <v/>
      </c>
      <c r="D24" s="56" t="str">
        <f>IF(ISERROR(VLOOKUP($A24,#REF!,5,FALSE))=TRUE,"",VLOOKUP($A24,#REF!,15,FALSE)/VLOOKUP($A24,#REF!,5,FALSE))</f>
        <v/>
      </c>
      <c r="E24" s="7">
        <f t="shared" si="0"/>
        <v>0</v>
      </c>
      <c r="F24" s="56" t="str">
        <f>IF(ISERROR(VLOOKUP($A24,#REF!,5,FALSE))=TRUE,"",VLOOKUP($A24,#REF!,15,FALSE)/VLOOKUP($A24,#REF!,7,FALSE))</f>
        <v/>
      </c>
      <c r="G24" s="7" t="str">
        <f t="shared" si="1"/>
        <v/>
      </c>
      <c r="H24" s="56" t="str">
        <f>IF(ISERROR(VLOOKUP($A24,#REF!,5,FALSE))=TRUE,"",VLOOKUP($A24,#REF!,15,FALSE)/VLOOKUP($A24,#REF!,9,FALSE))</f>
        <v/>
      </c>
      <c r="I24" s="7" t="str">
        <f t="shared" si="2"/>
        <v/>
      </c>
      <c r="J24" s="57" t="str">
        <f>IF(ISERROR(VLOOKUP($A24,#REF!,5,FALSE))=TRUE,"",VLOOKUP($A24,#REF!,14,FALSE)/(VLOOKUP($A24,#REF!,14,FALSE)+VLOOKUP($A24,#REF!,15,FALSE)))</f>
        <v/>
      </c>
      <c r="K24" s="57" t="str">
        <f>IF(ISERROR(VLOOKUP($A24,#REF!,5,FALSE))=TRUE,"",VLOOKUP($A24,#REF!,15,FALSE)/(VLOOKUP($A24,#REF!,14,FALSE)+VLOOKUP($A24,#REF!,15,FALSE)))</f>
        <v/>
      </c>
      <c r="L24" s="23" t="str">
        <f t="shared" si="3"/>
        <v/>
      </c>
      <c r="M24" s="56" t="str">
        <f>IF(ISERROR(VLOOKUP($A24,#REF!,5,FALSE))=TRUE,"",VLOOKUP($A24,#REF!,6,FALSE)/VLOOKUP($A24,#REF!,5,FALSE))</f>
        <v/>
      </c>
      <c r="N24" s="56" t="str">
        <f>IF(ISERROR(VLOOKUP($A24,#REF!,5,FALSE))=TRUE,"",VLOOKUP($A24,#REF!,7,FALSE)/VLOOKUP($A24,#REF!,5,FALSE))</f>
        <v/>
      </c>
      <c r="O24" s="7">
        <f t="shared" si="4"/>
        <v>0</v>
      </c>
      <c r="P24" s="56" t="str">
        <f>IF(ISERROR(VLOOKUP($A24,#REF!,5,FALSE))=TRUE,"",VLOOKUP($A24,#REF!,8,FALSE)/VLOOKUP($A24,#REF!,5,FALSE))</f>
        <v/>
      </c>
      <c r="Q24" s="56" t="str">
        <f>IF(ISERROR(VLOOKUP($A24,#REF!,5,FALSE))=TRUE,"",VLOOKUP($A24,#REF!,9,FALSE)/VLOOKUP($A24,#REF!,5,FALSE))</f>
        <v/>
      </c>
      <c r="R24" s="7">
        <f t="shared" si="5"/>
        <v>0</v>
      </c>
      <c r="S24" s="56" t="str">
        <f>IF(ISERROR(VLOOKUP($A24,#REF!,5,FALSE))=TRUE,"",VLOOKUP($A24,#REF!,18,FALSE)/VLOOKUP($A24,#REF!,5,FALSE))</f>
        <v/>
      </c>
      <c r="T24" s="56" t="str">
        <f>IF(ISERROR(VLOOKUP($A24,#REF!,5,FALSE))=TRUE,"",VLOOKUP($A24,#REF!,19,FALSE)/VLOOKUP($A24,#REF!,5,FALSE))</f>
        <v/>
      </c>
      <c r="U24" s="7">
        <f t="shared" si="6"/>
        <v>0</v>
      </c>
      <c r="V24" s="56" t="str">
        <f>IF(ISERROR(VLOOKUP($A24,#REF!,5,FALSE))=TRUE,"",VLOOKUP($A24,#REF!,19,FALSE)/VLOOKUP($A24,#REF!,21,FALSE))</f>
        <v/>
      </c>
      <c r="W24" s="7" t="str">
        <f t="shared" si="6"/>
        <v/>
      </c>
      <c r="X24" s="57" t="str">
        <f>IF(ISERROR(VLOOKUP($A24,#REF!,5,FALSE))=TRUE,"",VLOOKUP($A24,#REF!,18,FALSE)/(VLOOKUP($A24,#REF!,18,FALSE)+VLOOKUP($A24,#REF!,19,FALSE)))</f>
        <v/>
      </c>
      <c r="Y24" s="57" t="str">
        <f>IF(ISERROR(VLOOKUP($A24,#REF!,5,FALSE))=TRUE,"",VLOOKUP($A24,#REF!,19,FALSE)/(VLOOKUP($A24,#REF!,18,FALSE)+VLOOKUP($A24,#REF!,19,FALSE)))</f>
        <v/>
      </c>
      <c r="Z24" s="23" t="str">
        <f t="shared" si="7"/>
        <v/>
      </c>
      <c r="AA24" s="56" t="str">
        <f>IF(ISERROR(VLOOKUP($A24,#REF!,5,FALSE))=TRUE,"",VLOOKUP($A24,#REF!,20,FALSE)/VLOOKUP($A24,#REF!,5,FALSE))</f>
        <v/>
      </c>
      <c r="AB24" s="56" t="str">
        <f>IF(ISERROR(VLOOKUP($A24,#REF!,5,FALSE))=TRUE,"",VLOOKUP($A24,#REF!,21,FALSE)/VLOOKUP($A24,#REF!,5,FALSE))</f>
        <v/>
      </c>
      <c r="AC24" s="7">
        <f t="shared" si="8"/>
        <v>0</v>
      </c>
      <c r="AD24" s="56" t="str">
        <f>IF(ISERROR(VLOOKUP($A24,#REF!,5,FALSE))=TRUE,"",VLOOKUP($A24,#REF!,26,FALSE)/VLOOKUP($A24,#REF!,5,FALSE))</f>
        <v/>
      </c>
      <c r="AE24" s="56" t="str">
        <f>IF(ISERROR(VLOOKUP($A24,#REF!,5,FALSE))=TRUE,"",VLOOKUP($A24,#REF!,27,FALSE)/VLOOKUP($A24,#REF!,5,FALSE))</f>
        <v/>
      </c>
      <c r="AF24" s="7">
        <f t="shared" si="9"/>
        <v>0</v>
      </c>
      <c r="AG24" s="56" t="str">
        <f>IF(ISERROR(VLOOKUP($A24,#REF!,5,FALSE))=TRUE,"",VLOOKUP($A24,#REF!,27,FALSE)/VLOOKUP($A24,#REF!,29,FALSE))</f>
        <v/>
      </c>
      <c r="AH24" s="7" t="str">
        <f t="shared" si="10"/>
        <v/>
      </c>
      <c r="AI24" s="57" t="str">
        <f>IF(ISERROR(VLOOKUP($A24,#REF!,5,FALSE))=TRUE,"",VLOOKUP($A24,#REF!,26,FALSE)/(VLOOKUP($A24,#REF!,26,FALSE)+VLOOKUP($A24,#REF!,27,FALSE)))</f>
        <v/>
      </c>
      <c r="AJ24" s="57" t="str">
        <f>IF(ISERROR(VLOOKUP($A24,#REF!,5,FALSE))=TRUE,"",VLOOKUP($A24,#REF!,27,FALSE)/(VLOOKUP($A24,#REF!,26,FALSE)+VLOOKUP($A24,#REF!,27,FALSE)))</f>
        <v/>
      </c>
      <c r="AK24" s="23" t="str">
        <f t="shared" si="11"/>
        <v/>
      </c>
      <c r="AL24" s="56" t="str">
        <f>IF(ISERROR(VLOOKUP($A24,#REF!,5,FALSE))=TRUE,"",VLOOKUP($A24,#REF!,28,FALSE)/VLOOKUP($A24,#REF!,5,FALSE))</f>
        <v/>
      </c>
      <c r="AM24" s="56" t="str">
        <f>IF(ISERROR(VLOOKUP($A24,#REF!,5,FALSE))=TRUE,"",VLOOKUP($A24,#REF!,29,FALSE)/VLOOKUP($A24,#REF!,5,FALSE))</f>
        <v/>
      </c>
      <c r="AN24" s="7">
        <f t="shared" si="12"/>
        <v>0</v>
      </c>
      <c r="AO24" s="56" t="str">
        <f>IF(ISERROR(VLOOKUP($A24,#REF!,5,FALSE))=TRUE,"",VLOOKUP($A24,#REF!,22,FALSE)/VLOOKUP($A24,#REF!,5,FALSE))</f>
        <v/>
      </c>
      <c r="AP24" s="56" t="str">
        <f>IF(ISERROR(VLOOKUP($A24,#REF!,5,FALSE))=TRUE,"",VLOOKUP($A24,#REF!,23,FALSE)/VLOOKUP($A24,#REF!,5,FALSE))</f>
        <v/>
      </c>
      <c r="AQ24" s="7">
        <f t="shared" si="13"/>
        <v>0</v>
      </c>
      <c r="AR24" s="56" t="str">
        <f>IF(ISERROR(VLOOKUP($A24,#REF!,5,FALSE))=TRUE,"",VLOOKUP($A24,#REF!,23,FALSE)/VLOOKUP($A24,#REF!,25,FALSE))</f>
        <v/>
      </c>
      <c r="AS24" s="7" t="str">
        <f t="shared" si="14"/>
        <v/>
      </c>
      <c r="AT24" s="57" t="str">
        <f>IF(ISERROR(VLOOKUP($A24,#REF!,5,FALSE))=TRUE,"",VLOOKUP($A24,#REF!,22,FALSE)/(VLOOKUP($A24,#REF!,22,FALSE)+VLOOKUP($A24,#REF!,23,FALSE)))</f>
        <v/>
      </c>
      <c r="AU24" s="57" t="str">
        <f>IF(ISERROR(VLOOKUP($A24,#REF!,5,FALSE))=TRUE,"",VLOOKUP($A24,#REF!,23,FALSE)/(VLOOKUP($A24,#REF!,22,FALSE)+VLOOKUP($A24,#REF!,23,FALSE)))</f>
        <v/>
      </c>
      <c r="AV24" s="23" t="str">
        <f t="shared" si="15"/>
        <v/>
      </c>
      <c r="AW24" s="56" t="str">
        <f>IF(ISERROR(VLOOKUP($A24,#REF!,5,FALSE))=TRUE,"",VLOOKUP($A24,#REF!,24,FALSE)/VLOOKUP($A24,#REF!,5,FALSE))</f>
        <v/>
      </c>
      <c r="AX24" s="56" t="str">
        <f>IF(ISERROR(VLOOKUP($A24,#REF!,5,FALSE))=TRUE,"",VLOOKUP($A24,#REF!,25,FALSE)/VLOOKUP($A24,#REF!,5,FALSE))</f>
        <v/>
      </c>
      <c r="AY24" s="7">
        <f t="shared" si="16"/>
        <v>0</v>
      </c>
      <c r="AZ24" s="53" t="s">
        <v>72</v>
      </c>
      <c r="BB24" s="10"/>
      <c r="BC24" s="10"/>
      <c r="BD24" s="10"/>
      <c r="BE24" s="10"/>
      <c r="BF24" s="10"/>
      <c r="BG24" s="10"/>
      <c r="BH24" s="10"/>
      <c r="BI24" s="10"/>
      <c r="BJ24" s="10"/>
      <c r="BK24" s="10"/>
      <c r="BL24" s="10"/>
      <c r="BM24" s="10"/>
      <c r="BN24" s="10"/>
      <c r="BO24" s="10"/>
      <c r="BP24" s="10"/>
      <c r="BQ24" s="17"/>
      <c r="BR24" s="10"/>
      <c r="BS24" s="10"/>
      <c r="BT24" s="10"/>
      <c r="BU24" s="10"/>
      <c r="BV24" s="10"/>
      <c r="BW24" s="10"/>
      <c r="BX24" s="10"/>
      <c r="BY24" s="10"/>
      <c r="BZ24" s="10"/>
      <c r="CA24" s="10"/>
      <c r="CB24" s="10"/>
      <c r="CC24" s="10"/>
      <c r="CD24" s="10"/>
      <c r="CE24" s="10"/>
      <c r="CF24" s="10"/>
      <c r="CG24" s="10"/>
    </row>
    <row r="25" spans="1:85" x14ac:dyDescent="0.45">
      <c r="A25" s="25" t="str">
        <f>CONCATENATE(LEFT($B$3,2),"15")</f>
        <v>0115</v>
      </c>
      <c r="B25" s="24" t="str">
        <f>IF(ISERROR(VLOOKUP($A25,#REF!,4,FALSE))=TRUE,"",VLOOKUP($A25,#REF!,4,FALSE))</f>
        <v/>
      </c>
      <c r="C25" s="56" t="str">
        <f>IF(ISERROR(VLOOKUP($A25,#REF!,5,FALSE))=TRUE,"",VLOOKUP($A25,#REF!,14,FALSE)/VLOOKUP($A25,#REF!,5,FALSE))</f>
        <v/>
      </c>
      <c r="D25" s="56" t="str">
        <f>IF(ISERROR(VLOOKUP($A25,#REF!,5,FALSE))=TRUE,"",VLOOKUP($A25,#REF!,15,FALSE)/VLOOKUP($A25,#REF!,5,FALSE))</f>
        <v/>
      </c>
      <c r="E25" s="7">
        <f t="shared" si="0"/>
        <v>0</v>
      </c>
      <c r="F25" s="56" t="str">
        <f>IF(ISERROR(VLOOKUP($A25,#REF!,5,FALSE))=TRUE,"",VLOOKUP($A25,#REF!,15,FALSE)/VLOOKUP($A25,#REF!,7,FALSE))</f>
        <v/>
      </c>
      <c r="G25" s="7" t="str">
        <f t="shared" si="1"/>
        <v/>
      </c>
      <c r="H25" s="56" t="str">
        <f>IF(ISERROR(VLOOKUP($A25,#REF!,5,FALSE))=TRUE,"",VLOOKUP($A25,#REF!,15,FALSE)/VLOOKUP($A25,#REF!,9,FALSE))</f>
        <v/>
      </c>
      <c r="I25" s="7" t="str">
        <f t="shared" si="2"/>
        <v/>
      </c>
      <c r="J25" s="57" t="str">
        <f>IF(ISERROR(VLOOKUP($A25,#REF!,5,FALSE))=TRUE,"",VLOOKUP($A25,#REF!,14,FALSE)/(VLOOKUP($A25,#REF!,14,FALSE)+VLOOKUP($A25,#REF!,15,FALSE)))</f>
        <v/>
      </c>
      <c r="K25" s="57" t="str">
        <f>IF(ISERROR(VLOOKUP($A25,#REF!,5,FALSE))=TRUE,"",VLOOKUP($A25,#REF!,15,FALSE)/(VLOOKUP($A25,#REF!,14,FALSE)+VLOOKUP($A25,#REF!,15,FALSE)))</f>
        <v/>
      </c>
      <c r="L25" s="23" t="str">
        <f t="shared" si="3"/>
        <v/>
      </c>
      <c r="M25" s="56" t="str">
        <f>IF(ISERROR(VLOOKUP($A25,#REF!,5,FALSE))=TRUE,"",VLOOKUP($A25,#REF!,6,FALSE)/VLOOKUP($A25,#REF!,5,FALSE))</f>
        <v/>
      </c>
      <c r="N25" s="56" t="str">
        <f>IF(ISERROR(VLOOKUP($A25,#REF!,5,FALSE))=TRUE,"",VLOOKUP($A25,#REF!,7,FALSE)/VLOOKUP($A25,#REF!,5,FALSE))</f>
        <v/>
      </c>
      <c r="O25" s="7">
        <f t="shared" si="4"/>
        <v>0</v>
      </c>
      <c r="P25" s="56" t="str">
        <f>IF(ISERROR(VLOOKUP($A25,#REF!,5,FALSE))=TRUE,"",VLOOKUP($A25,#REF!,8,FALSE)/VLOOKUP($A25,#REF!,5,FALSE))</f>
        <v/>
      </c>
      <c r="Q25" s="56" t="str">
        <f>IF(ISERROR(VLOOKUP($A25,#REF!,5,FALSE))=TRUE,"",VLOOKUP($A25,#REF!,9,FALSE)/VLOOKUP($A25,#REF!,5,FALSE))</f>
        <v/>
      </c>
      <c r="R25" s="7">
        <f t="shared" si="5"/>
        <v>0</v>
      </c>
      <c r="S25" s="56" t="str">
        <f>IF(ISERROR(VLOOKUP($A25,#REF!,5,FALSE))=TRUE,"",VLOOKUP($A25,#REF!,18,FALSE)/VLOOKUP($A25,#REF!,5,FALSE))</f>
        <v/>
      </c>
      <c r="T25" s="56" t="str">
        <f>IF(ISERROR(VLOOKUP($A25,#REF!,5,FALSE))=TRUE,"",VLOOKUP($A25,#REF!,19,FALSE)/VLOOKUP($A25,#REF!,5,FALSE))</f>
        <v/>
      </c>
      <c r="U25" s="7">
        <f t="shared" si="6"/>
        <v>0</v>
      </c>
      <c r="V25" s="56" t="str">
        <f>IF(ISERROR(VLOOKUP($A25,#REF!,5,FALSE))=TRUE,"",VLOOKUP($A25,#REF!,19,FALSE)/VLOOKUP($A25,#REF!,21,FALSE))</f>
        <v/>
      </c>
      <c r="W25" s="7" t="str">
        <f t="shared" si="6"/>
        <v/>
      </c>
      <c r="X25" s="57" t="str">
        <f>IF(ISERROR(VLOOKUP($A25,#REF!,5,FALSE))=TRUE,"",VLOOKUP($A25,#REF!,18,FALSE)/(VLOOKUP($A25,#REF!,18,FALSE)+VLOOKUP($A25,#REF!,19,FALSE)))</f>
        <v/>
      </c>
      <c r="Y25" s="57" t="str">
        <f>IF(ISERROR(VLOOKUP($A25,#REF!,5,FALSE))=TRUE,"",VLOOKUP($A25,#REF!,19,FALSE)/(VLOOKUP($A25,#REF!,18,FALSE)+VLOOKUP($A25,#REF!,19,FALSE)))</f>
        <v/>
      </c>
      <c r="Z25" s="23" t="str">
        <f t="shared" si="7"/>
        <v/>
      </c>
      <c r="AA25" s="56" t="str">
        <f>IF(ISERROR(VLOOKUP($A25,#REF!,5,FALSE))=TRUE,"",VLOOKUP($A25,#REF!,20,FALSE)/VLOOKUP($A25,#REF!,5,FALSE))</f>
        <v/>
      </c>
      <c r="AB25" s="56" t="str">
        <f>IF(ISERROR(VLOOKUP($A25,#REF!,5,FALSE))=TRUE,"",VLOOKUP($A25,#REF!,21,FALSE)/VLOOKUP($A25,#REF!,5,FALSE))</f>
        <v/>
      </c>
      <c r="AC25" s="7">
        <f t="shared" si="8"/>
        <v>0</v>
      </c>
      <c r="AD25" s="56" t="str">
        <f>IF(ISERROR(VLOOKUP($A25,#REF!,5,FALSE))=TRUE,"",VLOOKUP($A25,#REF!,26,FALSE)/VLOOKUP($A25,#REF!,5,FALSE))</f>
        <v/>
      </c>
      <c r="AE25" s="56" t="str">
        <f>IF(ISERROR(VLOOKUP($A25,#REF!,5,FALSE))=TRUE,"",VLOOKUP($A25,#REF!,27,FALSE)/VLOOKUP($A25,#REF!,5,FALSE))</f>
        <v/>
      </c>
      <c r="AF25" s="7">
        <f t="shared" si="9"/>
        <v>0</v>
      </c>
      <c r="AG25" s="56" t="str">
        <f>IF(ISERROR(VLOOKUP($A25,#REF!,5,FALSE))=TRUE,"",VLOOKUP($A25,#REF!,27,FALSE)/VLOOKUP($A25,#REF!,29,FALSE))</f>
        <v/>
      </c>
      <c r="AH25" s="7" t="str">
        <f t="shared" si="10"/>
        <v/>
      </c>
      <c r="AI25" s="57" t="str">
        <f>IF(ISERROR(VLOOKUP($A25,#REF!,5,FALSE))=TRUE,"",VLOOKUP($A25,#REF!,26,FALSE)/(VLOOKUP($A25,#REF!,26,FALSE)+VLOOKUP($A25,#REF!,27,FALSE)))</f>
        <v/>
      </c>
      <c r="AJ25" s="57" t="str">
        <f>IF(ISERROR(VLOOKUP($A25,#REF!,5,FALSE))=TRUE,"",VLOOKUP($A25,#REF!,27,FALSE)/(VLOOKUP($A25,#REF!,26,FALSE)+VLOOKUP($A25,#REF!,27,FALSE)))</f>
        <v/>
      </c>
      <c r="AK25" s="23" t="str">
        <f t="shared" si="11"/>
        <v/>
      </c>
      <c r="AL25" s="56" t="str">
        <f>IF(ISERROR(VLOOKUP($A25,#REF!,5,FALSE))=TRUE,"",VLOOKUP($A25,#REF!,28,FALSE)/VLOOKUP($A25,#REF!,5,FALSE))</f>
        <v/>
      </c>
      <c r="AM25" s="56" t="str">
        <f>IF(ISERROR(VLOOKUP($A25,#REF!,5,FALSE))=TRUE,"",VLOOKUP($A25,#REF!,29,FALSE)/VLOOKUP($A25,#REF!,5,FALSE))</f>
        <v/>
      </c>
      <c r="AN25" s="7">
        <f t="shared" si="12"/>
        <v>0</v>
      </c>
      <c r="AO25" s="56" t="str">
        <f>IF(ISERROR(VLOOKUP($A25,#REF!,5,FALSE))=TRUE,"",VLOOKUP($A25,#REF!,22,FALSE)/VLOOKUP($A25,#REF!,5,FALSE))</f>
        <v/>
      </c>
      <c r="AP25" s="56" t="str">
        <f>IF(ISERROR(VLOOKUP($A25,#REF!,5,FALSE))=TRUE,"",VLOOKUP($A25,#REF!,23,FALSE)/VLOOKUP($A25,#REF!,5,FALSE))</f>
        <v/>
      </c>
      <c r="AQ25" s="7">
        <f t="shared" si="13"/>
        <v>0</v>
      </c>
      <c r="AR25" s="56" t="str">
        <f>IF(ISERROR(VLOOKUP($A25,#REF!,5,FALSE))=TRUE,"",VLOOKUP($A25,#REF!,23,FALSE)/VLOOKUP($A25,#REF!,25,FALSE))</f>
        <v/>
      </c>
      <c r="AS25" s="7" t="str">
        <f t="shared" si="14"/>
        <v/>
      </c>
      <c r="AT25" s="57" t="str">
        <f>IF(ISERROR(VLOOKUP($A25,#REF!,5,FALSE))=TRUE,"",VLOOKUP($A25,#REF!,22,FALSE)/(VLOOKUP($A25,#REF!,22,FALSE)+VLOOKUP($A25,#REF!,23,FALSE)))</f>
        <v/>
      </c>
      <c r="AU25" s="57" t="str">
        <f>IF(ISERROR(VLOOKUP($A25,#REF!,5,FALSE))=TRUE,"",VLOOKUP($A25,#REF!,23,FALSE)/(VLOOKUP($A25,#REF!,22,FALSE)+VLOOKUP($A25,#REF!,23,FALSE)))</f>
        <v/>
      </c>
      <c r="AV25" s="23" t="str">
        <f t="shared" si="15"/>
        <v/>
      </c>
      <c r="AW25" s="56" t="str">
        <f>IF(ISERROR(VLOOKUP($A25,#REF!,5,FALSE))=TRUE,"",VLOOKUP($A25,#REF!,24,FALSE)/VLOOKUP($A25,#REF!,5,FALSE))</f>
        <v/>
      </c>
      <c r="AX25" s="56" t="str">
        <f>IF(ISERROR(VLOOKUP($A25,#REF!,5,FALSE))=TRUE,"",VLOOKUP($A25,#REF!,25,FALSE)/VLOOKUP($A25,#REF!,5,FALSE))</f>
        <v/>
      </c>
      <c r="AY25" s="7">
        <f t="shared" si="16"/>
        <v>0</v>
      </c>
      <c r="AZ25" s="53" t="s">
        <v>73</v>
      </c>
      <c r="BB25" s="10"/>
      <c r="BC25" s="10"/>
      <c r="BD25" s="10"/>
      <c r="BE25" s="10"/>
      <c r="BF25" s="10"/>
      <c r="BG25" s="10"/>
      <c r="BH25" s="10"/>
      <c r="BI25" s="10"/>
      <c r="BJ25" s="10"/>
      <c r="BK25" s="10"/>
      <c r="BL25" s="10"/>
      <c r="BM25" s="10"/>
      <c r="BN25" s="10"/>
      <c r="BO25" s="10"/>
      <c r="BP25" s="10"/>
      <c r="BQ25" s="17"/>
      <c r="BR25" s="10"/>
      <c r="BS25" s="10"/>
      <c r="BT25" s="10"/>
      <c r="BU25" s="10"/>
      <c r="BV25" s="10"/>
      <c r="BW25" s="10"/>
      <c r="BX25" s="10"/>
      <c r="BY25" s="10"/>
      <c r="BZ25" s="10"/>
      <c r="CA25" s="10"/>
      <c r="CB25" s="10"/>
      <c r="CC25" s="10"/>
      <c r="CD25" s="10"/>
      <c r="CE25" s="10"/>
      <c r="CF25" s="10"/>
      <c r="CG25" s="10"/>
    </row>
    <row r="26" spans="1:85" x14ac:dyDescent="0.45">
      <c r="A26" s="25" t="str">
        <f>CONCATENATE(LEFT($B$3,2),"16")</f>
        <v>0116</v>
      </c>
      <c r="B26" s="24" t="str">
        <f>IF(ISERROR(VLOOKUP($A26,#REF!,4,FALSE))=TRUE,"",VLOOKUP($A26,#REF!,4,FALSE))</f>
        <v/>
      </c>
      <c r="C26" s="56" t="str">
        <f>IF(ISERROR(VLOOKUP($A26,#REF!,5,FALSE))=TRUE,"",VLOOKUP($A26,#REF!,14,FALSE)/VLOOKUP($A26,#REF!,5,FALSE))</f>
        <v/>
      </c>
      <c r="D26" s="56" t="str">
        <f>IF(ISERROR(VLOOKUP($A26,#REF!,5,FALSE))=TRUE,"",VLOOKUP($A26,#REF!,15,FALSE)/VLOOKUP($A26,#REF!,5,FALSE))</f>
        <v/>
      </c>
      <c r="E26" s="7">
        <f t="shared" si="0"/>
        <v>0</v>
      </c>
      <c r="F26" s="56" t="str">
        <f>IF(ISERROR(VLOOKUP($A26,#REF!,5,FALSE))=TRUE,"",VLOOKUP($A26,#REF!,15,FALSE)/VLOOKUP($A26,#REF!,7,FALSE))</f>
        <v/>
      </c>
      <c r="G26" s="7" t="str">
        <f t="shared" si="1"/>
        <v/>
      </c>
      <c r="H26" s="56" t="str">
        <f>IF(ISERROR(VLOOKUP($A26,#REF!,5,FALSE))=TRUE,"",VLOOKUP($A26,#REF!,15,FALSE)/VLOOKUP($A26,#REF!,9,FALSE))</f>
        <v/>
      </c>
      <c r="I26" s="7" t="str">
        <f t="shared" si="2"/>
        <v/>
      </c>
      <c r="J26" s="57" t="str">
        <f>IF(ISERROR(VLOOKUP($A26,#REF!,5,FALSE))=TRUE,"",VLOOKUP($A26,#REF!,14,FALSE)/(VLOOKUP($A26,#REF!,14,FALSE)+VLOOKUP($A26,#REF!,15,FALSE)))</f>
        <v/>
      </c>
      <c r="K26" s="57" t="str">
        <f>IF(ISERROR(VLOOKUP($A26,#REF!,5,FALSE))=TRUE,"",VLOOKUP($A26,#REF!,15,FALSE)/(VLOOKUP($A26,#REF!,14,FALSE)+VLOOKUP($A26,#REF!,15,FALSE)))</f>
        <v/>
      </c>
      <c r="L26" s="23" t="str">
        <f t="shared" si="3"/>
        <v/>
      </c>
      <c r="M26" s="56" t="str">
        <f>IF(ISERROR(VLOOKUP($A26,#REF!,5,FALSE))=TRUE,"",VLOOKUP($A26,#REF!,6,FALSE)/VLOOKUP($A26,#REF!,5,FALSE))</f>
        <v/>
      </c>
      <c r="N26" s="56" t="str">
        <f>IF(ISERROR(VLOOKUP($A26,#REF!,5,FALSE))=TRUE,"",VLOOKUP($A26,#REF!,7,FALSE)/VLOOKUP($A26,#REF!,5,FALSE))</f>
        <v/>
      </c>
      <c r="O26" s="7">
        <f t="shared" si="4"/>
        <v>0</v>
      </c>
      <c r="P26" s="56" t="str">
        <f>IF(ISERROR(VLOOKUP($A26,#REF!,5,FALSE))=TRUE,"",VLOOKUP($A26,#REF!,8,FALSE)/VLOOKUP($A26,#REF!,5,FALSE))</f>
        <v/>
      </c>
      <c r="Q26" s="56" t="str">
        <f>IF(ISERROR(VLOOKUP($A26,#REF!,5,FALSE))=TRUE,"",VLOOKUP($A26,#REF!,9,FALSE)/VLOOKUP($A26,#REF!,5,FALSE))</f>
        <v/>
      </c>
      <c r="R26" s="7">
        <f t="shared" si="5"/>
        <v>0</v>
      </c>
      <c r="S26" s="56" t="str">
        <f>IF(ISERROR(VLOOKUP($A26,#REF!,5,FALSE))=TRUE,"",VLOOKUP($A26,#REF!,18,FALSE)/VLOOKUP($A26,#REF!,5,FALSE))</f>
        <v/>
      </c>
      <c r="T26" s="56" t="str">
        <f>IF(ISERROR(VLOOKUP($A26,#REF!,5,FALSE))=TRUE,"",VLOOKUP($A26,#REF!,19,FALSE)/VLOOKUP($A26,#REF!,5,FALSE))</f>
        <v/>
      </c>
      <c r="U26" s="7">
        <f t="shared" si="6"/>
        <v>0</v>
      </c>
      <c r="V26" s="56" t="str">
        <f>IF(ISERROR(VLOOKUP($A26,#REF!,5,FALSE))=TRUE,"",VLOOKUP($A26,#REF!,19,FALSE)/VLOOKUP($A26,#REF!,21,FALSE))</f>
        <v/>
      </c>
      <c r="W26" s="7" t="str">
        <f t="shared" si="6"/>
        <v/>
      </c>
      <c r="X26" s="57" t="str">
        <f>IF(ISERROR(VLOOKUP($A26,#REF!,5,FALSE))=TRUE,"",VLOOKUP($A26,#REF!,18,FALSE)/(VLOOKUP($A26,#REF!,18,FALSE)+VLOOKUP($A26,#REF!,19,FALSE)))</f>
        <v/>
      </c>
      <c r="Y26" s="57" t="str">
        <f>IF(ISERROR(VLOOKUP($A26,#REF!,5,FALSE))=TRUE,"",VLOOKUP($A26,#REF!,19,FALSE)/(VLOOKUP($A26,#REF!,18,FALSE)+VLOOKUP($A26,#REF!,19,FALSE)))</f>
        <v/>
      </c>
      <c r="Z26" s="23" t="str">
        <f t="shared" si="7"/>
        <v/>
      </c>
      <c r="AA26" s="56" t="str">
        <f>IF(ISERROR(VLOOKUP($A26,#REF!,5,FALSE))=TRUE,"",VLOOKUP($A26,#REF!,20,FALSE)/VLOOKUP($A26,#REF!,5,FALSE))</f>
        <v/>
      </c>
      <c r="AB26" s="56" t="str">
        <f>IF(ISERROR(VLOOKUP($A26,#REF!,5,FALSE))=TRUE,"",VLOOKUP($A26,#REF!,21,FALSE)/VLOOKUP($A26,#REF!,5,FALSE))</f>
        <v/>
      </c>
      <c r="AC26" s="7">
        <f t="shared" si="8"/>
        <v>0</v>
      </c>
      <c r="AD26" s="56" t="str">
        <f>IF(ISERROR(VLOOKUP($A26,#REF!,5,FALSE))=TRUE,"",VLOOKUP($A26,#REF!,26,FALSE)/VLOOKUP($A26,#REF!,5,FALSE))</f>
        <v/>
      </c>
      <c r="AE26" s="56" t="str">
        <f>IF(ISERROR(VLOOKUP($A26,#REF!,5,FALSE))=TRUE,"",VLOOKUP($A26,#REF!,27,FALSE)/VLOOKUP($A26,#REF!,5,FALSE))</f>
        <v/>
      </c>
      <c r="AF26" s="7">
        <f t="shared" si="9"/>
        <v>0</v>
      </c>
      <c r="AG26" s="56" t="str">
        <f>IF(ISERROR(VLOOKUP($A26,#REF!,5,FALSE))=TRUE,"",VLOOKUP($A26,#REF!,27,FALSE)/VLOOKUP($A26,#REF!,29,FALSE))</f>
        <v/>
      </c>
      <c r="AH26" s="7" t="str">
        <f t="shared" si="10"/>
        <v/>
      </c>
      <c r="AI26" s="57" t="str">
        <f>IF(ISERROR(VLOOKUP($A26,#REF!,5,FALSE))=TRUE,"",VLOOKUP($A26,#REF!,26,FALSE)/(VLOOKUP($A26,#REF!,26,FALSE)+VLOOKUP($A26,#REF!,27,FALSE)))</f>
        <v/>
      </c>
      <c r="AJ26" s="57" t="str">
        <f>IF(ISERROR(VLOOKUP($A26,#REF!,5,FALSE))=TRUE,"",VLOOKUP($A26,#REF!,27,FALSE)/(VLOOKUP($A26,#REF!,26,FALSE)+VLOOKUP($A26,#REF!,27,FALSE)))</f>
        <v/>
      </c>
      <c r="AK26" s="23" t="str">
        <f t="shared" si="11"/>
        <v/>
      </c>
      <c r="AL26" s="56" t="str">
        <f>IF(ISERROR(VLOOKUP($A26,#REF!,5,FALSE))=TRUE,"",VLOOKUP($A26,#REF!,28,FALSE)/VLOOKUP($A26,#REF!,5,FALSE))</f>
        <v/>
      </c>
      <c r="AM26" s="56" t="str">
        <f>IF(ISERROR(VLOOKUP($A26,#REF!,5,FALSE))=TRUE,"",VLOOKUP($A26,#REF!,29,FALSE)/VLOOKUP($A26,#REF!,5,FALSE))</f>
        <v/>
      </c>
      <c r="AN26" s="7">
        <f t="shared" si="12"/>
        <v>0</v>
      </c>
      <c r="AO26" s="56" t="str">
        <f>IF(ISERROR(VLOOKUP($A26,#REF!,5,FALSE))=TRUE,"",VLOOKUP($A26,#REF!,22,FALSE)/VLOOKUP($A26,#REF!,5,FALSE))</f>
        <v/>
      </c>
      <c r="AP26" s="56" t="str">
        <f>IF(ISERROR(VLOOKUP($A26,#REF!,5,FALSE))=TRUE,"",VLOOKUP($A26,#REF!,23,FALSE)/VLOOKUP($A26,#REF!,5,FALSE))</f>
        <v/>
      </c>
      <c r="AQ26" s="7">
        <f t="shared" si="13"/>
        <v>0</v>
      </c>
      <c r="AR26" s="56" t="str">
        <f>IF(ISERROR(VLOOKUP($A26,#REF!,5,FALSE))=TRUE,"",VLOOKUP($A26,#REF!,23,FALSE)/VLOOKUP($A26,#REF!,25,FALSE))</f>
        <v/>
      </c>
      <c r="AS26" s="7" t="str">
        <f t="shared" si="14"/>
        <v/>
      </c>
      <c r="AT26" s="57" t="str">
        <f>IF(ISERROR(VLOOKUP($A26,#REF!,5,FALSE))=TRUE,"",VLOOKUP($A26,#REF!,22,FALSE)/(VLOOKUP($A26,#REF!,22,FALSE)+VLOOKUP($A26,#REF!,23,FALSE)))</f>
        <v/>
      </c>
      <c r="AU26" s="57" t="str">
        <f>IF(ISERROR(VLOOKUP($A26,#REF!,5,FALSE))=TRUE,"",VLOOKUP($A26,#REF!,23,FALSE)/(VLOOKUP($A26,#REF!,22,FALSE)+VLOOKUP($A26,#REF!,23,FALSE)))</f>
        <v/>
      </c>
      <c r="AV26" s="23" t="str">
        <f t="shared" si="15"/>
        <v/>
      </c>
      <c r="AW26" s="56" t="str">
        <f>IF(ISERROR(VLOOKUP($A26,#REF!,5,FALSE))=TRUE,"",VLOOKUP($A26,#REF!,24,FALSE)/VLOOKUP($A26,#REF!,5,FALSE))</f>
        <v/>
      </c>
      <c r="AX26" s="56" t="str">
        <f>IF(ISERROR(VLOOKUP($A26,#REF!,5,FALSE))=TRUE,"",VLOOKUP($A26,#REF!,25,FALSE)/VLOOKUP($A26,#REF!,5,FALSE))</f>
        <v/>
      </c>
      <c r="AY26" s="7">
        <f t="shared" si="16"/>
        <v>0</v>
      </c>
      <c r="AZ26" s="53" t="s">
        <v>74</v>
      </c>
      <c r="BB26" s="10"/>
      <c r="BC26" s="10"/>
      <c r="BD26" s="10"/>
      <c r="BE26" s="10"/>
      <c r="BF26" s="10"/>
      <c r="BG26" s="10"/>
      <c r="BH26" s="10"/>
      <c r="BI26" s="10"/>
      <c r="BJ26" s="10"/>
      <c r="BK26" s="10"/>
      <c r="BL26" s="10"/>
      <c r="BM26" s="10"/>
      <c r="BN26" s="10"/>
      <c r="BO26" s="10"/>
      <c r="BP26" s="10"/>
      <c r="BQ26" s="17"/>
      <c r="BR26" s="10"/>
      <c r="BS26" s="10"/>
      <c r="BT26" s="10"/>
      <c r="BU26" s="10"/>
      <c r="BV26" s="10"/>
      <c r="BW26" s="10"/>
      <c r="BX26" s="10"/>
      <c r="BY26" s="10"/>
      <c r="BZ26" s="10"/>
      <c r="CA26" s="10"/>
      <c r="CB26" s="10"/>
      <c r="CC26" s="10"/>
      <c r="CD26" s="10"/>
      <c r="CE26" s="10"/>
      <c r="CF26" s="10"/>
      <c r="CG26" s="10"/>
    </row>
    <row r="27" spans="1:85" x14ac:dyDescent="0.45">
      <c r="A27" s="25" t="str">
        <f>CONCATENATE(LEFT($B$3,2),"17")</f>
        <v>0117</v>
      </c>
      <c r="B27" s="24" t="str">
        <f>IF(ISERROR(VLOOKUP($A27,#REF!,4,FALSE))=TRUE,"",VLOOKUP($A27,#REF!,4,FALSE))</f>
        <v/>
      </c>
      <c r="C27" s="56" t="str">
        <f>IF(ISERROR(VLOOKUP($A27,#REF!,5,FALSE))=TRUE,"",VLOOKUP($A27,#REF!,14,FALSE)/VLOOKUP($A27,#REF!,5,FALSE))</f>
        <v/>
      </c>
      <c r="D27" s="56" t="str">
        <f>IF(ISERROR(VLOOKUP($A27,#REF!,5,FALSE))=TRUE,"",VLOOKUP($A27,#REF!,15,FALSE)/VLOOKUP($A27,#REF!,5,FALSE))</f>
        <v/>
      </c>
      <c r="E27" s="7">
        <f t="shared" si="0"/>
        <v>0</v>
      </c>
      <c r="F27" s="56" t="str">
        <f>IF(ISERROR(VLOOKUP($A27,#REF!,5,FALSE))=TRUE,"",VLOOKUP($A27,#REF!,15,FALSE)/VLOOKUP($A27,#REF!,7,FALSE))</f>
        <v/>
      </c>
      <c r="G27" s="7" t="str">
        <f t="shared" si="1"/>
        <v/>
      </c>
      <c r="H27" s="56" t="str">
        <f>IF(ISERROR(VLOOKUP($A27,#REF!,5,FALSE))=TRUE,"",VLOOKUP($A27,#REF!,15,FALSE)/VLOOKUP($A27,#REF!,9,FALSE))</f>
        <v/>
      </c>
      <c r="I27" s="7" t="str">
        <f t="shared" si="2"/>
        <v/>
      </c>
      <c r="J27" s="57" t="str">
        <f>IF(ISERROR(VLOOKUP($A27,#REF!,5,FALSE))=TRUE,"",VLOOKUP($A27,#REF!,14,FALSE)/(VLOOKUP($A27,#REF!,14,FALSE)+VLOOKUP($A27,#REF!,15,FALSE)))</f>
        <v/>
      </c>
      <c r="K27" s="57" t="str">
        <f>IF(ISERROR(VLOOKUP($A27,#REF!,5,FALSE))=TRUE,"",VLOOKUP($A27,#REF!,15,FALSE)/(VLOOKUP($A27,#REF!,14,FALSE)+VLOOKUP($A27,#REF!,15,FALSE)))</f>
        <v/>
      </c>
      <c r="L27" s="23" t="str">
        <f t="shared" si="3"/>
        <v/>
      </c>
      <c r="M27" s="56" t="str">
        <f>IF(ISERROR(VLOOKUP($A27,#REF!,5,FALSE))=TRUE,"",VLOOKUP($A27,#REF!,6,FALSE)/VLOOKUP($A27,#REF!,5,FALSE))</f>
        <v/>
      </c>
      <c r="N27" s="56" t="str">
        <f>IF(ISERROR(VLOOKUP($A27,#REF!,5,FALSE))=TRUE,"",VLOOKUP($A27,#REF!,7,FALSE)/VLOOKUP($A27,#REF!,5,FALSE))</f>
        <v/>
      </c>
      <c r="O27" s="7">
        <f t="shared" si="4"/>
        <v>0</v>
      </c>
      <c r="P27" s="56" t="str">
        <f>IF(ISERROR(VLOOKUP($A27,#REF!,5,FALSE))=TRUE,"",VLOOKUP($A27,#REF!,8,FALSE)/VLOOKUP($A27,#REF!,5,FALSE))</f>
        <v/>
      </c>
      <c r="Q27" s="56" t="str">
        <f>IF(ISERROR(VLOOKUP($A27,#REF!,5,FALSE))=TRUE,"",VLOOKUP($A27,#REF!,9,FALSE)/VLOOKUP($A27,#REF!,5,FALSE))</f>
        <v/>
      </c>
      <c r="R27" s="7">
        <f t="shared" si="5"/>
        <v>0</v>
      </c>
      <c r="S27" s="56" t="str">
        <f>IF(ISERROR(VLOOKUP($A27,#REF!,5,FALSE))=TRUE,"",VLOOKUP($A27,#REF!,18,FALSE)/VLOOKUP($A27,#REF!,5,FALSE))</f>
        <v/>
      </c>
      <c r="T27" s="56" t="str">
        <f>IF(ISERROR(VLOOKUP($A27,#REF!,5,FALSE))=TRUE,"",VLOOKUP($A27,#REF!,19,FALSE)/VLOOKUP($A27,#REF!,5,FALSE))</f>
        <v/>
      </c>
      <c r="U27" s="7">
        <f t="shared" si="6"/>
        <v>0</v>
      </c>
      <c r="V27" s="56" t="str">
        <f>IF(ISERROR(VLOOKUP($A27,#REF!,5,FALSE))=TRUE,"",VLOOKUP($A27,#REF!,19,FALSE)/VLOOKUP($A27,#REF!,21,FALSE))</f>
        <v/>
      </c>
      <c r="W27" s="7" t="str">
        <f t="shared" si="6"/>
        <v/>
      </c>
      <c r="X27" s="57" t="str">
        <f>IF(ISERROR(VLOOKUP($A27,#REF!,5,FALSE))=TRUE,"",VLOOKUP($A27,#REF!,18,FALSE)/(VLOOKUP($A27,#REF!,18,FALSE)+VLOOKUP($A27,#REF!,19,FALSE)))</f>
        <v/>
      </c>
      <c r="Y27" s="57" t="str">
        <f>IF(ISERROR(VLOOKUP($A27,#REF!,5,FALSE))=TRUE,"",VLOOKUP($A27,#REF!,19,FALSE)/(VLOOKUP($A27,#REF!,18,FALSE)+VLOOKUP($A27,#REF!,19,FALSE)))</f>
        <v/>
      </c>
      <c r="Z27" s="23" t="str">
        <f t="shared" si="7"/>
        <v/>
      </c>
      <c r="AA27" s="56" t="str">
        <f>IF(ISERROR(VLOOKUP($A27,#REF!,5,FALSE))=TRUE,"",VLOOKUP($A27,#REF!,20,FALSE)/VLOOKUP($A27,#REF!,5,FALSE))</f>
        <v/>
      </c>
      <c r="AB27" s="56" t="str">
        <f>IF(ISERROR(VLOOKUP($A27,#REF!,5,FALSE))=TRUE,"",VLOOKUP($A27,#REF!,21,FALSE)/VLOOKUP($A27,#REF!,5,FALSE))</f>
        <v/>
      </c>
      <c r="AC27" s="7">
        <f t="shared" si="8"/>
        <v>0</v>
      </c>
      <c r="AD27" s="56" t="str">
        <f>IF(ISERROR(VLOOKUP($A27,#REF!,5,FALSE))=TRUE,"",VLOOKUP($A27,#REF!,26,FALSE)/VLOOKUP($A27,#REF!,5,FALSE))</f>
        <v/>
      </c>
      <c r="AE27" s="56" t="str">
        <f>IF(ISERROR(VLOOKUP($A27,#REF!,5,FALSE))=TRUE,"",VLOOKUP($A27,#REF!,27,FALSE)/VLOOKUP($A27,#REF!,5,FALSE))</f>
        <v/>
      </c>
      <c r="AF27" s="7">
        <f t="shared" si="9"/>
        <v>0</v>
      </c>
      <c r="AG27" s="56" t="str">
        <f>IF(ISERROR(VLOOKUP($A27,#REF!,5,FALSE))=TRUE,"",VLOOKUP($A27,#REF!,27,FALSE)/VLOOKUP($A27,#REF!,29,FALSE))</f>
        <v/>
      </c>
      <c r="AH27" s="7" t="str">
        <f t="shared" si="10"/>
        <v/>
      </c>
      <c r="AI27" s="57" t="str">
        <f>IF(ISERROR(VLOOKUP($A27,#REF!,5,FALSE))=TRUE,"",VLOOKUP($A27,#REF!,26,FALSE)/(VLOOKUP($A27,#REF!,26,FALSE)+VLOOKUP($A27,#REF!,27,FALSE)))</f>
        <v/>
      </c>
      <c r="AJ27" s="57" t="str">
        <f>IF(ISERROR(VLOOKUP($A27,#REF!,5,FALSE))=TRUE,"",VLOOKUP($A27,#REF!,27,FALSE)/(VLOOKUP($A27,#REF!,26,FALSE)+VLOOKUP($A27,#REF!,27,FALSE)))</f>
        <v/>
      </c>
      <c r="AK27" s="23" t="str">
        <f t="shared" si="11"/>
        <v/>
      </c>
      <c r="AL27" s="56" t="str">
        <f>IF(ISERROR(VLOOKUP($A27,#REF!,5,FALSE))=TRUE,"",VLOOKUP($A27,#REF!,28,FALSE)/VLOOKUP($A27,#REF!,5,FALSE))</f>
        <v/>
      </c>
      <c r="AM27" s="56" t="str">
        <f>IF(ISERROR(VLOOKUP($A27,#REF!,5,FALSE))=TRUE,"",VLOOKUP($A27,#REF!,29,FALSE)/VLOOKUP($A27,#REF!,5,FALSE))</f>
        <v/>
      </c>
      <c r="AN27" s="7">
        <f t="shared" si="12"/>
        <v>0</v>
      </c>
      <c r="AO27" s="56" t="str">
        <f>IF(ISERROR(VLOOKUP($A27,#REF!,5,FALSE))=TRUE,"",VLOOKUP($A27,#REF!,22,FALSE)/VLOOKUP($A27,#REF!,5,FALSE))</f>
        <v/>
      </c>
      <c r="AP27" s="56" t="str">
        <f>IF(ISERROR(VLOOKUP($A27,#REF!,5,FALSE))=TRUE,"",VLOOKUP($A27,#REF!,23,FALSE)/VLOOKUP($A27,#REF!,5,FALSE))</f>
        <v/>
      </c>
      <c r="AQ27" s="7">
        <f t="shared" si="13"/>
        <v>0</v>
      </c>
      <c r="AR27" s="56" t="str">
        <f>IF(ISERROR(VLOOKUP($A27,#REF!,5,FALSE))=TRUE,"",VLOOKUP($A27,#REF!,23,FALSE)/VLOOKUP($A27,#REF!,25,FALSE))</f>
        <v/>
      </c>
      <c r="AS27" s="7" t="str">
        <f t="shared" si="14"/>
        <v/>
      </c>
      <c r="AT27" s="57" t="str">
        <f>IF(ISERROR(VLOOKUP($A27,#REF!,5,FALSE))=TRUE,"",VLOOKUP($A27,#REF!,22,FALSE)/(VLOOKUP($A27,#REF!,22,FALSE)+VLOOKUP($A27,#REF!,23,FALSE)))</f>
        <v/>
      </c>
      <c r="AU27" s="57" t="str">
        <f>IF(ISERROR(VLOOKUP($A27,#REF!,5,FALSE))=TRUE,"",VLOOKUP($A27,#REF!,23,FALSE)/(VLOOKUP($A27,#REF!,22,FALSE)+VLOOKUP($A27,#REF!,23,FALSE)))</f>
        <v/>
      </c>
      <c r="AV27" s="23" t="str">
        <f t="shared" si="15"/>
        <v/>
      </c>
      <c r="AW27" s="56" t="str">
        <f>IF(ISERROR(VLOOKUP($A27,#REF!,5,FALSE))=TRUE,"",VLOOKUP($A27,#REF!,24,FALSE)/VLOOKUP($A27,#REF!,5,FALSE))</f>
        <v/>
      </c>
      <c r="AX27" s="56" t="str">
        <f>IF(ISERROR(VLOOKUP($A27,#REF!,5,FALSE))=TRUE,"",VLOOKUP($A27,#REF!,25,FALSE)/VLOOKUP($A27,#REF!,5,FALSE))</f>
        <v/>
      </c>
      <c r="AY27" s="7">
        <f t="shared" si="16"/>
        <v>0</v>
      </c>
      <c r="AZ27" s="53" t="s">
        <v>75</v>
      </c>
      <c r="BB27" s="10"/>
      <c r="BC27" s="10"/>
      <c r="BD27" s="10"/>
      <c r="BE27" s="10"/>
      <c r="BF27" s="10"/>
      <c r="BG27" s="10"/>
      <c r="BH27" s="10"/>
      <c r="BI27" s="10"/>
      <c r="BJ27" s="10"/>
      <c r="BK27" s="10"/>
      <c r="BL27" s="10"/>
      <c r="BM27" s="10"/>
      <c r="BN27" s="10"/>
      <c r="BO27" s="10"/>
      <c r="BP27" s="10"/>
      <c r="BQ27" s="17"/>
      <c r="BR27" s="10"/>
      <c r="BS27" s="10"/>
      <c r="BT27" s="10"/>
      <c r="BU27" s="10"/>
      <c r="BV27" s="10"/>
      <c r="BW27" s="10"/>
      <c r="BX27" s="10"/>
      <c r="BY27" s="10"/>
      <c r="BZ27" s="10"/>
      <c r="CA27" s="10"/>
      <c r="CB27" s="10"/>
      <c r="CC27" s="10"/>
      <c r="CD27" s="10"/>
      <c r="CE27" s="10"/>
      <c r="CF27" s="10"/>
      <c r="CG27" s="10"/>
    </row>
    <row r="28" spans="1:85" x14ac:dyDescent="0.45">
      <c r="A28" s="25" t="str">
        <f>CONCATENATE(LEFT($B$3,2),"18")</f>
        <v>0118</v>
      </c>
      <c r="B28" s="24" t="str">
        <f>IF(ISERROR(VLOOKUP($A28,#REF!,4,FALSE))=TRUE,"",VLOOKUP($A28,#REF!,4,FALSE))</f>
        <v/>
      </c>
      <c r="C28" s="56" t="str">
        <f>IF(ISERROR(VLOOKUP($A28,#REF!,5,FALSE))=TRUE,"",VLOOKUP($A28,#REF!,14,FALSE)/VLOOKUP($A28,#REF!,5,FALSE))</f>
        <v/>
      </c>
      <c r="D28" s="56" t="str">
        <f>IF(ISERROR(VLOOKUP($A28,#REF!,5,FALSE))=TRUE,"",VLOOKUP($A28,#REF!,15,FALSE)/VLOOKUP($A28,#REF!,5,FALSE))</f>
        <v/>
      </c>
      <c r="E28" s="7">
        <f t="shared" si="0"/>
        <v>0</v>
      </c>
      <c r="F28" s="56" t="str">
        <f>IF(ISERROR(VLOOKUP($A28,#REF!,5,FALSE))=TRUE,"",VLOOKUP($A28,#REF!,15,FALSE)/VLOOKUP($A28,#REF!,7,FALSE))</f>
        <v/>
      </c>
      <c r="G28" s="7" t="str">
        <f t="shared" si="1"/>
        <v/>
      </c>
      <c r="H28" s="56" t="str">
        <f>IF(ISERROR(VLOOKUP($A28,#REF!,5,FALSE))=TRUE,"",VLOOKUP($A28,#REF!,15,FALSE)/VLOOKUP($A28,#REF!,9,FALSE))</f>
        <v/>
      </c>
      <c r="I28" s="7" t="str">
        <f t="shared" si="2"/>
        <v/>
      </c>
      <c r="J28" s="57" t="str">
        <f>IF(ISERROR(VLOOKUP($A28,#REF!,5,FALSE))=TRUE,"",VLOOKUP($A28,#REF!,14,FALSE)/(VLOOKUP($A28,#REF!,14,FALSE)+VLOOKUP($A28,#REF!,15,FALSE)))</f>
        <v/>
      </c>
      <c r="K28" s="57" t="str">
        <f>IF(ISERROR(VLOOKUP($A28,#REF!,5,FALSE))=TRUE,"",VLOOKUP($A28,#REF!,15,FALSE)/(VLOOKUP($A28,#REF!,14,FALSE)+VLOOKUP($A28,#REF!,15,FALSE)))</f>
        <v/>
      </c>
      <c r="L28" s="23" t="str">
        <f t="shared" si="3"/>
        <v/>
      </c>
      <c r="M28" s="56" t="str">
        <f>IF(ISERROR(VLOOKUP($A28,#REF!,5,FALSE))=TRUE,"",VLOOKUP($A28,#REF!,6,FALSE)/VLOOKUP($A28,#REF!,5,FALSE))</f>
        <v/>
      </c>
      <c r="N28" s="56" t="str">
        <f>IF(ISERROR(VLOOKUP($A28,#REF!,5,FALSE))=TRUE,"",VLOOKUP($A28,#REF!,7,FALSE)/VLOOKUP($A28,#REF!,5,FALSE))</f>
        <v/>
      </c>
      <c r="O28" s="7">
        <f t="shared" si="4"/>
        <v>0</v>
      </c>
      <c r="P28" s="56" t="str">
        <f>IF(ISERROR(VLOOKUP($A28,#REF!,5,FALSE))=TRUE,"",VLOOKUP($A28,#REF!,8,FALSE)/VLOOKUP($A28,#REF!,5,FALSE))</f>
        <v/>
      </c>
      <c r="Q28" s="56" t="str">
        <f>IF(ISERROR(VLOOKUP($A28,#REF!,5,FALSE))=TRUE,"",VLOOKUP($A28,#REF!,9,FALSE)/VLOOKUP($A28,#REF!,5,FALSE))</f>
        <v/>
      </c>
      <c r="R28" s="7">
        <f t="shared" si="5"/>
        <v>0</v>
      </c>
      <c r="S28" s="56" t="str">
        <f>IF(ISERROR(VLOOKUP($A28,#REF!,5,FALSE))=TRUE,"",VLOOKUP($A28,#REF!,18,FALSE)/VLOOKUP($A28,#REF!,5,FALSE))</f>
        <v/>
      </c>
      <c r="T28" s="56" t="str">
        <f>IF(ISERROR(VLOOKUP($A28,#REF!,5,FALSE))=TRUE,"",VLOOKUP($A28,#REF!,19,FALSE)/VLOOKUP($A28,#REF!,5,FALSE))</f>
        <v/>
      </c>
      <c r="U28" s="7">
        <f t="shared" si="6"/>
        <v>0</v>
      </c>
      <c r="V28" s="56" t="str">
        <f>IF(ISERROR(VLOOKUP($A28,#REF!,5,FALSE))=TRUE,"",VLOOKUP($A28,#REF!,19,FALSE)/VLOOKUP($A28,#REF!,21,FALSE))</f>
        <v/>
      </c>
      <c r="W28" s="7" t="str">
        <f t="shared" si="6"/>
        <v/>
      </c>
      <c r="X28" s="57" t="str">
        <f>IF(ISERROR(VLOOKUP($A28,#REF!,5,FALSE))=TRUE,"",VLOOKUP($A28,#REF!,18,FALSE)/(VLOOKUP($A28,#REF!,18,FALSE)+VLOOKUP($A28,#REF!,19,FALSE)))</f>
        <v/>
      </c>
      <c r="Y28" s="57" t="str">
        <f>IF(ISERROR(VLOOKUP($A28,#REF!,5,FALSE))=TRUE,"",VLOOKUP($A28,#REF!,19,FALSE)/(VLOOKUP($A28,#REF!,18,FALSE)+VLOOKUP($A28,#REF!,19,FALSE)))</f>
        <v/>
      </c>
      <c r="Z28" s="23" t="str">
        <f t="shared" si="7"/>
        <v/>
      </c>
      <c r="AA28" s="56" t="str">
        <f>IF(ISERROR(VLOOKUP($A28,#REF!,5,FALSE))=TRUE,"",VLOOKUP($A28,#REF!,20,FALSE)/VLOOKUP($A28,#REF!,5,FALSE))</f>
        <v/>
      </c>
      <c r="AB28" s="56" t="str">
        <f>IF(ISERROR(VLOOKUP($A28,#REF!,5,FALSE))=TRUE,"",VLOOKUP($A28,#REF!,21,FALSE)/VLOOKUP($A28,#REF!,5,FALSE))</f>
        <v/>
      </c>
      <c r="AC28" s="7">
        <f t="shared" si="8"/>
        <v>0</v>
      </c>
      <c r="AD28" s="56" t="str">
        <f>IF(ISERROR(VLOOKUP($A28,#REF!,5,FALSE))=TRUE,"",VLOOKUP($A28,#REF!,26,FALSE)/VLOOKUP($A28,#REF!,5,FALSE))</f>
        <v/>
      </c>
      <c r="AE28" s="56" t="str">
        <f>IF(ISERROR(VLOOKUP($A28,#REF!,5,FALSE))=TRUE,"",VLOOKUP($A28,#REF!,27,FALSE)/VLOOKUP($A28,#REF!,5,FALSE))</f>
        <v/>
      </c>
      <c r="AF28" s="7">
        <f t="shared" si="9"/>
        <v>0</v>
      </c>
      <c r="AG28" s="56" t="str">
        <f>IF(ISERROR(VLOOKUP($A28,#REF!,5,FALSE))=TRUE,"",VLOOKUP($A28,#REF!,27,FALSE)/VLOOKUP($A28,#REF!,29,FALSE))</f>
        <v/>
      </c>
      <c r="AH28" s="7" t="str">
        <f t="shared" si="10"/>
        <v/>
      </c>
      <c r="AI28" s="57" t="str">
        <f>IF(ISERROR(VLOOKUP($A28,#REF!,5,FALSE))=TRUE,"",VLOOKUP($A28,#REF!,26,FALSE)/(VLOOKUP($A28,#REF!,26,FALSE)+VLOOKUP($A28,#REF!,27,FALSE)))</f>
        <v/>
      </c>
      <c r="AJ28" s="57" t="str">
        <f>IF(ISERROR(VLOOKUP($A28,#REF!,5,FALSE))=TRUE,"",VLOOKUP($A28,#REF!,27,FALSE)/(VLOOKUP($A28,#REF!,26,FALSE)+VLOOKUP($A28,#REF!,27,FALSE)))</f>
        <v/>
      </c>
      <c r="AK28" s="23" t="str">
        <f t="shared" si="11"/>
        <v/>
      </c>
      <c r="AL28" s="56" t="str">
        <f>IF(ISERROR(VLOOKUP($A28,#REF!,5,FALSE))=TRUE,"",VLOOKUP($A28,#REF!,28,FALSE)/VLOOKUP($A28,#REF!,5,FALSE))</f>
        <v/>
      </c>
      <c r="AM28" s="56" t="str">
        <f>IF(ISERROR(VLOOKUP($A28,#REF!,5,FALSE))=TRUE,"",VLOOKUP($A28,#REF!,29,FALSE)/VLOOKUP($A28,#REF!,5,FALSE))</f>
        <v/>
      </c>
      <c r="AN28" s="7">
        <f t="shared" si="12"/>
        <v>0</v>
      </c>
      <c r="AO28" s="56" t="str">
        <f>IF(ISERROR(VLOOKUP($A28,#REF!,5,FALSE))=TRUE,"",VLOOKUP($A28,#REF!,22,FALSE)/VLOOKUP($A28,#REF!,5,FALSE))</f>
        <v/>
      </c>
      <c r="AP28" s="56" t="str">
        <f>IF(ISERROR(VLOOKUP($A28,#REF!,5,FALSE))=TRUE,"",VLOOKUP($A28,#REF!,23,FALSE)/VLOOKUP($A28,#REF!,5,FALSE))</f>
        <v/>
      </c>
      <c r="AQ28" s="7">
        <f t="shared" si="13"/>
        <v>0</v>
      </c>
      <c r="AR28" s="56" t="str">
        <f>IF(ISERROR(VLOOKUP($A28,#REF!,5,FALSE))=TRUE,"",VLOOKUP($A28,#REF!,23,FALSE)/VLOOKUP($A28,#REF!,25,FALSE))</f>
        <v/>
      </c>
      <c r="AS28" s="7" t="str">
        <f t="shared" si="14"/>
        <v/>
      </c>
      <c r="AT28" s="57" t="str">
        <f>IF(ISERROR(VLOOKUP($A28,#REF!,5,FALSE))=TRUE,"",VLOOKUP($A28,#REF!,22,FALSE)/(VLOOKUP($A28,#REF!,22,FALSE)+VLOOKUP($A28,#REF!,23,FALSE)))</f>
        <v/>
      </c>
      <c r="AU28" s="57" t="str">
        <f>IF(ISERROR(VLOOKUP($A28,#REF!,5,FALSE))=TRUE,"",VLOOKUP($A28,#REF!,23,FALSE)/(VLOOKUP($A28,#REF!,22,FALSE)+VLOOKUP($A28,#REF!,23,FALSE)))</f>
        <v/>
      </c>
      <c r="AV28" s="23" t="str">
        <f t="shared" si="15"/>
        <v/>
      </c>
      <c r="AW28" s="56" t="str">
        <f>IF(ISERROR(VLOOKUP($A28,#REF!,5,FALSE))=TRUE,"",VLOOKUP($A28,#REF!,24,FALSE)/VLOOKUP($A28,#REF!,5,FALSE))</f>
        <v/>
      </c>
      <c r="AX28" s="56" t="str">
        <f>IF(ISERROR(VLOOKUP($A28,#REF!,5,FALSE))=TRUE,"",VLOOKUP($A28,#REF!,25,FALSE)/VLOOKUP($A28,#REF!,5,FALSE))</f>
        <v/>
      </c>
      <c r="AY28" s="7">
        <f t="shared" si="16"/>
        <v>0</v>
      </c>
      <c r="AZ28" s="53" t="s">
        <v>76</v>
      </c>
      <c r="BB28" s="10"/>
      <c r="BC28" s="10"/>
      <c r="BD28" s="10"/>
      <c r="BE28" s="10"/>
      <c r="BF28" s="10"/>
      <c r="BG28" s="10"/>
      <c r="BH28" s="10"/>
      <c r="BI28" s="10"/>
      <c r="BJ28" s="10"/>
      <c r="BK28" s="10"/>
      <c r="BL28" s="10"/>
      <c r="BM28" s="10"/>
      <c r="BN28" s="10"/>
      <c r="BO28" s="10"/>
      <c r="BP28" s="10"/>
      <c r="BQ28" s="17"/>
      <c r="BR28" s="10"/>
      <c r="BS28" s="10"/>
      <c r="BT28" s="10"/>
      <c r="BU28" s="10"/>
      <c r="BV28" s="10"/>
      <c r="BW28" s="10"/>
      <c r="BX28" s="10"/>
      <c r="BY28" s="10"/>
      <c r="BZ28" s="10"/>
      <c r="CA28" s="10"/>
      <c r="CB28" s="10"/>
      <c r="CC28" s="10"/>
      <c r="CD28" s="10"/>
      <c r="CE28" s="10"/>
      <c r="CF28" s="10"/>
      <c r="CG28" s="10"/>
    </row>
    <row r="29" spans="1:85" x14ac:dyDescent="0.45">
      <c r="A29" s="25" t="str">
        <f>CONCATENATE(LEFT($B$3,2),"19")</f>
        <v>0119</v>
      </c>
      <c r="B29" s="24" t="str">
        <f>IF(ISERROR(VLOOKUP($A29,#REF!,4,FALSE))=TRUE,"",VLOOKUP($A29,#REF!,4,FALSE))</f>
        <v/>
      </c>
      <c r="C29" s="56" t="str">
        <f>IF(ISERROR(VLOOKUP($A29,#REF!,5,FALSE))=TRUE,"",VLOOKUP($A29,#REF!,14,FALSE)/VLOOKUP($A29,#REF!,5,FALSE))</f>
        <v/>
      </c>
      <c r="D29" s="56" t="str">
        <f>IF(ISERROR(VLOOKUP($A29,#REF!,5,FALSE))=TRUE,"",VLOOKUP($A29,#REF!,15,FALSE)/VLOOKUP($A29,#REF!,5,FALSE))</f>
        <v/>
      </c>
      <c r="E29" s="7">
        <f t="shared" si="0"/>
        <v>0</v>
      </c>
      <c r="F29" s="56" t="str">
        <f>IF(ISERROR(VLOOKUP($A29,#REF!,5,FALSE))=TRUE,"",VLOOKUP($A29,#REF!,15,FALSE)/VLOOKUP($A29,#REF!,7,FALSE))</f>
        <v/>
      </c>
      <c r="G29" s="7" t="str">
        <f t="shared" si="1"/>
        <v/>
      </c>
      <c r="H29" s="56" t="str">
        <f>IF(ISERROR(VLOOKUP($A29,#REF!,5,FALSE))=TRUE,"",VLOOKUP($A29,#REF!,15,FALSE)/VLOOKUP($A29,#REF!,9,FALSE))</f>
        <v/>
      </c>
      <c r="I29" s="7" t="str">
        <f t="shared" si="2"/>
        <v/>
      </c>
      <c r="J29" s="57" t="str">
        <f>IF(ISERROR(VLOOKUP($A29,#REF!,5,FALSE))=TRUE,"",VLOOKUP($A29,#REF!,14,FALSE)/(VLOOKUP($A29,#REF!,14,FALSE)+VLOOKUP($A29,#REF!,15,FALSE)))</f>
        <v/>
      </c>
      <c r="K29" s="57" t="str">
        <f>IF(ISERROR(VLOOKUP($A29,#REF!,5,FALSE))=TRUE,"",VLOOKUP($A29,#REF!,15,FALSE)/(VLOOKUP($A29,#REF!,14,FALSE)+VLOOKUP($A29,#REF!,15,FALSE)))</f>
        <v/>
      </c>
      <c r="L29" s="23" t="str">
        <f t="shared" si="3"/>
        <v/>
      </c>
      <c r="M29" s="56" t="str">
        <f>IF(ISERROR(VLOOKUP($A29,#REF!,5,FALSE))=TRUE,"",VLOOKUP($A29,#REF!,6,FALSE)/VLOOKUP($A29,#REF!,5,FALSE))</f>
        <v/>
      </c>
      <c r="N29" s="56" t="str">
        <f>IF(ISERROR(VLOOKUP($A29,#REF!,5,FALSE))=TRUE,"",VLOOKUP($A29,#REF!,7,FALSE)/VLOOKUP($A29,#REF!,5,FALSE))</f>
        <v/>
      </c>
      <c r="O29" s="7">
        <f t="shared" si="4"/>
        <v>0</v>
      </c>
      <c r="P29" s="56" t="str">
        <f>IF(ISERROR(VLOOKUP($A29,#REF!,5,FALSE))=TRUE,"",VLOOKUP($A29,#REF!,8,FALSE)/VLOOKUP($A29,#REF!,5,FALSE))</f>
        <v/>
      </c>
      <c r="Q29" s="56" t="str">
        <f>IF(ISERROR(VLOOKUP($A29,#REF!,5,FALSE))=TRUE,"",VLOOKUP($A29,#REF!,9,FALSE)/VLOOKUP($A29,#REF!,5,FALSE))</f>
        <v/>
      </c>
      <c r="R29" s="7">
        <f t="shared" si="5"/>
        <v>0</v>
      </c>
      <c r="S29" s="56" t="str">
        <f>IF(ISERROR(VLOOKUP($A29,#REF!,5,FALSE))=TRUE,"",VLOOKUP($A29,#REF!,18,FALSE)/VLOOKUP($A29,#REF!,5,FALSE))</f>
        <v/>
      </c>
      <c r="T29" s="56" t="str">
        <f>IF(ISERROR(VLOOKUP($A29,#REF!,5,FALSE))=TRUE,"",VLOOKUP($A29,#REF!,19,FALSE)/VLOOKUP($A29,#REF!,5,FALSE))</f>
        <v/>
      </c>
      <c r="U29" s="7">
        <f t="shared" si="6"/>
        <v>0</v>
      </c>
      <c r="V29" s="56" t="str">
        <f>IF(ISERROR(VLOOKUP($A29,#REF!,5,FALSE))=TRUE,"",VLOOKUP($A29,#REF!,19,FALSE)/VLOOKUP($A29,#REF!,21,FALSE))</f>
        <v/>
      </c>
      <c r="W29" s="7" t="str">
        <f t="shared" si="6"/>
        <v/>
      </c>
      <c r="X29" s="57" t="str">
        <f>IF(ISERROR(VLOOKUP($A29,#REF!,5,FALSE))=TRUE,"",VLOOKUP($A29,#REF!,18,FALSE)/(VLOOKUP($A29,#REF!,18,FALSE)+VLOOKUP($A29,#REF!,19,FALSE)))</f>
        <v/>
      </c>
      <c r="Y29" s="57" t="str">
        <f>IF(ISERROR(VLOOKUP($A29,#REF!,5,FALSE))=TRUE,"",VLOOKUP($A29,#REF!,19,FALSE)/(VLOOKUP($A29,#REF!,18,FALSE)+VLOOKUP($A29,#REF!,19,FALSE)))</f>
        <v/>
      </c>
      <c r="Z29" s="23" t="str">
        <f t="shared" si="7"/>
        <v/>
      </c>
      <c r="AA29" s="56" t="str">
        <f>IF(ISERROR(VLOOKUP($A29,#REF!,5,FALSE))=TRUE,"",VLOOKUP($A29,#REF!,20,FALSE)/VLOOKUP($A29,#REF!,5,FALSE))</f>
        <v/>
      </c>
      <c r="AB29" s="56" t="str">
        <f>IF(ISERROR(VLOOKUP($A29,#REF!,5,FALSE))=TRUE,"",VLOOKUP($A29,#REF!,21,FALSE)/VLOOKUP($A29,#REF!,5,FALSE))</f>
        <v/>
      </c>
      <c r="AC29" s="7">
        <f t="shared" si="8"/>
        <v>0</v>
      </c>
      <c r="AD29" s="56" t="str">
        <f>IF(ISERROR(VLOOKUP($A29,#REF!,5,FALSE))=TRUE,"",VLOOKUP($A29,#REF!,26,FALSE)/VLOOKUP($A29,#REF!,5,FALSE))</f>
        <v/>
      </c>
      <c r="AE29" s="56" t="str">
        <f>IF(ISERROR(VLOOKUP($A29,#REF!,5,FALSE))=TRUE,"",VLOOKUP($A29,#REF!,27,FALSE)/VLOOKUP($A29,#REF!,5,FALSE))</f>
        <v/>
      </c>
      <c r="AF29" s="7">
        <f t="shared" si="9"/>
        <v>0</v>
      </c>
      <c r="AG29" s="56" t="str">
        <f>IF(ISERROR(VLOOKUP($A29,#REF!,5,FALSE))=TRUE,"",VLOOKUP($A29,#REF!,27,FALSE)/VLOOKUP($A29,#REF!,29,FALSE))</f>
        <v/>
      </c>
      <c r="AH29" s="7" t="str">
        <f t="shared" si="10"/>
        <v/>
      </c>
      <c r="AI29" s="57" t="str">
        <f>IF(ISERROR(VLOOKUP($A29,#REF!,5,FALSE))=TRUE,"",VLOOKUP($A29,#REF!,26,FALSE)/(VLOOKUP($A29,#REF!,26,FALSE)+VLOOKUP($A29,#REF!,27,FALSE)))</f>
        <v/>
      </c>
      <c r="AJ29" s="57" t="str">
        <f>IF(ISERROR(VLOOKUP($A29,#REF!,5,FALSE))=TRUE,"",VLOOKUP($A29,#REF!,27,FALSE)/(VLOOKUP($A29,#REF!,26,FALSE)+VLOOKUP($A29,#REF!,27,FALSE)))</f>
        <v/>
      </c>
      <c r="AK29" s="23" t="str">
        <f t="shared" si="11"/>
        <v/>
      </c>
      <c r="AL29" s="56" t="str">
        <f>IF(ISERROR(VLOOKUP($A29,#REF!,5,FALSE))=TRUE,"",VLOOKUP($A29,#REF!,28,FALSE)/VLOOKUP($A29,#REF!,5,FALSE))</f>
        <v/>
      </c>
      <c r="AM29" s="56" t="str">
        <f>IF(ISERROR(VLOOKUP($A29,#REF!,5,FALSE))=TRUE,"",VLOOKUP($A29,#REF!,29,FALSE)/VLOOKUP($A29,#REF!,5,FALSE))</f>
        <v/>
      </c>
      <c r="AN29" s="7">
        <f t="shared" si="12"/>
        <v>0</v>
      </c>
      <c r="AO29" s="56" t="str">
        <f>IF(ISERROR(VLOOKUP($A29,#REF!,5,FALSE))=TRUE,"",VLOOKUP($A29,#REF!,22,FALSE)/VLOOKUP($A29,#REF!,5,FALSE))</f>
        <v/>
      </c>
      <c r="AP29" s="56" t="str">
        <f>IF(ISERROR(VLOOKUP($A29,#REF!,5,FALSE))=TRUE,"",VLOOKUP($A29,#REF!,23,FALSE)/VLOOKUP($A29,#REF!,5,FALSE))</f>
        <v/>
      </c>
      <c r="AQ29" s="7">
        <f t="shared" si="13"/>
        <v>0</v>
      </c>
      <c r="AR29" s="56" t="str">
        <f>IF(ISERROR(VLOOKUP($A29,#REF!,5,FALSE))=TRUE,"",VLOOKUP($A29,#REF!,23,FALSE)/VLOOKUP($A29,#REF!,25,FALSE))</f>
        <v/>
      </c>
      <c r="AS29" s="7" t="str">
        <f t="shared" si="14"/>
        <v/>
      </c>
      <c r="AT29" s="57" t="str">
        <f>IF(ISERROR(VLOOKUP($A29,#REF!,5,FALSE))=TRUE,"",VLOOKUP($A29,#REF!,22,FALSE)/(VLOOKUP($A29,#REF!,22,FALSE)+VLOOKUP($A29,#REF!,23,FALSE)))</f>
        <v/>
      </c>
      <c r="AU29" s="57" t="str">
        <f>IF(ISERROR(VLOOKUP($A29,#REF!,5,FALSE))=TRUE,"",VLOOKUP($A29,#REF!,23,FALSE)/(VLOOKUP($A29,#REF!,22,FALSE)+VLOOKUP($A29,#REF!,23,FALSE)))</f>
        <v/>
      </c>
      <c r="AV29" s="23" t="str">
        <f t="shared" si="15"/>
        <v/>
      </c>
      <c r="AW29" s="56" t="str">
        <f>IF(ISERROR(VLOOKUP($A29,#REF!,5,FALSE))=TRUE,"",VLOOKUP($A29,#REF!,24,FALSE)/VLOOKUP($A29,#REF!,5,FALSE))</f>
        <v/>
      </c>
      <c r="AX29" s="56" t="str">
        <f>IF(ISERROR(VLOOKUP($A29,#REF!,5,FALSE))=TRUE,"",VLOOKUP($A29,#REF!,25,FALSE)/VLOOKUP($A29,#REF!,5,FALSE))</f>
        <v/>
      </c>
      <c r="AY29" s="7">
        <f t="shared" si="16"/>
        <v>0</v>
      </c>
      <c r="AZ29" s="53" t="s">
        <v>77</v>
      </c>
      <c r="BB29" s="10"/>
      <c r="BC29" s="10"/>
      <c r="BD29" s="10"/>
      <c r="BE29" s="10"/>
      <c r="BF29" s="10"/>
      <c r="BG29" s="10"/>
      <c r="BH29" s="10"/>
      <c r="BI29" s="10"/>
      <c r="BJ29" s="10"/>
      <c r="BK29" s="10"/>
      <c r="BL29" s="10"/>
      <c r="BM29" s="10"/>
      <c r="BN29" s="10"/>
      <c r="BO29" s="10"/>
      <c r="BP29" s="10"/>
      <c r="BQ29" s="17"/>
      <c r="BR29" s="10"/>
      <c r="BS29" s="10"/>
      <c r="BT29" s="10"/>
      <c r="BU29" s="10"/>
      <c r="BV29" s="10"/>
      <c r="BW29" s="10"/>
      <c r="BX29" s="10"/>
      <c r="BY29" s="10"/>
      <c r="BZ29" s="10"/>
      <c r="CA29" s="10"/>
      <c r="CB29" s="10"/>
      <c r="CC29" s="10"/>
      <c r="CD29" s="10"/>
      <c r="CE29" s="10"/>
      <c r="CF29" s="10"/>
      <c r="CG29" s="10"/>
    </row>
    <row r="30" spans="1:85" x14ac:dyDescent="0.45">
      <c r="A30" s="25" t="str">
        <f>CONCATENATE(LEFT($B$3,2),"20")</f>
        <v>0120</v>
      </c>
      <c r="B30" s="24" t="str">
        <f>IF(ISERROR(VLOOKUP($A30,#REF!,4,FALSE))=TRUE,"",VLOOKUP($A30,#REF!,4,FALSE))</f>
        <v/>
      </c>
      <c r="C30" s="56" t="str">
        <f>IF(ISERROR(VLOOKUP($A30,#REF!,5,FALSE))=TRUE,"",VLOOKUP($A30,#REF!,14,FALSE)/VLOOKUP($A30,#REF!,5,FALSE))</f>
        <v/>
      </c>
      <c r="D30" s="56" t="str">
        <f>IF(ISERROR(VLOOKUP($A30,#REF!,5,FALSE))=TRUE,"",VLOOKUP($A30,#REF!,15,FALSE)/VLOOKUP($A30,#REF!,5,FALSE))</f>
        <v/>
      </c>
      <c r="E30" s="7">
        <f t="shared" si="0"/>
        <v>0</v>
      </c>
      <c r="F30" s="56" t="str">
        <f>IF(ISERROR(VLOOKUP($A30,#REF!,5,FALSE))=TRUE,"",VLOOKUP($A30,#REF!,15,FALSE)/VLOOKUP($A30,#REF!,7,FALSE))</f>
        <v/>
      </c>
      <c r="G30" s="7" t="str">
        <f t="shared" si="1"/>
        <v/>
      </c>
      <c r="H30" s="56" t="str">
        <f>IF(ISERROR(VLOOKUP($A30,#REF!,5,FALSE))=TRUE,"",VLOOKUP($A30,#REF!,15,FALSE)/VLOOKUP($A30,#REF!,9,FALSE))</f>
        <v/>
      </c>
      <c r="I30" s="7" t="str">
        <f t="shared" si="2"/>
        <v/>
      </c>
      <c r="J30" s="57" t="str">
        <f>IF(ISERROR(VLOOKUP($A30,#REF!,5,FALSE))=TRUE,"",VLOOKUP($A30,#REF!,14,FALSE)/(VLOOKUP($A30,#REF!,14,FALSE)+VLOOKUP($A30,#REF!,15,FALSE)))</f>
        <v/>
      </c>
      <c r="K30" s="57" t="str">
        <f>IF(ISERROR(VLOOKUP($A30,#REF!,5,FALSE))=TRUE,"",VLOOKUP($A30,#REF!,15,FALSE)/(VLOOKUP($A30,#REF!,14,FALSE)+VLOOKUP($A30,#REF!,15,FALSE)))</f>
        <v/>
      </c>
      <c r="L30" s="23" t="str">
        <f t="shared" si="3"/>
        <v/>
      </c>
      <c r="M30" s="56" t="str">
        <f>IF(ISERROR(VLOOKUP($A30,#REF!,5,FALSE))=TRUE,"",VLOOKUP($A30,#REF!,6,FALSE)/VLOOKUP($A30,#REF!,5,FALSE))</f>
        <v/>
      </c>
      <c r="N30" s="56" t="str">
        <f>IF(ISERROR(VLOOKUP($A30,#REF!,5,FALSE))=TRUE,"",VLOOKUP($A30,#REF!,7,FALSE)/VLOOKUP($A30,#REF!,5,FALSE))</f>
        <v/>
      </c>
      <c r="O30" s="7">
        <f t="shared" si="4"/>
        <v>0</v>
      </c>
      <c r="P30" s="56" t="str">
        <f>IF(ISERROR(VLOOKUP($A30,#REF!,5,FALSE))=TRUE,"",VLOOKUP($A30,#REF!,8,FALSE)/VLOOKUP($A30,#REF!,5,FALSE))</f>
        <v/>
      </c>
      <c r="Q30" s="56" t="str">
        <f>IF(ISERROR(VLOOKUP($A30,#REF!,5,FALSE))=TRUE,"",VLOOKUP($A30,#REF!,9,FALSE)/VLOOKUP($A30,#REF!,5,FALSE))</f>
        <v/>
      </c>
      <c r="R30" s="7">
        <f t="shared" si="5"/>
        <v>0</v>
      </c>
      <c r="S30" s="56" t="str">
        <f>IF(ISERROR(VLOOKUP($A30,#REF!,5,FALSE))=TRUE,"",VLOOKUP($A30,#REF!,18,FALSE)/VLOOKUP($A30,#REF!,5,FALSE))</f>
        <v/>
      </c>
      <c r="T30" s="56" t="str">
        <f>IF(ISERROR(VLOOKUP($A30,#REF!,5,FALSE))=TRUE,"",VLOOKUP($A30,#REF!,19,FALSE)/VLOOKUP($A30,#REF!,5,FALSE))</f>
        <v/>
      </c>
      <c r="U30" s="7">
        <f t="shared" si="6"/>
        <v>0</v>
      </c>
      <c r="V30" s="56" t="str">
        <f>IF(ISERROR(VLOOKUP($A30,#REF!,5,FALSE))=TRUE,"",VLOOKUP($A30,#REF!,19,FALSE)/VLOOKUP($A30,#REF!,21,FALSE))</f>
        <v/>
      </c>
      <c r="W30" s="7" t="str">
        <f t="shared" si="6"/>
        <v/>
      </c>
      <c r="X30" s="57" t="str">
        <f>IF(ISERROR(VLOOKUP($A30,#REF!,5,FALSE))=TRUE,"",VLOOKUP($A30,#REF!,18,FALSE)/(VLOOKUP($A30,#REF!,18,FALSE)+VLOOKUP($A30,#REF!,19,FALSE)))</f>
        <v/>
      </c>
      <c r="Y30" s="57" t="str">
        <f>IF(ISERROR(VLOOKUP($A30,#REF!,5,FALSE))=TRUE,"",VLOOKUP($A30,#REF!,19,FALSE)/(VLOOKUP($A30,#REF!,18,FALSE)+VLOOKUP($A30,#REF!,19,FALSE)))</f>
        <v/>
      </c>
      <c r="Z30" s="23" t="str">
        <f t="shared" si="7"/>
        <v/>
      </c>
      <c r="AA30" s="56" t="str">
        <f>IF(ISERROR(VLOOKUP($A30,#REF!,5,FALSE))=TRUE,"",VLOOKUP($A30,#REF!,20,FALSE)/VLOOKUP($A30,#REF!,5,FALSE))</f>
        <v/>
      </c>
      <c r="AB30" s="56" t="str">
        <f>IF(ISERROR(VLOOKUP($A30,#REF!,5,FALSE))=TRUE,"",VLOOKUP($A30,#REF!,21,FALSE)/VLOOKUP($A30,#REF!,5,FALSE))</f>
        <v/>
      </c>
      <c r="AC30" s="7">
        <f t="shared" si="8"/>
        <v>0</v>
      </c>
      <c r="AD30" s="56" t="str">
        <f>IF(ISERROR(VLOOKUP($A30,#REF!,5,FALSE))=TRUE,"",VLOOKUP($A30,#REF!,26,FALSE)/VLOOKUP($A30,#REF!,5,FALSE))</f>
        <v/>
      </c>
      <c r="AE30" s="56" t="str">
        <f>IF(ISERROR(VLOOKUP($A30,#REF!,5,FALSE))=TRUE,"",VLOOKUP($A30,#REF!,27,FALSE)/VLOOKUP($A30,#REF!,5,FALSE))</f>
        <v/>
      </c>
      <c r="AF30" s="7">
        <f t="shared" si="9"/>
        <v>0</v>
      </c>
      <c r="AG30" s="56" t="str">
        <f>IF(ISERROR(VLOOKUP($A30,#REF!,5,FALSE))=TRUE,"",VLOOKUP($A30,#REF!,27,FALSE)/VLOOKUP($A30,#REF!,29,FALSE))</f>
        <v/>
      </c>
      <c r="AH30" s="7" t="str">
        <f t="shared" si="10"/>
        <v/>
      </c>
      <c r="AI30" s="57" t="str">
        <f>IF(ISERROR(VLOOKUP($A30,#REF!,5,FALSE))=TRUE,"",VLOOKUP($A30,#REF!,26,FALSE)/(VLOOKUP($A30,#REF!,26,FALSE)+VLOOKUP($A30,#REF!,27,FALSE)))</f>
        <v/>
      </c>
      <c r="AJ30" s="57" t="str">
        <f>IF(ISERROR(VLOOKUP($A30,#REF!,5,FALSE))=TRUE,"",VLOOKUP($A30,#REF!,27,FALSE)/(VLOOKUP($A30,#REF!,26,FALSE)+VLOOKUP($A30,#REF!,27,FALSE)))</f>
        <v/>
      </c>
      <c r="AK30" s="23" t="str">
        <f t="shared" si="11"/>
        <v/>
      </c>
      <c r="AL30" s="56" t="str">
        <f>IF(ISERROR(VLOOKUP($A30,#REF!,5,FALSE))=TRUE,"",VLOOKUP($A30,#REF!,28,FALSE)/VLOOKUP($A30,#REF!,5,FALSE))</f>
        <v/>
      </c>
      <c r="AM30" s="56" t="str">
        <f>IF(ISERROR(VLOOKUP($A30,#REF!,5,FALSE))=TRUE,"",VLOOKUP($A30,#REF!,29,FALSE)/VLOOKUP($A30,#REF!,5,FALSE))</f>
        <v/>
      </c>
      <c r="AN30" s="7">
        <f t="shared" si="12"/>
        <v>0</v>
      </c>
      <c r="AO30" s="56" t="str">
        <f>IF(ISERROR(VLOOKUP($A30,#REF!,5,FALSE))=TRUE,"",VLOOKUP($A30,#REF!,22,FALSE)/VLOOKUP($A30,#REF!,5,FALSE))</f>
        <v/>
      </c>
      <c r="AP30" s="56" t="str">
        <f>IF(ISERROR(VLOOKUP($A30,#REF!,5,FALSE))=TRUE,"",VLOOKUP($A30,#REF!,23,FALSE)/VLOOKUP($A30,#REF!,5,FALSE))</f>
        <v/>
      </c>
      <c r="AQ30" s="7">
        <f t="shared" si="13"/>
        <v>0</v>
      </c>
      <c r="AR30" s="56" t="str">
        <f>IF(ISERROR(VLOOKUP($A30,#REF!,5,FALSE))=TRUE,"",VLOOKUP($A30,#REF!,23,FALSE)/VLOOKUP($A30,#REF!,25,FALSE))</f>
        <v/>
      </c>
      <c r="AS30" s="7" t="str">
        <f t="shared" si="14"/>
        <v/>
      </c>
      <c r="AT30" s="57" t="str">
        <f>IF(ISERROR(VLOOKUP($A30,#REF!,5,FALSE))=TRUE,"",VLOOKUP($A30,#REF!,22,FALSE)/(VLOOKUP($A30,#REF!,22,FALSE)+VLOOKUP($A30,#REF!,23,FALSE)))</f>
        <v/>
      </c>
      <c r="AU30" s="57" t="str">
        <f>IF(ISERROR(VLOOKUP($A30,#REF!,5,FALSE))=TRUE,"",VLOOKUP($A30,#REF!,23,FALSE)/(VLOOKUP($A30,#REF!,22,FALSE)+VLOOKUP($A30,#REF!,23,FALSE)))</f>
        <v/>
      </c>
      <c r="AV30" s="23" t="str">
        <f t="shared" si="15"/>
        <v/>
      </c>
      <c r="AW30" s="56" t="str">
        <f>IF(ISERROR(VLOOKUP($A30,#REF!,5,FALSE))=TRUE,"",VLOOKUP($A30,#REF!,24,FALSE)/VLOOKUP($A30,#REF!,5,FALSE))</f>
        <v/>
      </c>
      <c r="AX30" s="56" t="str">
        <f>IF(ISERROR(VLOOKUP($A30,#REF!,5,FALSE))=TRUE,"",VLOOKUP($A30,#REF!,25,FALSE)/VLOOKUP($A30,#REF!,5,FALSE))</f>
        <v/>
      </c>
      <c r="AY30" s="7">
        <f t="shared" si="16"/>
        <v>0</v>
      </c>
      <c r="AZ30" s="53" t="s">
        <v>78</v>
      </c>
      <c r="BB30" s="10"/>
      <c r="BC30" s="10"/>
      <c r="BD30" s="10"/>
      <c r="BE30" s="10"/>
      <c r="BF30" s="10"/>
      <c r="BG30" s="10"/>
      <c r="BH30" s="10"/>
      <c r="BI30" s="10"/>
      <c r="BJ30" s="10"/>
      <c r="BK30" s="10"/>
      <c r="BL30" s="10"/>
      <c r="BM30" s="10"/>
      <c r="BN30" s="10"/>
      <c r="BO30" s="10"/>
      <c r="BP30" s="10"/>
      <c r="BQ30" s="17"/>
      <c r="BR30" s="10"/>
      <c r="BS30" s="10"/>
      <c r="BT30" s="10"/>
      <c r="BU30" s="10"/>
      <c r="BV30" s="10"/>
      <c r="BW30" s="10"/>
      <c r="BX30" s="10"/>
      <c r="BY30" s="10"/>
      <c r="BZ30" s="10"/>
      <c r="CA30" s="10"/>
      <c r="CB30" s="10"/>
      <c r="CC30" s="10"/>
      <c r="CD30" s="10"/>
      <c r="CE30" s="10"/>
      <c r="CF30" s="10"/>
      <c r="CG30" s="10"/>
    </row>
    <row r="31" spans="1:85" x14ac:dyDescent="0.45">
      <c r="A31" s="25" t="str">
        <f>CONCATENATE(LEFT($B$3,2),"21")</f>
        <v>0121</v>
      </c>
      <c r="B31" s="24" t="str">
        <f>IF(ISERROR(VLOOKUP($A31,#REF!,4,FALSE))=TRUE,"",VLOOKUP($A31,#REF!,4,FALSE))</f>
        <v/>
      </c>
      <c r="C31" s="56" t="str">
        <f>IF(ISERROR(VLOOKUP($A31,#REF!,5,FALSE))=TRUE,"",VLOOKUP($A31,#REF!,14,FALSE)/VLOOKUP($A31,#REF!,5,FALSE))</f>
        <v/>
      </c>
      <c r="D31" s="56" t="str">
        <f>IF(ISERROR(VLOOKUP($A31,#REF!,5,FALSE))=TRUE,"",VLOOKUP($A31,#REF!,15,FALSE)/VLOOKUP($A31,#REF!,5,FALSE))</f>
        <v/>
      </c>
      <c r="E31" s="7">
        <f t="shared" si="0"/>
        <v>0</v>
      </c>
      <c r="F31" s="56" t="str">
        <f>IF(ISERROR(VLOOKUP($A31,#REF!,5,FALSE))=TRUE,"",VLOOKUP($A31,#REF!,15,FALSE)/VLOOKUP($A31,#REF!,7,FALSE))</f>
        <v/>
      </c>
      <c r="G31" s="7" t="str">
        <f t="shared" si="1"/>
        <v/>
      </c>
      <c r="H31" s="56" t="str">
        <f>IF(ISERROR(VLOOKUP($A31,#REF!,5,FALSE))=TRUE,"",VLOOKUP($A31,#REF!,15,FALSE)/VLOOKUP($A31,#REF!,9,FALSE))</f>
        <v/>
      </c>
      <c r="I31" s="7" t="str">
        <f t="shared" si="2"/>
        <v/>
      </c>
      <c r="J31" s="57" t="str">
        <f>IF(ISERROR(VLOOKUP($A31,#REF!,5,FALSE))=TRUE,"",VLOOKUP($A31,#REF!,14,FALSE)/(VLOOKUP($A31,#REF!,14,FALSE)+VLOOKUP($A31,#REF!,15,FALSE)))</f>
        <v/>
      </c>
      <c r="K31" s="57" t="str">
        <f>IF(ISERROR(VLOOKUP($A31,#REF!,5,FALSE))=TRUE,"",VLOOKUP($A31,#REF!,15,FALSE)/(VLOOKUP($A31,#REF!,14,FALSE)+VLOOKUP($A31,#REF!,15,FALSE)))</f>
        <v/>
      </c>
      <c r="L31" s="23" t="str">
        <f t="shared" si="3"/>
        <v/>
      </c>
      <c r="M31" s="56" t="str">
        <f>IF(ISERROR(VLOOKUP($A31,#REF!,5,FALSE))=TRUE,"",VLOOKUP($A31,#REF!,6,FALSE)/VLOOKUP($A31,#REF!,5,FALSE))</f>
        <v/>
      </c>
      <c r="N31" s="56" t="str">
        <f>IF(ISERROR(VLOOKUP($A31,#REF!,5,FALSE))=TRUE,"",VLOOKUP($A31,#REF!,7,FALSE)/VLOOKUP($A31,#REF!,5,FALSE))</f>
        <v/>
      </c>
      <c r="O31" s="7">
        <f t="shared" si="4"/>
        <v>0</v>
      </c>
      <c r="P31" s="56" t="str">
        <f>IF(ISERROR(VLOOKUP($A31,#REF!,5,FALSE))=TRUE,"",VLOOKUP($A31,#REF!,8,FALSE)/VLOOKUP($A31,#REF!,5,FALSE))</f>
        <v/>
      </c>
      <c r="Q31" s="56" t="str">
        <f>IF(ISERROR(VLOOKUP($A31,#REF!,5,FALSE))=TRUE,"",VLOOKUP($A31,#REF!,9,FALSE)/VLOOKUP($A31,#REF!,5,FALSE))</f>
        <v/>
      </c>
      <c r="R31" s="7">
        <f t="shared" si="5"/>
        <v>0</v>
      </c>
      <c r="S31" s="56" t="str">
        <f>IF(ISERROR(VLOOKUP($A31,#REF!,5,FALSE))=TRUE,"",VLOOKUP($A31,#REF!,18,FALSE)/VLOOKUP($A31,#REF!,5,FALSE))</f>
        <v/>
      </c>
      <c r="T31" s="56" t="str">
        <f>IF(ISERROR(VLOOKUP($A31,#REF!,5,FALSE))=TRUE,"",VLOOKUP($A31,#REF!,19,FALSE)/VLOOKUP($A31,#REF!,5,FALSE))</f>
        <v/>
      </c>
      <c r="U31" s="7">
        <f t="shared" si="6"/>
        <v>0</v>
      </c>
      <c r="V31" s="56" t="str">
        <f>IF(ISERROR(VLOOKUP($A31,#REF!,5,FALSE))=TRUE,"",VLOOKUP($A31,#REF!,19,FALSE)/VLOOKUP($A31,#REF!,21,FALSE))</f>
        <v/>
      </c>
      <c r="W31" s="7" t="str">
        <f t="shared" si="6"/>
        <v/>
      </c>
      <c r="X31" s="57" t="str">
        <f>IF(ISERROR(VLOOKUP($A31,#REF!,5,FALSE))=TRUE,"",VLOOKUP($A31,#REF!,18,FALSE)/(VLOOKUP($A31,#REF!,18,FALSE)+VLOOKUP($A31,#REF!,19,FALSE)))</f>
        <v/>
      </c>
      <c r="Y31" s="57" t="str">
        <f>IF(ISERROR(VLOOKUP($A31,#REF!,5,FALSE))=TRUE,"",VLOOKUP($A31,#REF!,19,FALSE)/(VLOOKUP($A31,#REF!,18,FALSE)+VLOOKUP($A31,#REF!,19,FALSE)))</f>
        <v/>
      </c>
      <c r="Z31" s="23" t="str">
        <f t="shared" si="7"/>
        <v/>
      </c>
      <c r="AA31" s="56" t="str">
        <f>IF(ISERROR(VLOOKUP($A31,#REF!,5,FALSE))=TRUE,"",VLOOKUP($A31,#REF!,20,FALSE)/VLOOKUP($A31,#REF!,5,FALSE))</f>
        <v/>
      </c>
      <c r="AB31" s="56" t="str">
        <f>IF(ISERROR(VLOOKUP($A31,#REF!,5,FALSE))=TRUE,"",VLOOKUP($A31,#REF!,21,FALSE)/VLOOKUP($A31,#REF!,5,FALSE))</f>
        <v/>
      </c>
      <c r="AC31" s="7">
        <f t="shared" si="8"/>
        <v>0</v>
      </c>
      <c r="AD31" s="56" t="str">
        <f>IF(ISERROR(VLOOKUP($A31,#REF!,5,FALSE))=TRUE,"",VLOOKUP($A31,#REF!,26,FALSE)/VLOOKUP($A31,#REF!,5,FALSE))</f>
        <v/>
      </c>
      <c r="AE31" s="56" t="str">
        <f>IF(ISERROR(VLOOKUP($A31,#REF!,5,FALSE))=TRUE,"",VLOOKUP($A31,#REF!,27,FALSE)/VLOOKUP($A31,#REF!,5,FALSE))</f>
        <v/>
      </c>
      <c r="AF31" s="7">
        <f t="shared" si="9"/>
        <v>0</v>
      </c>
      <c r="AG31" s="56" t="str">
        <f>IF(ISERROR(VLOOKUP($A31,#REF!,5,FALSE))=TRUE,"",VLOOKUP($A31,#REF!,27,FALSE)/VLOOKUP($A31,#REF!,29,FALSE))</f>
        <v/>
      </c>
      <c r="AH31" s="7" t="str">
        <f t="shared" si="10"/>
        <v/>
      </c>
      <c r="AI31" s="57" t="str">
        <f>IF(ISERROR(VLOOKUP($A31,#REF!,5,FALSE))=TRUE,"",VLOOKUP($A31,#REF!,26,FALSE)/(VLOOKUP($A31,#REF!,26,FALSE)+VLOOKUP($A31,#REF!,27,FALSE)))</f>
        <v/>
      </c>
      <c r="AJ31" s="57" t="str">
        <f>IF(ISERROR(VLOOKUP($A31,#REF!,5,FALSE))=TRUE,"",VLOOKUP($A31,#REF!,27,FALSE)/(VLOOKUP($A31,#REF!,26,FALSE)+VLOOKUP($A31,#REF!,27,FALSE)))</f>
        <v/>
      </c>
      <c r="AK31" s="23" t="str">
        <f t="shared" si="11"/>
        <v/>
      </c>
      <c r="AL31" s="56" t="str">
        <f>IF(ISERROR(VLOOKUP($A31,#REF!,5,FALSE))=TRUE,"",VLOOKUP($A31,#REF!,28,FALSE)/VLOOKUP($A31,#REF!,5,FALSE))</f>
        <v/>
      </c>
      <c r="AM31" s="56" t="str">
        <f>IF(ISERROR(VLOOKUP($A31,#REF!,5,FALSE))=TRUE,"",VLOOKUP($A31,#REF!,29,FALSE)/VLOOKUP($A31,#REF!,5,FALSE))</f>
        <v/>
      </c>
      <c r="AN31" s="7">
        <f t="shared" si="12"/>
        <v>0</v>
      </c>
      <c r="AO31" s="56" t="str">
        <f>IF(ISERROR(VLOOKUP($A31,#REF!,5,FALSE))=TRUE,"",VLOOKUP($A31,#REF!,22,FALSE)/VLOOKUP($A31,#REF!,5,FALSE))</f>
        <v/>
      </c>
      <c r="AP31" s="56" t="str">
        <f>IF(ISERROR(VLOOKUP($A31,#REF!,5,FALSE))=TRUE,"",VLOOKUP($A31,#REF!,23,FALSE)/VLOOKUP($A31,#REF!,5,FALSE))</f>
        <v/>
      </c>
      <c r="AQ31" s="7">
        <f t="shared" si="13"/>
        <v>0</v>
      </c>
      <c r="AR31" s="56" t="str">
        <f>IF(ISERROR(VLOOKUP($A31,#REF!,5,FALSE))=TRUE,"",VLOOKUP($A31,#REF!,23,FALSE)/VLOOKUP($A31,#REF!,25,FALSE))</f>
        <v/>
      </c>
      <c r="AS31" s="7" t="str">
        <f t="shared" si="14"/>
        <v/>
      </c>
      <c r="AT31" s="57" t="str">
        <f>IF(ISERROR(VLOOKUP($A31,#REF!,5,FALSE))=TRUE,"",VLOOKUP($A31,#REF!,22,FALSE)/(VLOOKUP($A31,#REF!,22,FALSE)+VLOOKUP($A31,#REF!,23,FALSE)))</f>
        <v/>
      </c>
      <c r="AU31" s="57" t="str">
        <f>IF(ISERROR(VLOOKUP($A31,#REF!,5,FALSE))=TRUE,"",VLOOKUP($A31,#REF!,23,FALSE)/(VLOOKUP($A31,#REF!,22,FALSE)+VLOOKUP($A31,#REF!,23,FALSE)))</f>
        <v/>
      </c>
      <c r="AV31" s="23" t="str">
        <f t="shared" si="15"/>
        <v/>
      </c>
      <c r="AW31" s="56" t="str">
        <f>IF(ISERROR(VLOOKUP($A31,#REF!,5,FALSE))=TRUE,"",VLOOKUP($A31,#REF!,24,FALSE)/VLOOKUP($A31,#REF!,5,FALSE))</f>
        <v/>
      </c>
      <c r="AX31" s="56" t="str">
        <f>IF(ISERROR(VLOOKUP($A31,#REF!,5,FALSE))=TRUE,"",VLOOKUP($A31,#REF!,25,FALSE)/VLOOKUP($A31,#REF!,5,FALSE))</f>
        <v/>
      </c>
      <c r="AY31" s="7">
        <f t="shared" si="16"/>
        <v>0</v>
      </c>
      <c r="AZ31" s="53" t="s">
        <v>79</v>
      </c>
      <c r="BB31" s="10"/>
      <c r="BC31" s="10"/>
      <c r="BD31" s="10"/>
      <c r="BE31" s="10"/>
      <c r="BF31" s="10"/>
      <c r="BG31" s="10"/>
      <c r="BH31" s="10"/>
      <c r="BI31" s="10"/>
      <c r="BJ31" s="10"/>
      <c r="BK31" s="10"/>
      <c r="BL31" s="10"/>
      <c r="BM31" s="10"/>
      <c r="BN31" s="10"/>
      <c r="BO31" s="10"/>
      <c r="BP31" s="10"/>
      <c r="BQ31" s="17"/>
      <c r="BR31" s="10"/>
      <c r="BS31" s="10"/>
      <c r="BT31" s="10"/>
      <c r="BU31" s="10"/>
      <c r="BV31" s="10"/>
      <c r="BW31" s="10"/>
      <c r="BX31" s="10"/>
      <c r="BY31" s="10"/>
      <c r="BZ31" s="10"/>
      <c r="CA31" s="10"/>
      <c r="CB31" s="10"/>
      <c r="CC31" s="10"/>
      <c r="CD31" s="10"/>
      <c r="CE31" s="10"/>
      <c r="CF31" s="10"/>
      <c r="CG31" s="10"/>
    </row>
    <row r="32" spans="1:85" x14ac:dyDescent="0.45">
      <c r="M32" s="22"/>
      <c r="N32" s="22"/>
      <c r="AZ32" s="53" t="s">
        <v>80</v>
      </c>
      <c r="BB32" s="10"/>
      <c r="BC32" s="10"/>
      <c r="BD32" s="10"/>
      <c r="BE32" s="10"/>
      <c r="BF32" s="10"/>
      <c r="BG32" s="10"/>
      <c r="BH32" s="10"/>
      <c r="BI32" s="10"/>
      <c r="BJ32" s="10"/>
      <c r="BK32" s="10"/>
      <c r="BL32" s="10"/>
      <c r="BM32" s="10"/>
      <c r="BN32" s="10"/>
      <c r="BO32" s="10"/>
      <c r="BP32" s="10"/>
      <c r="BQ32" s="17"/>
      <c r="BR32" s="10"/>
      <c r="BS32" s="10"/>
      <c r="BT32" s="10"/>
      <c r="BU32" s="10"/>
      <c r="BV32" s="10"/>
      <c r="BW32" s="10"/>
      <c r="BX32" s="10"/>
      <c r="BY32" s="10"/>
      <c r="BZ32" s="10"/>
      <c r="CA32" s="10"/>
      <c r="CB32" s="10"/>
      <c r="CC32" s="10"/>
      <c r="CD32" s="10"/>
      <c r="CE32" s="10"/>
      <c r="CF32" s="10"/>
      <c r="CG32" s="10"/>
    </row>
    <row r="33" spans="52:85" x14ac:dyDescent="0.45">
      <c r="AZ33" s="53" t="s">
        <v>81</v>
      </c>
      <c r="BB33" s="10"/>
      <c r="BC33" s="10"/>
      <c r="BD33" s="10"/>
      <c r="BE33" s="10"/>
      <c r="BF33" s="10"/>
      <c r="BG33" s="10"/>
      <c r="BH33" s="10"/>
      <c r="BI33" s="10"/>
      <c r="BJ33" s="10"/>
      <c r="BK33" s="10"/>
      <c r="BL33" s="10"/>
      <c r="BM33" s="10"/>
      <c r="BN33" s="10"/>
      <c r="BO33" s="10"/>
      <c r="BP33" s="10"/>
      <c r="BQ33" s="17"/>
      <c r="BR33" s="10"/>
      <c r="BS33" s="10"/>
      <c r="BT33" s="10"/>
      <c r="BU33" s="10"/>
      <c r="BV33" s="10"/>
      <c r="BW33" s="10"/>
      <c r="BX33" s="10"/>
      <c r="BY33" s="10"/>
      <c r="BZ33" s="10"/>
      <c r="CA33" s="10"/>
      <c r="CB33" s="10"/>
      <c r="CC33" s="10"/>
      <c r="CD33" s="10"/>
      <c r="CE33" s="10"/>
      <c r="CF33" s="10"/>
      <c r="CG33" s="10"/>
    </row>
    <row r="34" spans="52:85" x14ac:dyDescent="0.45">
      <c r="AZ34" s="53" t="s">
        <v>82</v>
      </c>
      <c r="BB34" s="10"/>
      <c r="BC34" s="10"/>
      <c r="BD34" s="10"/>
      <c r="BE34" s="10"/>
      <c r="BF34" s="10"/>
      <c r="BG34" s="10"/>
      <c r="BH34" s="10"/>
      <c r="BI34" s="10"/>
      <c r="BJ34" s="10"/>
      <c r="BK34" s="10"/>
      <c r="BL34" s="10"/>
      <c r="BM34" s="10"/>
      <c r="BN34" s="10"/>
      <c r="BO34" s="10"/>
      <c r="BP34" s="10"/>
      <c r="BQ34" s="17"/>
      <c r="BR34" s="10"/>
      <c r="BS34" s="10"/>
      <c r="BT34" s="10"/>
      <c r="BU34" s="10"/>
      <c r="BV34" s="10"/>
      <c r="BW34" s="10"/>
      <c r="BX34" s="10"/>
      <c r="BY34" s="10"/>
      <c r="BZ34" s="10"/>
      <c r="CA34" s="10"/>
      <c r="CB34" s="10"/>
      <c r="CC34" s="10"/>
      <c r="CD34" s="10"/>
      <c r="CE34" s="10"/>
      <c r="CF34" s="10"/>
      <c r="CG34" s="10"/>
    </row>
    <row r="35" spans="52:85" x14ac:dyDescent="0.45">
      <c r="AZ35" s="53" t="s">
        <v>83</v>
      </c>
      <c r="BB35" s="10"/>
      <c r="BC35" s="10"/>
      <c r="BD35" s="10"/>
      <c r="BE35" s="10"/>
      <c r="BF35" s="10"/>
      <c r="BG35" s="10"/>
      <c r="BH35" s="10"/>
      <c r="BI35" s="10"/>
      <c r="BJ35" s="10"/>
      <c r="BK35" s="10"/>
      <c r="BL35" s="10"/>
      <c r="BM35" s="10"/>
      <c r="BN35" s="10"/>
      <c r="BO35" s="10"/>
      <c r="BP35" s="10"/>
      <c r="BQ35" s="17"/>
      <c r="BR35" s="10"/>
      <c r="BS35" s="10"/>
      <c r="BT35" s="10"/>
      <c r="BU35" s="10"/>
      <c r="BV35" s="10"/>
      <c r="BW35" s="10"/>
      <c r="BX35" s="10"/>
      <c r="BY35" s="10"/>
      <c r="BZ35" s="10"/>
      <c r="CA35" s="10"/>
      <c r="CB35" s="10"/>
      <c r="CC35" s="10"/>
      <c r="CD35" s="10"/>
      <c r="CE35" s="10"/>
      <c r="CF35" s="10"/>
      <c r="CG35" s="10"/>
    </row>
    <row r="36" spans="52:85" x14ac:dyDescent="0.45">
      <c r="AZ36" s="53" t="s">
        <v>84</v>
      </c>
      <c r="BB36" s="10"/>
      <c r="BC36" s="10"/>
      <c r="BD36" s="10"/>
      <c r="BE36" s="10"/>
      <c r="BF36" s="10"/>
      <c r="BG36" s="10"/>
      <c r="BH36" s="10"/>
      <c r="BI36" s="10"/>
      <c r="BJ36" s="10"/>
      <c r="BK36" s="10"/>
      <c r="BL36" s="10"/>
      <c r="BM36" s="10"/>
      <c r="BN36" s="10"/>
      <c r="BO36" s="10"/>
      <c r="BP36" s="10"/>
      <c r="BQ36" s="17"/>
      <c r="BR36" s="10"/>
      <c r="BS36" s="10"/>
      <c r="BT36" s="10"/>
      <c r="BU36" s="10"/>
      <c r="BV36" s="10"/>
      <c r="BW36" s="10"/>
      <c r="BX36" s="10"/>
      <c r="BY36" s="10"/>
      <c r="BZ36" s="10"/>
      <c r="CA36" s="10"/>
      <c r="CB36" s="10"/>
      <c r="CC36" s="10"/>
      <c r="CD36" s="10"/>
      <c r="CE36" s="10"/>
      <c r="CF36" s="10"/>
      <c r="CG36" s="10"/>
    </row>
    <row r="37" spans="52:85" x14ac:dyDescent="0.45">
      <c r="AZ37" s="53" t="s">
        <v>85</v>
      </c>
      <c r="BB37" s="10"/>
      <c r="BC37" s="10"/>
      <c r="BD37" s="10"/>
      <c r="BE37" s="10"/>
      <c r="BF37" s="10"/>
      <c r="BG37" s="10"/>
      <c r="BH37" s="10"/>
      <c r="BI37" s="10"/>
      <c r="BJ37" s="10"/>
      <c r="BK37" s="10"/>
      <c r="BL37" s="10"/>
      <c r="BM37" s="10"/>
      <c r="BN37" s="10"/>
      <c r="BO37" s="10"/>
      <c r="BP37" s="10"/>
      <c r="BQ37" s="17"/>
      <c r="BR37" s="10"/>
      <c r="BS37" s="10"/>
      <c r="BT37" s="10"/>
      <c r="BU37" s="10"/>
      <c r="BV37" s="10"/>
      <c r="BW37" s="10"/>
      <c r="BX37" s="10"/>
      <c r="BY37" s="10"/>
      <c r="BZ37" s="10"/>
      <c r="CA37" s="10"/>
      <c r="CB37" s="10"/>
      <c r="CC37" s="10"/>
      <c r="CD37" s="10"/>
      <c r="CE37" s="10"/>
      <c r="CF37" s="10"/>
      <c r="CG37" s="10"/>
    </row>
    <row r="38" spans="52:85" x14ac:dyDescent="0.45">
      <c r="AZ38" s="53" t="s">
        <v>86</v>
      </c>
      <c r="BB38" s="10"/>
      <c r="BC38" s="10"/>
      <c r="BD38" s="10"/>
      <c r="BE38" s="10"/>
      <c r="BF38" s="10"/>
      <c r="BG38" s="10"/>
      <c r="BH38" s="10"/>
      <c r="BI38" s="10"/>
      <c r="BJ38" s="10"/>
      <c r="BK38" s="10"/>
      <c r="BL38" s="10"/>
      <c r="BM38" s="10"/>
      <c r="BN38" s="10"/>
      <c r="BO38" s="10"/>
      <c r="BP38" s="10"/>
      <c r="BQ38" s="17"/>
      <c r="BR38" s="10"/>
      <c r="BS38" s="10"/>
      <c r="BT38" s="10"/>
      <c r="BU38" s="10"/>
      <c r="BV38" s="10"/>
      <c r="BW38" s="10"/>
      <c r="BX38" s="10"/>
      <c r="BY38" s="10"/>
      <c r="BZ38" s="10"/>
      <c r="CA38" s="10"/>
      <c r="CB38" s="10"/>
      <c r="CC38" s="10"/>
      <c r="CD38" s="10"/>
      <c r="CE38" s="10"/>
      <c r="CF38" s="10"/>
      <c r="CG38" s="10"/>
    </row>
    <row r="39" spans="52:85" x14ac:dyDescent="0.45">
      <c r="AZ39" s="53" t="s">
        <v>87</v>
      </c>
      <c r="BB39" s="10"/>
      <c r="BC39" s="10"/>
      <c r="BD39" s="10"/>
      <c r="BE39" s="10"/>
      <c r="BF39" s="10"/>
      <c r="BG39" s="10"/>
      <c r="BH39" s="10"/>
      <c r="BI39" s="10"/>
      <c r="BJ39" s="10"/>
      <c r="BK39" s="10"/>
      <c r="BL39" s="10"/>
      <c r="BM39" s="10"/>
      <c r="BN39" s="10"/>
      <c r="BO39" s="10"/>
      <c r="BP39" s="10"/>
      <c r="BQ39" s="17"/>
      <c r="BR39" s="10"/>
      <c r="BS39" s="10"/>
      <c r="BT39" s="10"/>
      <c r="BU39" s="10"/>
      <c r="BV39" s="10"/>
      <c r="BW39" s="10"/>
      <c r="BX39" s="10"/>
      <c r="BY39" s="10"/>
      <c r="BZ39" s="10"/>
      <c r="CA39" s="10"/>
      <c r="CB39" s="10"/>
      <c r="CC39" s="10"/>
      <c r="CD39" s="10"/>
      <c r="CE39" s="10"/>
      <c r="CF39" s="10"/>
      <c r="CG39" s="10"/>
    </row>
    <row r="40" spans="52:85" x14ac:dyDescent="0.45">
      <c r="AZ40" s="53" t="s">
        <v>88</v>
      </c>
      <c r="BB40" s="10"/>
      <c r="BC40" s="10"/>
      <c r="BD40" s="10"/>
      <c r="BE40" s="10"/>
      <c r="BF40" s="10"/>
      <c r="BG40" s="10"/>
      <c r="BH40" s="10"/>
      <c r="BI40" s="10"/>
      <c r="BJ40" s="10"/>
      <c r="BK40" s="10"/>
      <c r="BL40" s="10"/>
      <c r="BM40" s="10"/>
      <c r="BN40" s="10"/>
      <c r="BO40" s="10"/>
      <c r="BP40" s="10"/>
      <c r="BQ40" s="17"/>
      <c r="BR40" s="10"/>
      <c r="BS40" s="10"/>
      <c r="BT40" s="10"/>
      <c r="BU40" s="10"/>
      <c r="BV40" s="10"/>
      <c r="BW40" s="10"/>
      <c r="BX40" s="10"/>
      <c r="BY40" s="10"/>
      <c r="BZ40" s="10"/>
      <c r="CA40" s="10"/>
      <c r="CB40" s="10"/>
      <c r="CC40" s="10"/>
      <c r="CD40" s="10"/>
      <c r="CE40" s="10"/>
      <c r="CF40" s="10"/>
      <c r="CG40" s="10"/>
    </row>
    <row r="41" spans="52:85" x14ac:dyDescent="0.45">
      <c r="AZ41" s="53" t="s">
        <v>89</v>
      </c>
      <c r="BB41" s="10"/>
      <c r="BC41" s="10"/>
      <c r="BD41" s="10"/>
      <c r="BE41" s="10"/>
      <c r="BF41" s="10"/>
      <c r="BG41" s="10"/>
      <c r="BH41" s="10"/>
      <c r="BI41" s="10"/>
      <c r="BJ41" s="10"/>
      <c r="BK41" s="10"/>
      <c r="BL41" s="10"/>
      <c r="BM41" s="10"/>
      <c r="BN41" s="10"/>
      <c r="BO41" s="10"/>
      <c r="BP41" s="10"/>
      <c r="BQ41" s="17"/>
      <c r="BR41" s="10"/>
      <c r="BS41" s="10"/>
      <c r="BT41" s="10"/>
      <c r="BU41" s="10"/>
      <c r="BV41" s="10"/>
      <c r="BW41" s="10"/>
      <c r="BX41" s="10"/>
      <c r="BY41" s="10"/>
      <c r="BZ41" s="10"/>
      <c r="CA41" s="10"/>
      <c r="CB41" s="10"/>
      <c r="CC41" s="10"/>
      <c r="CD41" s="10"/>
      <c r="CE41" s="10"/>
      <c r="CF41" s="10"/>
      <c r="CG41" s="10"/>
    </row>
    <row r="42" spans="52:85" x14ac:dyDescent="0.45">
      <c r="AZ42" s="53" t="s">
        <v>90</v>
      </c>
      <c r="BB42" s="10"/>
      <c r="BC42" s="10"/>
      <c r="BD42" s="10"/>
      <c r="BE42" s="10"/>
      <c r="BF42" s="10"/>
      <c r="BG42" s="10"/>
      <c r="BH42" s="10"/>
      <c r="BI42" s="10"/>
      <c r="BJ42" s="10"/>
      <c r="BK42" s="10"/>
      <c r="BL42" s="10"/>
      <c r="BM42" s="10"/>
      <c r="BN42" s="10"/>
      <c r="BO42" s="10"/>
      <c r="BP42" s="10"/>
      <c r="BQ42" s="17"/>
      <c r="BR42" s="10"/>
      <c r="BS42" s="10"/>
      <c r="BT42" s="10"/>
      <c r="BU42" s="10"/>
      <c r="BV42" s="10"/>
      <c r="BW42" s="10"/>
      <c r="BX42" s="10"/>
      <c r="BY42" s="10"/>
      <c r="BZ42" s="10"/>
      <c r="CA42" s="10"/>
      <c r="CB42" s="10"/>
      <c r="CC42" s="10"/>
      <c r="CD42" s="10"/>
      <c r="CE42" s="10"/>
      <c r="CF42" s="10"/>
      <c r="CG42" s="10"/>
    </row>
    <row r="43" spans="52:85" x14ac:dyDescent="0.45">
      <c r="AZ43" s="53" t="s">
        <v>91</v>
      </c>
      <c r="BB43" s="10"/>
      <c r="BC43" s="10"/>
      <c r="BD43" s="10"/>
      <c r="BE43" s="10"/>
      <c r="BF43" s="10"/>
      <c r="BG43" s="10"/>
      <c r="BH43" s="10"/>
      <c r="BI43" s="10"/>
      <c r="BJ43" s="10"/>
      <c r="BK43" s="10"/>
      <c r="BL43" s="10"/>
      <c r="BM43" s="10"/>
      <c r="BN43" s="10"/>
      <c r="BO43" s="10"/>
      <c r="BP43" s="10"/>
      <c r="BQ43" s="17"/>
      <c r="BR43" s="10"/>
      <c r="BS43" s="10"/>
      <c r="BT43" s="10"/>
      <c r="BU43" s="10"/>
      <c r="BV43" s="10"/>
      <c r="BW43" s="10"/>
      <c r="BX43" s="10"/>
      <c r="BY43" s="10"/>
      <c r="BZ43" s="10"/>
      <c r="CA43" s="10"/>
      <c r="CB43" s="10"/>
      <c r="CC43" s="10"/>
      <c r="CD43" s="10"/>
      <c r="CE43" s="10"/>
      <c r="CF43" s="10"/>
      <c r="CG43" s="10"/>
    </row>
    <row r="44" spans="52:85" x14ac:dyDescent="0.45">
      <c r="AZ44" s="53" t="s">
        <v>92</v>
      </c>
      <c r="BB44" s="10"/>
      <c r="BC44" s="10"/>
      <c r="BD44" s="10"/>
      <c r="BE44" s="10"/>
      <c r="BF44" s="10"/>
      <c r="BG44" s="10"/>
      <c r="BH44" s="10"/>
      <c r="BI44" s="10"/>
      <c r="BJ44" s="10"/>
      <c r="BK44" s="10"/>
      <c r="BL44" s="10"/>
      <c r="BM44" s="10"/>
      <c r="BN44" s="10"/>
      <c r="BO44" s="10"/>
      <c r="BP44" s="10"/>
      <c r="BQ44" s="17"/>
      <c r="BR44" s="10"/>
      <c r="BS44" s="10"/>
      <c r="BT44" s="10"/>
      <c r="BU44" s="10"/>
      <c r="BV44" s="10"/>
      <c r="BW44" s="10"/>
      <c r="BX44" s="10"/>
      <c r="BY44" s="10"/>
      <c r="BZ44" s="10"/>
      <c r="CA44" s="10"/>
      <c r="CB44" s="10"/>
      <c r="CC44" s="10"/>
      <c r="CD44" s="10"/>
      <c r="CE44" s="10"/>
      <c r="CF44" s="10"/>
      <c r="CG44" s="10"/>
    </row>
    <row r="45" spans="52:85" x14ac:dyDescent="0.45">
      <c r="AZ45" s="53" t="s">
        <v>93</v>
      </c>
      <c r="BB45" s="10"/>
      <c r="BC45" s="10"/>
      <c r="BD45" s="10"/>
      <c r="BE45" s="10"/>
      <c r="BF45" s="10"/>
      <c r="BG45" s="10"/>
      <c r="BH45" s="10"/>
      <c r="BI45" s="10"/>
      <c r="BJ45" s="10"/>
      <c r="BK45" s="10"/>
      <c r="BL45" s="10"/>
      <c r="BM45" s="10"/>
      <c r="BN45" s="10"/>
      <c r="BO45" s="10"/>
      <c r="BP45" s="10"/>
      <c r="BQ45" s="17"/>
      <c r="BR45" s="10"/>
      <c r="BS45" s="10"/>
      <c r="BT45" s="10"/>
      <c r="BU45" s="10"/>
      <c r="BV45" s="10"/>
      <c r="BW45" s="10"/>
      <c r="BX45" s="10"/>
      <c r="BY45" s="10"/>
      <c r="BZ45" s="10"/>
      <c r="CA45" s="10"/>
      <c r="CB45" s="10"/>
      <c r="CC45" s="10"/>
      <c r="CD45" s="10"/>
      <c r="CE45" s="10"/>
      <c r="CF45" s="10"/>
      <c r="CG45" s="10"/>
    </row>
    <row r="46" spans="52:85" x14ac:dyDescent="0.45">
      <c r="AZ46" s="53" t="s">
        <v>94</v>
      </c>
      <c r="BB46" s="10"/>
      <c r="BC46" s="10"/>
      <c r="BD46" s="10"/>
      <c r="BE46" s="10"/>
      <c r="BF46" s="10"/>
      <c r="BG46" s="10"/>
      <c r="BH46" s="10"/>
      <c r="BI46" s="10"/>
      <c r="BJ46" s="10"/>
      <c r="BK46" s="10"/>
      <c r="BL46" s="10"/>
      <c r="BM46" s="10"/>
      <c r="BN46" s="10"/>
      <c r="BO46" s="10"/>
      <c r="BP46" s="10"/>
      <c r="BQ46" s="17"/>
      <c r="BR46" s="10"/>
      <c r="BS46" s="10"/>
      <c r="BT46" s="10"/>
      <c r="BU46" s="10"/>
      <c r="BV46" s="10"/>
      <c r="BW46" s="10"/>
      <c r="BX46" s="10"/>
      <c r="BY46" s="10"/>
      <c r="BZ46" s="10"/>
      <c r="CA46" s="10"/>
      <c r="CB46" s="10"/>
      <c r="CC46" s="10"/>
      <c r="CD46" s="10"/>
      <c r="CE46" s="10"/>
      <c r="CF46" s="10"/>
      <c r="CG46" s="10"/>
    </row>
    <row r="47" spans="52:85" x14ac:dyDescent="0.45">
      <c r="AZ47" s="53" t="s">
        <v>95</v>
      </c>
      <c r="BB47" s="10"/>
      <c r="BC47" s="10"/>
      <c r="BD47" s="10"/>
      <c r="BE47" s="10"/>
      <c r="BF47" s="10"/>
      <c r="BG47" s="10"/>
      <c r="BH47" s="10"/>
      <c r="BI47" s="10"/>
      <c r="BJ47" s="10"/>
      <c r="BK47" s="10"/>
      <c r="BL47" s="10"/>
      <c r="BM47" s="10"/>
      <c r="BN47" s="10"/>
      <c r="BO47" s="10"/>
      <c r="BP47" s="10"/>
      <c r="BQ47" s="17"/>
      <c r="BR47" s="10"/>
      <c r="BS47" s="10"/>
      <c r="BT47" s="10"/>
      <c r="BU47" s="10"/>
      <c r="BV47" s="10"/>
      <c r="BW47" s="10"/>
      <c r="BX47" s="10"/>
      <c r="BY47" s="10"/>
      <c r="BZ47" s="10"/>
      <c r="CA47" s="10"/>
      <c r="CB47" s="10"/>
      <c r="CC47" s="10"/>
      <c r="CD47" s="10"/>
      <c r="CE47" s="10"/>
      <c r="CF47" s="10"/>
      <c r="CG47" s="10"/>
    </row>
    <row r="48" spans="52:85" ht="15.6" thickBot="1" x14ac:dyDescent="0.5">
      <c r="AZ48" s="54" t="s">
        <v>96</v>
      </c>
      <c r="BB48" s="10"/>
      <c r="BC48" s="10"/>
      <c r="BD48" s="10"/>
      <c r="BE48" s="10"/>
      <c r="BF48" s="10"/>
      <c r="BG48" s="10"/>
      <c r="BH48" s="10"/>
      <c r="BI48" s="10"/>
      <c r="BJ48" s="10"/>
      <c r="BK48" s="10"/>
      <c r="BL48" s="10"/>
      <c r="BM48" s="10"/>
      <c r="BN48" s="10"/>
      <c r="BO48" s="10"/>
      <c r="BP48" s="10"/>
      <c r="BQ48" s="17"/>
      <c r="BR48" s="10"/>
      <c r="BS48" s="10"/>
      <c r="BT48" s="10"/>
      <c r="BU48" s="10"/>
      <c r="BV48" s="10"/>
      <c r="BW48" s="10"/>
      <c r="BX48" s="10"/>
      <c r="BY48" s="10"/>
      <c r="BZ48" s="10"/>
      <c r="CA48" s="10"/>
      <c r="CB48" s="10"/>
      <c r="CC48" s="10"/>
      <c r="CD48" s="10"/>
      <c r="CE48" s="10"/>
      <c r="CF48" s="10"/>
      <c r="CG48" s="10"/>
    </row>
    <row r="49" spans="54:85" x14ac:dyDescent="0.45">
      <c r="BB49" s="10"/>
      <c r="BC49" s="10"/>
      <c r="BD49" s="10"/>
      <c r="BE49" s="10"/>
      <c r="BF49" s="10"/>
      <c r="BG49" s="10"/>
      <c r="BH49" s="10"/>
      <c r="BI49" s="10"/>
      <c r="BJ49" s="10"/>
      <c r="BK49" s="10"/>
      <c r="BL49" s="10"/>
      <c r="BM49" s="10"/>
      <c r="BN49" s="10"/>
      <c r="BO49" s="10"/>
      <c r="BP49" s="10"/>
      <c r="BQ49" s="17"/>
      <c r="BR49" s="10"/>
      <c r="BS49" s="10"/>
      <c r="BT49" s="10"/>
      <c r="BU49" s="10"/>
      <c r="BV49" s="10"/>
      <c r="BW49" s="10"/>
      <c r="BX49" s="10"/>
      <c r="BY49" s="10"/>
      <c r="BZ49" s="10"/>
      <c r="CA49" s="10"/>
      <c r="CB49" s="10"/>
      <c r="CC49" s="10"/>
      <c r="CD49" s="10"/>
      <c r="CE49" s="10"/>
      <c r="CF49" s="10"/>
      <c r="CG49" s="10"/>
    </row>
    <row r="50" spans="54:85" x14ac:dyDescent="0.45">
      <c r="BB50" s="10"/>
      <c r="BC50" s="10"/>
      <c r="BD50" s="10"/>
      <c r="BE50" s="10"/>
      <c r="BF50" s="10"/>
      <c r="BG50" s="10"/>
      <c r="BH50" s="10"/>
      <c r="BI50" s="10"/>
      <c r="BJ50" s="10"/>
      <c r="BK50" s="10"/>
      <c r="BL50" s="10"/>
      <c r="BM50" s="10"/>
      <c r="BN50" s="10"/>
      <c r="BO50" s="10"/>
      <c r="BP50" s="10"/>
      <c r="BQ50" s="17"/>
      <c r="BR50" s="10"/>
      <c r="BS50" s="10"/>
      <c r="BT50" s="10"/>
      <c r="BU50" s="10"/>
      <c r="BV50" s="10"/>
      <c r="BW50" s="10"/>
      <c r="BX50" s="10"/>
      <c r="BY50" s="10"/>
      <c r="BZ50" s="10"/>
      <c r="CA50" s="10"/>
      <c r="CB50" s="10"/>
      <c r="CC50" s="10"/>
      <c r="CD50" s="10"/>
      <c r="CE50" s="10"/>
      <c r="CF50" s="10"/>
      <c r="CG50" s="10"/>
    </row>
    <row r="51" spans="54:85" x14ac:dyDescent="0.45">
      <c r="BB51" s="10"/>
      <c r="BC51" s="10"/>
      <c r="BD51" s="10"/>
      <c r="BE51" s="10"/>
      <c r="BF51" s="10"/>
      <c r="BG51" s="10"/>
      <c r="BH51" s="10"/>
      <c r="BI51" s="10"/>
      <c r="BJ51" s="10"/>
      <c r="BK51" s="10"/>
      <c r="BL51" s="10"/>
      <c r="BM51" s="10"/>
      <c r="BN51" s="10"/>
      <c r="BO51" s="10"/>
      <c r="BP51" s="10"/>
      <c r="BQ51" s="17"/>
      <c r="BR51" s="10"/>
      <c r="BS51" s="10"/>
      <c r="BT51" s="10"/>
      <c r="BU51" s="10"/>
      <c r="BV51" s="10"/>
      <c r="BW51" s="10"/>
      <c r="BX51" s="10"/>
      <c r="BY51" s="10"/>
      <c r="BZ51" s="10"/>
      <c r="CA51" s="10"/>
      <c r="CB51" s="10"/>
      <c r="CC51" s="10"/>
      <c r="CD51" s="10"/>
      <c r="CE51" s="10"/>
      <c r="CF51" s="10"/>
      <c r="CG51" s="10"/>
    </row>
    <row r="52" spans="54:85" x14ac:dyDescent="0.45">
      <c r="BB52" s="10"/>
      <c r="BC52" s="10"/>
      <c r="BD52" s="10"/>
      <c r="BE52" s="10"/>
      <c r="BF52" s="10"/>
      <c r="BG52" s="10"/>
      <c r="BH52" s="10"/>
      <c r="BI52" s="10"/>
      <c r="BJ52" s="10"/>
      <c r="BK52" s="10"/>
      <c r="BL52" s="10"/>
      <c r="BM52" s="10"/>
      <c r="BN52" s="10"/>
      <c r="BO52" s="10"/>
      <c r="BP52" s="10"/>
      <c r="BQ52" s="17"/>
      <c r="BR52" s="10"/>
      <c r="BS52" s="10"/>
      <c r="BT52" s="10"/>
      <c r="BU52" s="10"/>
      <c r="BV52" s="10"/>
      <c r="BW52" s="10"/>
      <c r="BX52" s="10"/>
      <c r="BY52" s="10"/>
      <c r="BZ52" s="10"/>
      <c r="CA52" s="10"/>
      <c r="CB52" s="10"/>
      <c r="CC52" s="10"/>
      <c r="CD52" s="10"/>
      <c r="CE52" s="10"/>
      <c r="CF52" s="10"/>
      <c r="CG52" s="10"/>
    </row>
    <row r="53" spans="54:85" x14ac:dyDescent="0.45">
      <c r="BB53" s="10"/>
      <c r="BC53" s="10"/>
      <c r="BD53" s="10"/>
      <c r="BE53" s="10"/>
      <c r="BF53" s="10"/>
      <c r="BG53" s="10"/>
      <c r="BH53" s="10"/>
      <c r="BI53" s="10"/>
      <c r="BJ53" s="10"/>
      <c r="BK53" s="10"/>
      <c r="BL53" s="10"/>
      <c r="BM53" s="10"/>
      <c r="BN53" s="10"/>
      <c r="BO53" s="10"/>
      <c r="BP53" s="10"/>
      <c r="BQ53" s="17"/>
      <c r="BR53" s="10"/>
      <c r="BS53" s="10"/>
      <c r="BT53" s="10"/>
      <c r="BU53" s="10"/>
      <c r="BV53" s="10"/>
      <c r="BW53" s="10"/>
      <c r="BX53" s="10"/>
      <c r="BY53" s="10"/>
      <c r="BZ53" s="10"/>
      <c r="CA53" s="10"/>
      <c r="CB53" s="10"/>
      <c r="CC53" s="10"/>
      <c r="CD53" s="10"/>
      <c r="CE53" s="10"/>
      <c r="CF53" s="10"/>
      <c r="CG53" s="10"/>
    </row>
    <row r="54" spans="54:85" x14ac:dyDescent="0.45">
      <c r="BB54" s="10"/>
      <c r="BC54" s="10"/>
      <c r="BD54" s="10"/>
      <c r="BE54" s="10"/>
      <c r="BF54" s="10"/>
      <c r="BG54" s="10"/>
      <c r="BH54" s="10"/>
      <c r="BI54" s="10"/>
      <c r="BJ54" s="10"/>
      <c r="BK54" s="10"/>
      <c r="BL54" s="10"/>
      <c r="BM54" s="10"/>
      <c r="BN54" s="10"/>
      <c r="BO54" s="10"/>
      <c r="BP54" s="10"/>
      <c r="BQ54" s="17"/>
      <c r="BR54" s="10"/>
      <c r="BS54" s="10"/>
      <c r="BT54" s="10"/>
      <c r="BU54" s="10"/>
      <c r="BV54" s="10"/>
      <c r="BW54" s="10"/>
      <c r="BX54" s="10"/>
      <c r="BY54" s="10"/>
      <c r="BZ54" s="10"/>
      <c r="CA54" s="10"/>
      <c r="CB54" s="10"/>
      <c r="CC54" s="10"/>
      <c r="CD54" s="10"/>
      <c r="CE54" s="10"/>
      <c r="CF54" s="10"/>
      <c r="CG54" s="10"/>
    </row>
    <row r="55" spans="54:85" ht="15" customHeight="1" x14ac:dyDescent="0.45">
      <c r="BB55" s="10"/>
      <c r="BC55" s="10"/>
      <c r="BD55" s="10"/>
      <c r="BE55" s="10"/>
      <c r="BF55" s="10"/>
      <c r="BG55" s="10"/>
      <c r="BH55" s="10"/>
      <c r="BI55" s="10"/>
      <c r="BJ55" s="10"/>
      <c r="BK55" s="10"/>
      <c r="BL55" s="10"/>
      <c r="BM55" s="10"/>
      <c r="BN55" s="10"/>
      <c r="BO55" s="10"/>
      <c r="BP55" s="10"/>
      <c r="BQ55" s="17"/>
      <c r="BR55" s="10"/>
      <c r="BS55" s="10"/>
      <c r="BT55" s="10"/>
      <c r="BU55" s="10"/>
      <c r="BV55" s="10"/>
      <c r="BW55" s="10"/>
      <c r="BX55" s="10"/>
      <c r="BY55" s="10"/>
      <c r="BZ55" s="10"/>
      <c r="CA55" s="10"/>
      <c r="CB55" s="10"/>
      <c r="CC55" s="10"/>
      <c r="CD55" s="10"/>
      <c r="CE55" s="10"/>
      <c r="CF55" s="10"/>
      <c r="CG55" s="10"/>
    </row>
    <row r="56" spans="54:85" ht="15" customHeight="1" x14ac:dyDescent="0.45">
      <c r="BB56" s="10"/>
      <c r="BC56" s="10"/>
      <c r="BD56" s="10"/>
      <c r="BE56" s="10"/>
      <c r="BF56" s="10"/>
      <c r="BG56" s="10"/>
      <c r="BH56" s="10"/>
      <c r="BI56" s="10"/>
      <c r="BJ56" s="10"/>
      <c r="BK56" s="10"/>
      <c r="BL56" s="10"/>
      <c r="BM56" s="10"/>
      <c r="BN56" s="10"/>
      <c r="BO56" s="10"/>
      <c r="BP56" s="10"/>
      <c r="BQ56" s="17"/>
      <c r="BR56" s="10"/>
      <c r="BS56" s="10"/>
      <c r="BT56" s="10"/>
      <c r="BU56" s="10"/>
      <c r="BV56" s="10"/>
      <c r="BW56" s="10"/>
      <c r="BX56" s="10"/>
      <c r="BY56" s="10"/>
      <c r="BZ56" s="10"/>
      <c r="CA56" s="10"/>
      <c r="CB56" s="10"/>
      <c r="CC56" s="10"/>
      <c r="CD56" s="10"/>
      <c r="CE56" s="10"/>
      <c r="CF56" s="10"/>
      <c r="CG56" s="10"/>
    </row>
    <row r="57" spans="54:85" ht="15" customHeight="1" x14ac:dyDescent="0.45">
      <c r="BB57" s="10"/>
      <c r="BC57" s="10"/>
      <c r="BD57" s="10"/>
      <c r="BE57" s="10"/>
      <c r="BF57" s="10"/>
      <c r="BG57" s="10"/>
      <c r="BH57" s="10"/>
      <c r="BI57" s="10"/>
      <c r="BJ57" s="10"/>
      <c r="BK57" s="10"/>
      <c r="BL57" s="10"/>
      <c r="BM57" s="10"/>
      <c r="BN57" s="10"/>
      <c r="BO57" s="10"/>
      <c r="BP57" s="10"/>
      <c r="BQ57" s="17"/>
      <c r="BR57" s="10"/>
      <c r="BS57" s="10"/>
      <c r="BT57" s="10"/>
      <c r="BU57" s="10"/>
      <c r="BV57" s="10"/>
      <c r="BW57" s="10"/>
      <c r="BX57" s="10"/>
      <c r="BY57" s="10"/>
      <c r="BZ57" s="10"/>
      <c r="CA57" s="10"/>
      <c r="CB57" s="10"/>
      <c r="CC57" s="10"/>
      <c r="CD57" s="10"/>
      <c r="CE57" s="10"/>
      <c r="CF57" s="10"/>
      <c r="CG57" s="10"/>
    </row>
    <row r="58" spans="54:85" ht="15" customHeight="1" x14ac:dyDescent="0.45">
      <c r="BB58" s="10"/>
      <c r="BC58" s="10"/>
      <c r="BD58" s="10"/>
      <c r="BE58" s="10"/>
      <c r="BF58" s="10"/>
      <c r="BG58" s="10"/>
      <c r="BH58" s="10"/>
      <c r="BI58" s="10"/>
      <c r="BJ58" s="10"/>
      <c r="BK58" s="10"/>
      <c r="BL58" s="10"/>
      <c r="BM58" s="10"/>
      <c r="BN58" s="10"/>
      <c r="BO58" s="10"/>
      <c r="BP58" s="10"/>
      <c r="BQ58" s="17"/>
      <c r="BR58" s="21"/>
      <c r="BS58" s="10"/>
      <c r="BT58" s="10"/>
      <c r="BU58" s="10"/>
      <c r="BV58" s="10"/>
      <c r="BW58" s="10"/>
      <c r="BX58" s="10"/>
      <c r="BY58" s="10"/>
      <c r="BZ58" s="10"/>
      <c r="CA58" s="10"/>
      <c r="CB58" s="10"/>
      <c r="CC58" s="10"/>
      <c r="CD58" s="10"/>
      <c r="CE58" s="10"/>
      <c r="CF58" s="10"/>
      <c r="CG58" s="10"/>
    </row>
    <row r="59" spans="54:85" ht="15" customHeight="1" x14ac:dyDescent="0.45">
      <c r="BB59" s="10"/>
      <c r="BC59" s="10" t="s">
        <v>97</v>
      </c>
      <c r="BD59" s="10"/>
      <c r="BE59" s="10"/>
      <c r="BF59" s="10"/>
      <c r="BG59" s="10"/>
      <c r="BH59" s="10"/>
      <c r="BI59" s="10"/>
      <c r="BJ59" s="10"/>
      <c r="BK59" s="10"/>
      <c r="BL59" s="10"/>
      <c r="BM59" s="10"/>
      <c r="BN59" s="10"/>
      <c r="BO59" s="10"/>
      <c r="BP59" s="10"/>
      <c r="BQ59" s="17"/>
      <c r="BR59" s="10"/>
      <c r="BS59" s="10" t="s">
        <v>98</v>
      </c>
      <c r="BT59" s="10"/>
      <c r="BU59" s="10"/>
      <c r="BV59" s="10"/>
      <c r="BW59" s="10"/>
      <c r="BX59" s="10"/>
      <c r="BY59" s="10"/>
      <c r="BZ59" s="10"/>
      <c r="CA59" s="10"/>
      <c r="CB59" s="10"/>
      <c r="CC59" s="10"/>
      <c r="CD59" s="10"/>
      <c r="CE59" s="10"/>
      <c r="CF59" s="10"/>
      <c r="CG59" s="10"/>
    </row>
    <row r="60" spans="54:85" ht="15" customHeight="1" x14ac:dyDescent="0.45">
      <c r="BB60" s="10"/>
      <c r="BC60" s="10"/>
      <c r="BD60" s="10"/>
      <c r="BE60" s="10"/>
      <c r="BF60" s="10"/>
      <c r="BG60" s="10"/>
      <c r="BH60" s="10"/>
      <c r="BI60" s="10"/>
      <c r="BJ60" s="10"/>
      <c r="BK60" s="10"/>
      <c r="BL60" s="10"/>
      <c r="BM60" s="10"/>
      <c r="BN60" s="10"/>
      <c r="BO60" s="10"/>
      <c r="BP60" s="10"/>
      <c r="BQ60" s="17"/>
      <c r="BR60" s="10"/>
      <c r="BS60" s="10"/>
      <c r="BT60" s="10"/>
      <c r="BU60" s="10"/>
      <c r="BV60" s="10"/>
      <c r="BW60" s="10"/>
      <c r="BX60" s="10"/>
      <c r="BY60" s="10"/>
      <c r="BZ60" s="10"/>
      <c r="CA60" s="10"/>
      <c r="CB60" s="10"/>
      <c r="CC60" s="10"/>
      <c r="CD60" s="10"/>
      <c r="CE60" s="10"/>
      <c r="CF60" s="10"/>
      <c r="CG60" s="10"/>
    </row>
    <row r="61" spans="54:85" x14ac:dyDescent="0.45">
      <c r="BB61" s="10"/>
      <c r="BC61" s="10"/>
      <c r="BD61" s="10"/>
      <c r="BE61" s="10"/>
      <c r="BF61" s="10"/>
      <c r="BG61" s="10"/>
      <c r="BH61" s="10"/>
      <c r="BI61" s="10"/>
      <c r="BJ61" s="10"/>
      <c r="BK61" s="10"/>
      <c r="BL61" s="10"/>
      <c r="BM61" s="10"/>
      <c r="BN61" s="10"/>
      <c r="BO61" s="10"/>
      <c r="BP61" s="10"/>
      <c r="BQ61" s="17"/>
      <c r="BR61" s="10"/>
      <c r="BS61" s="10"/>
      <c r="BT61" s="10"/>
      <c r="BU61" s="10"/>
      <c r="BV61" s="10"/>
      <c r="BW61" s="10"/>
      <c r="BX61" s="10"/>
      <c r="BY61" s="10"/>
      <c r="BZ61" s="10"/>
      <c r="CA61" s="10"/>
      <c r="CB61" s="10"/>
      <c r="CC61" s="10"/>
      <c r="CD61" s="10"/>
      <c r="CE61" s="10"/>
      <c r="CF61" s="10"/>
      <c r="CG61" s="10"/>
    </row>
    <row r="62" spans="54:85" x14ac:dyDescent="0.45">
      <c r="BB62" s="10"/>
      <c r="BC62" s="10"/>
      <c r="BD62" s="10"/>
      <c r="BE62" s="10"/>
      <c r="BF62" s="10"/>
      <c r="BG62" s="10"/>
      <c r="BH62" s="10"/>
      <c r="BI62" s="10"/>
      <c r="BJ62" s="10"/>
      <c r="BK62" s="10"/>
      <c r="BL62" s="10"/>
      <c r="BM62" s="10"/>
      <c r="BN62" s="10"/>
      <c r="BO62" s="10"/>
      <c r="BP62" s="10"/>
      <c r="BQ62" s="17"/>
      <c r="BR62" s="10"/>
      <c r="BS62" s="10"/>
      <c r="BT62" s="10"/>
      <c r="BU62" s="10"/>
      <c r="BV62" s="10"/>
      <c r="BW62" s="10"/>
      <c r="BX62" s="10"/>
      <c r="BY62" s="10"/>
      <c r="BZ62" s="10"/>
      <c r="CA62" s="10"/>
      <c r="CB62" s="10"/>
      <c r="CC62" s="10"/>
      <c r="CD62" s="10"/>
      <c r="CE62" s="10"/>
      <c r="CF62" s="10"/>
      <c r="CG62" s="10"/>
    </row>
    <row r="63" spans="54:85" x14ac:dyDescent="0.45">
      <c r="BB63" s="10"/>
      <c r="BC63" s="10"/>
      <c r="BD63" s="10"/>
      <c r="BE63" s="10"/>
      <c r="BF63" s="10"/>
      <c r="BG63" s="10"/>
      <c r="BH63" s="10"/>
      <c r="BI63" s="10"/>
      <c r="BJ63" s="10"/>
      <c r="BK63" s="10"/>
      <c r="BL63" s="10"/>
      <c r="BM63" s="10"/>
      <c r="BN63" s="10"/>
      <c r="BO63" s="10"/>
      <c r="BP63" s="10"/>
      <c r="BQ63" s="17"/>
      <c r="BR63" s="10"/>
      <c r="BS63" s="10"/>
      <c r="BT63" s="10"/>
      <c r="BU63" s="10"/>
      <c r="BV63" s="10"/>
      <c r="BW63" s="10"/>
      <c r="BX63" s="10"/>
      <c r="BY63" s="10"/>
      <c r="BZ63" s="10"/>
      <c r="CA63" s="10"/>
      <c r="CB63" s="10"/>
      <c r="CC63" s="10"/>
      <c r="CD63" s="10"/>
      <c r="CE63" s="10"/>
      <c r="CF63" s="10"/>
      <c r="CG63" s="10"/>
    </row>
    <row r="64" spans="54:85" x14ac:dyDescent="0.45">
      <c r="BB64" s="10"/>
      <c r="BC64" s="10"/>
      <c r="BD64" s="10"/>
      <c r="BE64" s="10"/>
      <c r="BF64" s="10"/>
      <c r="BG64" s="10"/>
      <c r="BH64" s="10"/>
      <c r="BI64" s="10"/>
      <c r="BJ64" s="10"/>
      <c r="BK64" s="10"/>
      <c r="BL64" s="10"/>
      <c r="BM64" s="10"/>
      <c r="BN64" s="10"/>
      <c r="BO64" s="10"/>
      <c r="BP64" s="10"/>
      <c r="BQ64" s="17"/>
      <c r="BR64" s="10"/>
      <c r="BS64" s="10"/>
      <c r="BT64" s="10"/>
      <c r="BU64" s="10"/>
      <c r="BV64" s="10"/>
      <c r="BW64" s="10"/>
      <c r="BX64" s="10"/>
      <c r="BY64" s="10"/>
      <c r="BZ64" s="10"/>
      <c r="CA64" s="10"/>
      <c r="CB64" s="10"/>
      <c r="CC64" s="10"/>
      <c r="CD64" s="10"/>
      <c r="CE64" s="10"/>
      <c r="CF64" s="10"/>
      <c r="CG64" s="10"/>
    </row>
    <row r="65" spans="54:85" x14ac:dyDescent="0.45">
      <c r="BB65" s="10"/>
      <c r="BC65" s="10"/>
      <c r="BD65" s="10"/>
      <c r="BE65" s="10"/>
      <c r="BF65" s="10"/>
      <c r="BG65" s="10"/>
      <c r="BH65" s="10"/>
      <c r="BI65" s="10"/>
      <c r="BJ65" s="10"/>
      <c r="BK65" s="10"/>
      <c r="BL65" s="10"/>
      <c r="BM65" s="10"/>
      <c r="BN65" s="10"/>
      <c r="BO65" s="10"/>
      <c r="BP65" s="10"/>
      <c r="BQ65" s="17"/>
      <c r="BR65" s="10"/>
      <c r="BS65" s="10"/>
      <c r="BT65" s="10"/>
      <c r="BU65" s="10"/>
      <c r="BV65" s="10"/>
      <c r="BW65" s="10"/>
      <c r="BX65" s="10"/>
      <c r="BY65" s="10"/>
      <c r="BZ65" s="10"/>
      <c r="CA65" s="10"/>
      <c r="CB65" s="10"/>
      <c r="CC65" s="10"/>
      <c r="CD65" s="10"/>
      <c r="CE65" s="10"/>
      <c r="CF65" s="10"/>
      <c r="CG65" s="10"/>
    </row>
    <row r="66" spans="54:85" x14ac:dyDescent="0.45">
      <c r="BB66" s="10"/>
      <c r="BC66" s="10"/>
      <c r="BD66" s="10"/>
      <c r="BE66" s="10"/>
      <c r="BF66" s="10"/>
      <c r="BG66" s="10"/>
      <c r="BH66" s="10"/>
      <c r="BI66" s="10"/>
      <c r="BJ66" s="10"/>
      <c r="BK66" s="10"/>
      <c r="BL66" s="10"/>
      <c r="BM66" s="10"/>
      <c r="BN66" s="10"/>
      <c r="BO66" s="10"/>
      <c r="BP66" s="10"/>
      <c r="BQ66" s="17"/>
      <c r="BR66" s="10"/>
      <c r="BS66" s="10"/>
      <c r="BT66" s="10"/>
      <c r="BU66" s="10"/>
      <c r="BV66" s="10"/>
      <c r="BW66" s="10"/>
      <c r="BX66" s="10"/>
      <c r="BY66" s="10"/>
      <c r="BZ66" s="10"/>
      <c r="CA66" s="10"/>
      <c r="CB66" s="10"/>
      <c r="CC66" s="10"/>
      <c r="CD66" s="10"/>
      <c r="CE66" s="10"/>
      <c r="CF66" s="10"/>
      <c r="CG66" s="10"/>
    </row>
    <row r="67" spans="54:85" x14ac:dyDescent="0.45">
      <c r="BB67" s="10"/>
      <c r="BC67" s="10"/>
      <c r="BD67" s="10"/>
      <c r="BE67" s="10"/>
      <c r="BF67" s="10"/>
      <c r="BG67" s="10"/>
      <c r="BH67" s="10"/>
      <c r="BI67" s="10"/>
      <c r="BJ67" s="10"/>
      <c r="BK67" s="10"/>
      <c r="BL67" s="10"/>
      <c r="BM67" s="10"/>
      <c r="BN67" s="10"/>
      <c r="BO67" s="10"/>
      <c r="BP67" s="10"/>
      <c r="BQ67" s="17"/>
      <c r="BR67" s="10"/>
      <c r="BS67" s="10"/>
      <c r="BT67" s="10"/>
      <c r="BU67" s="10"/>
      <c r="BV67" s="10"/>
      <c r="BW67" s="10"/>
      <c r="BX67" s="10"/>
      <c r="BY67" s="10"/>
      <c r="BZ67" s="10"/>
      <c r="CA67" s="10"/>
      <c r="CB67" s="10"/>
      <c r="CC67" s="10"/>
      <c r="CD67" s="10"/>
      <c r="CE67" s="10"/>
      <c r="CF67" s="10"/>
      <c r="CG67" s="10"/>
    </row>
    <row r="68" spans="54:85" x14ac:dyDescent="0.45">
      <c r="BB68" s="10"/>
      <c r="BC68" s="10"/>
      <c r="BD68" s="10"/>
      <c r="BE68" s="10"/>
      <c r="BF68" s="10"/>
      <c r="BG68" s="10"/>
      <c r="BH68" s="10"/>
      <c r="BI68" s="10"/>
      <c r="BJ68" s="10"/>
      <c r="BK68" s="10"/>
      <c r="BL68" s="10"/>
      <c r="BM68" s="10"/>
      <c r="BN68" s="10"/>
      <c r="BO68" s="10"/>
      <c r="BP68" s="10"/>
      <c r="BQ68" s="17"/>
      <c r="BR68" s="10"/>
      <c r="BS68" s="10"/>
      <c r="BT68" s="10"/>
      <c r="BU68" s="10"/>
      <c r="BV68" s="10"/>
      <c r="BW68" s="10"/>
      <c r="BX68" s="10"/>
      <c r="BY68" s="10"/>
      <c r="BZ68" s="10"/>
      <c r="CA68" s="10"/>
      <c r="CB68" s="10"/>
      <c r="CC68" s="10"/>
      <c r="CD68" s="10"/>
      <c r="CE68" s="10"/>
      <c r="CF68" s="10"/>
      <c r="CG68" s="10"/>
    </row>
    <row r="69" spans="54:85" x14ac:dyDescent="0.45">
      <c r="BB69" s="10"/>
      <c r="BC69" s="10"/>
      <c r="BD69" s="10"/>
      <c r="BE69" s="10"/>
      <c r="BF69" s="10"/>
      <c r="BG69" s="10"/>
      <c r="BH69" s="10"/>
      <c r="BI69" s="10"/>
      <c r="BJ69" s="10"/>
      <c r="BK69" s="10"/>
      <c r="BL69" s="10"/>
      <c r="BM69" s="10"/>
      <c r="BN69" s="10"/>
      <c r="BO69" s="10"/>
      <c r="BP69" s="10"/>
      <c r="BQ69" s="17"/>
      <c r="BR69" s="10"/>
      <c r="BS69" s="10"/>
      <c r="BT69" s="10"/>
      <c r="BU69" s="10"/>
      <c r="BV69" s="10"/>
      <c r="BW69" s="10"/>
      <c r="BX69" s="10"/>
      <c r="BY69" s="10"/>
      <c r="BZ69" s="10"/>
      <c r="CA69" s="10"/>
      <c r="CB69" s="10"/>
      <c r="CC69" s="10"/>
      <c r="CD69" s="10"/>
      <c r="CE69" s="10"/>
      <c r="CF69" s="10"/>
      <c r="CG69" s="10"/>
    </row>
    <row r="70" spans="54:85" x14ac:dyDescent="0.45">
      <c r="BB70" s="10"/>
      <c r="BC70" s="10"/>
      <c r="BD70" s="10"/>
      <c r="BE70" s="10"/>
      <c r="BF70" s="10"/>
      <c r="BG70" s="10"/>
      <c r="BH70" s="10"/>
      <c r="BI70" s="10"/>
      <c r="BJ70" s="10"/>
      <c r="BK70" s="10"/>
      <c r="BL70" s="10"/>
      <c r="BM70" s="10"/>
      <c r="BN70" s="10"/>
      <c r="BO70" s="10"/>
      <c r="BP70" s="10"/>
      <c r="BQ70" s="17"/>
      <c r="BR70" s="10"/>
      <c r="BS70" s="10"/>
      <c r="BT70" s="10"/>
      <c r="BU70" s="10"/>
      <c r="BV70" s="10"/>
      <c r="BW70" s="10"/>
      <c r="BX70" s="10"/>
      <c r="BY70" s="10"/>
      <c r="BZ70" s="10"/>
      <c r="CA70" s="10"/>
      <c r="CB70" s="10"/>
      <c r="CC70" s="10"/>
      <c r="CD70" s="10"/>
      <c r="CE70" s="10"/>
      <c r="CF70" s="10"/>
      <c r="CG70" s="10"/>
    </row>
    <row r="71" spans="54:85" x14ac:dyDescent="0.45">
      <c r="BB71" s="10"/>
      <c r="BC71" s="10"/>
      <c r="BD71" s="10"/>
      <c r="BE71" s="10"/>
      <c r="BF71" s="10"/>
      <c r="BG71" s="10"/>
      <c r="BH71" s="10"/>
      <c r="BI71" s="10"/>
      <c r="BJ71" s="10"/>
      <c r="BK71" s="10"/>
      <c r="BL71" s="10"/>
      <c r="BM71" s="10"/>
      <c r="BN71" s="10"/>
      <c r="BO71" s="10"/>
      <c r="BP71" s="10"/>
      <c r="BQ71" s="17"/>
      <c r="BR71" s="10"/>
      <c r="BS71" s="10"/>
      <c r="BT71" s="10"/>
      <c r="BU71" s="10"/>
      <c r="BV71" s="10"/>
      <c r="BW71" s="10"/>
      <c r="BX71" s="10"/>
      <c r="BY71" s="10"/>
      <c r="BZ71" s="10"/>
      <c r="CA71" s="10"/>
      <c r="CB71" s="10"/>
      <c r="CC71" s="10"/>
      <c r="CD71" s="10"/>
      <c r="CE71" s="10"/>
      <c r="CF71" s="10"/>
      <c r="CG71" s="10"/>
    </row>
    <row r="72" spans="54:85" x14ac:dyDescent="0.45">
      <c r="BB72" s="10"/>
      <c r="BC72" s="10"/>
      <c r="BD72" s="10"/>
      <c r="BE72" s="10"/>
      <c r="BF72" s="10"/>
      <c r="BG72" s="10"/>
      <c r="BH72" s="10"/>
      <c r="BI72" s="10"/>
      <c r="BJ72" s="10"/>
      <c r="BK72" s="10"/>
      <c r="BL72" s="10"/>
      <c r="BM72" s="10"/>
      <c r="BN72" s="10"/>
      <c r="BO72" s="10"/>
      <c r="BP72" s="10"/>
      <c r="BQ72" s="17"/>
      <c r="BR72" s="10"/>
      <c r="BS72" s="10"/>
      <c r="BT72" s="10"/>
      <c r="BU72" s="10"/>
      <c r="BV72" s="10"/>
      <c r="BW72" s="10"/>
      <c r="BX72" s="10"/>
      <c r="BY72" s="10"/>
      <c r="BZ72" s="10"/>
      <c r="CA72" s="10"/>
      <c r="CB72" s="10"/>
      <c r="CC72" s="10"/>
      <c r="CD72" s="10"/>
      <c r="CE72" s="10"/>
      <c r="CF72" s="10"/>
      <c r="CG72" s="10"/>
    </row>
    <row r="73" spans="54:85" x14ac:dyDescent="0.45">
      <c r="BB73" s="10"/>
      <c r="BC73" s="10"/>
      <c r="BD73" s="10"/>
      <c r="BE73" s="10"/>
      <c r="BF73" s="10"/>
      <c r="BG73" s="10"/>
      <c r="BH73" s="10"/>
      <c r="BI73" s="10"/>
      <c r="BJ73" s="10"/>
      <c r="BK73" s="10"/>
      <c r="BL73" s="10"/>
      <c r="BM73" s="10"/>
      <c r="BN73" s="10"/>
      <c r="BO73" s="10"/>
      <c r="BP73" s="10"/>
      <c r="BQ73" s="17"/>
      <c r="BR73" s="10"/>
      <c r="BS73" s="10"/>
      <c r="BT73" s="10"/>
      <c r="BU73" s="10"/>
      <c r="BV73" s="10"/>
      <c r="BW73" s="10"/>
      <c r="BX73" s="10"/>
      <c r="BY73" s="10"/>
      <c r="BZ73" s="10"/>
      <c r="CA73" s="10"/>
      <c r="CB73" s="10"/>
      <c r="CC73" s="10"/>
      <c r="CD73" s="10"/>
      <c r="CE73" s="10"/>
      <c r="CF73" s="10"/>
      <c r="CG73" s="10"/>
    </row>
    <row r="74" spans="54:85" x14ac:dyDescent="0.45">
      <c r="BB74" s="10"/>
      <c r="BC74" s="10"/>
      <c r="BD74" s="10"/>
      <c r="BE74" s="10"/>
      <c r="BF74" s="10"/>
      <c r="BG74" s="10"/>
      <c r="BH74" s="10"/>
      <c r="BI74" s="10"/>
      <c r="BJ74" s="10"/>
      <c r="BK74" s="10"/>
      <c r="BL74" s="10"/>
      <c r="BM74" s="10"/>
      <c r="BN74" s="10"/>
      <c r="BO74" s="10"/>
      <c r="BP74" s="10"/>
      <c r="BQ74" s="17"/>
      <c r="BR74" s="10"/>
      <c r="BS74" s="10"/>
      <c r="BT74" s="10"/>
      <c r="BU74" s="10"/>
      <c r="BV74" s="10"/>
      <c r="BW74" s="10"/>
      <c r="BX74" s="10"/>
      <c r="BY74" s="10"/>
      <c r="BZ74" s="10"/>
      <c r="CA74" s="10"/>
      <c r="CB74" s="10"/>
      <c r="CC74" s="10"/>
      <c r="CD74" s="10"/>
      <c r="CE74" s="10"/>
      <c r="CF74" s="10"/>
      <c r="CG74" s="10"/>
    </row>
    <row r="75" spans="54:85" x14ac:dyDescent="0.45">
      <c r="BB75" s="10"/>
      <c r="BC75" s="10"/>
      <c r="BD75" s="10"/>
      <c r="BE75" s="10"/>
      <c r="BF75" s="10"/>
      <c r="BG75" s="10"/>
      <c r="BH75" s="10"/>
      <c r="BI75" s="10"/>
      <c r="BJ75" s="10"/>
      <c r="BK75" s="10"/>
      <c r="BL75" s="10"/>
      <c r="BM75" s="10"/>
      <c r="BN75" s="10"/>
      <c r="BO75" s="10"/>
      <c r="BP75" s="10"/>
      <c r="BQ75" s="17"/>
      <c r="BR75" s="21"/>
      <c r="BS75" s="10"/>
      <c r="BT75" s="10"/>
      <c r="BU75" s="10"/>
      <c r="BV75" s="10"/>
      <c r="BW75" s="10"/>
      <c r="BX75" s="10"/>
      <c r="BY75" s="10"/>
      <c r="BZ75" s="10"/>
      <c r="CA75" s="10"/>
      <c r="CB75" s="10"/>
      <c r="CC75" s="10"/>
      <c r="CD75" s="10"/>
      <c r="CE75" s="10"/>
      <c r="CF75" s="10"/>
      <c r="CG75" s="10"/>
    </row>
    <row r="76" spans="54:85" x14ac:dyDescent="0.45">
      <c r="BB76" s="10"/>
      <c r="BC76" s="10"/>
      <c r="BD76" s="10"/>
      <c r="BE76" s="10"/>
      <c r="BF76" s="10"/>
      <c r="BG76" s="10"/>
      <c r="BH76" s="10"/>
      <c r="BI76" s="10"/>
      <c r="BJ76" s="10"/>
      <c r="BK76" s="10"/>
      <c r="BL76" s="10"/>
      <c r="BM76" s="10"/>
      <c r="BN76" s="10"/>
      <c r="BO76" s="10"/>
      <c r="BP76" s="10"/>
      <c r="BQ76" s="17"/>
      <c r="BR76" s="10"/>
      <c r="BS76" s="10"/>
      <c r="BT76" s="10"/>
      <c r="BU76" s="10"/>
      <c r="BV76" s="10"/>
      <c r="BW76" s="10"/>
      <c r="BX76" s="10"/>
      <c r="BY76" s="10"/>
      <c r="BZ76" s="10"/>
      <c r="CA76" s="10"/>
      <c r="CB76" s="10"/>
      <c r="CC76" s="10"/>
      <c r="CD76" s="10"/>
      <c r="CE76" s="10"/>
      <c r="CF76" s="10"/>
      <c r="CG76" s="10"/>
    </row>
    <row r="77" spans="54:85" x14ac:dyDescent="0.45">
      <c r="BB77" s="10"/>
      <c r="BC77" s="10"/>
      <c r="BD77" s="10"/>
      <c r="BE77" s="10"/>
      <c r="BF77" s="10"/>
      <c r="BG77" s="10"/>
      <c r="BH77" s="10"/>
      <c r="BI77" s="10"/>
      <c r="BJ77" s="10"/>
      <c r="BK77" s="10"/>
      <c r="BL77" s="10"/>
      <c r="BM77" s="10"/>
      <c r="BN77" s="10"/>
      <c r="BO77" s="10"/>
      <c r="BP77" s="10"/>
      <c r="BQ77" s="17"/>
      <c r="BR77" s="10"/>
      <c r="BS77" s="10"/>
      <c r="BT77" s="10"/>
      <c r="BU77" s="10"/>
      <c r="BV77" s="10"/>
      <c r="BW77" s="10"/>
      <c r="BX77" s="10"/>
      <c r="BY77" s="10"/>
      <c r="BZ77" s="10"/>
      <c r="CA77" s="10"/>
      <c r="CB77" s="10"/>
      <c r="CC77" s="10"/>
      <c r="CD77" s="10"/>
      <c r="CE77" s="10"/>
      <c r="CF77" s="10"/>
      <c r="CG77" s="10"/>
    </row>
    <row r="78" spans="54:85" ht="15" customHeight="1" x14ac:dyDescent="0.45">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row>
    <row r="79" spans="54:85" ht="15" customHeight="1" x14ac:dyDescent="0.45">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row>
    <row r="80" spans="54:85" ht="15" customHeight="1" x14ac:dyDescent="0.45">
      <c r="BB80" s="185" t="s">
        <v>99</v>
      </c>
      <c r="BC80" s="185"/>
      <c r="BD80" s="185"/>
      <c r="BE80" s="185"/>
      <c r="BF80" s="185"/>
      <c r="BG80" s="185"/>
      <c r="BH80" s="185"/>
      <c r="BI80" s="185"/>
      <c r="BJ80" s="185"/>
      <c r="BK80" s="185"/>
      <c r="BL80" s="185"/>
      <c r="BM80" s="185"/>
      <c r="BN80" s="185"/>
      <c r="BO80" s="185"/>
      <c r="BP80" s="185"/>
      <c r="BQ80" s="185"/>
      <c r="BR80" s="185"/>
      <c r="BS80" s="185"/>
      <c r="BT80" s="185"/>
      <c r="BU80" s="185"/>
      <c r="BV80" s="185"/>
      <c r="BW80" s="185"/>
      <c r="BX80" s="185"/>
      <c r="BY80" s="185"/>
      <c r="BZ80" s="185"/>
      <c r="CA80" s="186" t="str">
        <f>CA1</f>
        <v>01 北海道</v>
      </c>
      <c r="CB80" s="186"/>
      <c r="CC80" s="186"/>
      <c r="CD80" s="186"/>
      <c r="CE80" s="186"/>
      <c r="CF80" s="182" t="s">
        <v>100</v>
      </c>
      <c r="CG80" s="183"/>
    </row>
    <row r="81" spans="54:85" x14ac:dyDescent="0.45">
      <c r="BB81" s="185"/>
      <c r="BC81" s="185"/>
      <c r="BD81" s="185"/>
      <c r="BE81" s="185"/>
      <c r="BF81" s="185"/>
      <c r="BG81" s="185"/>
      <c r="BH81" s="185"/>
      <c r="BI81" s="185"/>
      <c r="BJ81" s="185"/>
      <c r="BK81" s="185"/>
      <c r="BL81" s="185"/>
      <c r="BM81" s="185"/>
      <c r="BN81" s="185"/>
      <c r="BO81" s="185"/>
      <c r="BP81" s="185"/>
      <c r="BQ81" s="185"/>
      <c r="BR81" s="185"/>
      <c r="BS81" s="185"/>
      <c r="BT81" s="185"/>
      <c r="BU81" s="185"/>
      <c r="BV81" s="185"/>
      <c r="BW81" s="185"/>
      <c r="BX81" s="185"/>
      <c r="BY81" s="185"/>
      <c r="BZ81" s="185"/>
      <c r="CA81" s="186"/>
      <c r="CB81" s="186"/>
      <c r="CC81" s="186"/>
      <c r="CD81" s="186"/>
      <c r="CE81" s="186"/>
      <c r="CF81" s="182"/>
      <c r="CG81" s="183"/>
    </row>
    <row r="82" spans="54:85" ht="15.75" customHeight="1" x14ac:dyDescent="0.45">
      <c r="BB82" s="185"/>
      <c r="BC82" s="185"/>
      <c r="BD82" s="185"/>
      <c r="BE82" s="185"/>
      <c r="BF82" s="185"/>
      <c r="BG82" s="185"/>
      <c r="BH82" s="185"/>
      <c r="BI82" s="185"/>
      <c r="BJ82" s="185"/>
      <c r="BK82" s="185"/>
      <c r="BL82" s="185"/>
      <c r="BM82" s="185"/>
      <c r="BN82" s="185"/>
      <c r="BO82" s="185"/>
      <c r="BP82" s="185"/>
      <c r="BQ82" s="185"/>
      <c r="BR82" s="185"/>
      <c r="BS82" s="185"/>
      <c r="BT82" s="185"/>
      <c r="BU82" s="185"/>
      <c r="BV82" s="185"/>
      <c r="BW82" s="185"/>
      <c r="BX82" s="185"/>
      <c r="BY82" s="185"/>
      <c r="BZ82" s="185"/>
      <c r="CA82" s="186"/>
      <c r="CB82" s="186"/>
      <c r="CC82" s="186"/>
      <c r="CD82" s="186"/>
      <c r="CE82" s="186"/>
      <c r="CF82" s="183"/>
      <c r="CG82" s="183"/>
    </row>
    <row r="83" spans="54:85" ht="15.75" customHeight="1" x14ac:dyDescent="0.45">
      <c r="BB83" s="185"/>
      <c r="BC83" s="185"/>
      <c r="BD83" s="185"/>
      <c r="BE83" s="185"/>
      <c r="BF83" s="185"/>
      <c r="BG83" s="185"/>
      <c r="BH83" s="185"/>
      <c r="BI83" s="185"/>
      <c r="BJ83" s="185"/>
      <c r="BK83" s="185"/>
      <c r="BL83" s="185"/>
      <c r="BM83" s="185"/>
      <c r="BN83" s="185"/>
      <c r="BO83" s="185"/>
      <c r="BP83" s="185"/>
      <c r="BQ83" s="185"/>
      <c r="BR83" s="185"/>
      <c r="BS83" s="185"/>
      <c r="BT83" s="185"/>
      <c r="BU83" s="185"/>
      <c r="BV83" s="185"/>
      <c r="BW83" s="185"/>
      <c r="BX83" s="185"/>
      <c r="BY83" s="185"/>
      <c r="BZ83" s="185"/>
      <c r="CA83" s="186"/>
      <c r="CB83" s="186"/>
      <c r="CC83" s="186"/>
      <c r="CD83" s="186"/>
      <c r="CE83" s="186"/>
      <c r="CF83" s="183"/>
      <c r="CG83" s="183"/>
    </row>
    <row r="84" spans="54:85" ht="15.6" thickBot="1" x14ac:dyDescent="0.5">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row>
    <row r="85" spans="54:85" ht="16.5" customHeight="1" thickTop="1" x14ac:dyDescent="0.45">
      <c r="BB85" s="10"/>
      <c r="BC85" s="10"/>
      <c r="BD85" s="10"/>
      <c r="BE85" s="10"/>
      <c r="BF85" s="10"/>
      <c r="BG85" s="10"/>
      <c r="BH85" s="10"/>
      <c r="BI85" s="10"/>
      <c r="BJ85" s="10"/>
      <c r="BK85" s="10"/>
      <c r="BL85" s="10"/>
      <c r="BM85" s="10"/>
      <c r="BN85" s="10"/>
      <c r="BO85" s="174" t="s">
        <v>101</v>
      </c>
      <c r="BP85" s="175"/>
      <c r="BQ85" s="175"/>
      <c r="BR85" s="175"/>
      <c r="BS85" s="175"/>
      <c r="BT85" s="176"/>
      <c r="BU85" s="12"/>
      <c r="BV85" s="12"/>
      <c r="BW85" s="12"/>
      <c r="BX85" s="12"/>
      <c r="BY85" s="12"/>
      <c r="BZ85" s="12"/>
      <c r="CA85" s="12"/>
      <c r="CB85" s="12"/>
      <c r="CC85" s="10"/>
      <c r="CD85" s="10"/>
      <c r="CE85" s="10"/>
      <c r="CF85" s="10"/>
      <c r="CG85" s="10"/>
    </row>
    <row r="86" spans="54:85" ht="16.5" customHeight="1" thickBot="1" x14ac:dyDescent="0.5">
      <c r="BB86" s="10"/>
      <c r="BC86" s="10"/>
      <c r="BD86" s="10"/>
      <c r="BE86" s="10"/>
      <c r="BF86" s="10"/>
      <c r="BG86" s="10"/>
      <c r="BH86" s="10"/>
      <c r="BI86" s="10"/>
      <c r="BJ86" s="10"/>
      <c r="BK86" s="10"/>
      <c r="BL86" s="10"/>
      <c r="BM86" s="10"/>
      <c r="BN86" s="10"/>
      <c r="BO86" s="177"/>
      <c r="BP86" s="178"/>
      <c r="BQ86" s="178"/>
      <c r="BR86" s="178"/>
      <c r="BS86" s="178"/>
      <c r="BT86" s="179"/>
      <c r="BU86" s="12"/>
      <c r="BV86" s="12"/>
      <c r="BW86" s="12"/>
      <c r="BX86" s="12"/>
      <c r="BY86" s="12"/>
      <c r="BZ86" s="12"/>
      <c r="CA86" s="12"/>
      <c r="CB86" s="12"/>
      <c r="CC86" s="10"/>
      <c r="CD86" s="10"/>
      <c r="CE86" s="10"/>
      <c r="CF86" s="10"/>
      <c r="CG86" s="10"/>
    </row>
    <row r="87" spans="54:85" ht="15.6" thickTop="1" x14ac:dyDescent="0.45">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row>
    <row r="88" spans="54:85" x14ac:dyDescent="0.45">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row>
    <row r="89" spans="54:85" x14ac:dyDescent="0.45">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row>
    <row r="90" spans="54:85" x14ac:dyDescent="0.45">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row>
    <row r="91" spans="54:85" x14ac:dyDescent="0.45">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row>
    <row r="92" spans="54:85" x14ac:dyDescent="0.45">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row>
    <row r="93" spans="54:85" x14ac:dyDescent="0.45">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row>
    <row r="94" spans="54:85" x14ac:dyDescent="0.45">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row>
    <row r="95" spans="54:85" x14ac:dyDescent="0.45">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c r="CB95" s="10"/>
      <c r="CC95" s="10"/>
      <c r="CD95" s="10"/>
      <c r="CE95" s="10"/>
      <c r="CF95" s="10"/>
      <c r="CG95" s="10"/>
    </row>
    <row r="96" spans="54:85" x14ac:dyDescent="0.45">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c r="CB96" s="10"/>
      <c r="CC96" s="10"/>
      <c r="CD96" s="10"/>
      <c r="CE96" s="10"/>
      <c r="CF96" s="10"/>
      <c r="CG96" s="10"/>
    </row>
    <row r="97" spans="54:85" x14ac:dyDescent="0.45">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row>
    <row r="98" spans="54:85" x14ac:dyDescent="0.45">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row>
    <row r="99" spans="54:85" x14ac:dyDescent="0.45">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c r="CE99" s="10"/>
      <c r="CF99" s="10"/>
      <c r="CG99" s="10"/>
    </row>
    <row r="100" spans="54:85" x14ac:dyDescent="0.45">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c r="CE100" s="10"/>
      <c r="CF100" s="10"/>
      <c r="CG100" s="10"/>
    </row>
    <row r="101" spans="54:85" x14ac:dyDescent="0.45">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row>
    <row r="102" spans="54:85" x14ac:dyDescent="0.45">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row>
    <row r="103" spans="54:85" x14ac:dyDescent="0.45">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c r="CE103" s="10"/>
      <c r="CF103" s="10"/>
      <c r="CG103" s="10"/>
    </row>
    <row r="104" spans="54:85" x14ac:dyDescent="0.45">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c r="CE104" s="10"/>
      <c r="CF104" s="10"/>
      <c r="CG104" s="10"/>
    </row>
    <row r="105" spans="54:85" x14ac:dyDescent="0.45">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row>
    <row r="106" spans="54:85" x14ac:dyDescent="0.45">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c r="CG106" s="10"/>
    </row>
    <row r="107" spans="54:85" x14ac:dyDescent="0.45">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row>
    <row r="108" spans="54:85" x14ac:dyDescent="0.45">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c r="CE108" s="10"/>
      <c r="CF108" s="10"/>
      <c r="CG108" s="10"/>
    </row>
    <row r="109" spans="54:85" x14ac:dyDescent="0.45">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c r="CE109" s="10"/>
      <c r="CF109" s="10"/>
      <c r="CG109" s="10"/>
    </row>
    <row r="110" spans="54:85" x14ac:dyDescent="0.45">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c r="CB110" s="10"/>
      <c r="CC110" s="10"/>
      <c r="CD110" s="10"/>
      <c r="CE110" s="10"/>
      <c r="CF110" s="10"/>
      <c r="CG110" s="10"/>
    </row>
    <row r="111" spans="54:85" x14ac:dyDescent="0.45">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c r="CG111" s="10"/>
    </row>
    <row r="112" spans="54:85" x14ac:dyDescent="0.45">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row>
    <row r="113" spans="54:85" x14ac:dyDescent="0.45">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c r="CE113" s="10"/>
      <c r="CF113" s="10"/>
      <c r="CG113" s="10"/>
    </row>
    <row r="114" spans="54:85" x14ac:dyDescent="0.45">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c r="CE114" s="10"/>
      <c r="CF114" s="10"/>
      <c r="CG114" s="10"/>
    </row>
    <row r="115" spans="54:85" x14ac:dyDescent="0.45">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c r="CE115" s="10"/>
      <c r="CF115" s="10"/>
      <c r="CG115" s="10"/>
    </row>
    <row r="116" spans="54:85" x14ac:dyDescent="0.45">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c r="CE116" s="10"/>
      <c r="CF116" s="10"/>
      <c r="CG116" s="10"/>
    </row>
    <row r="117" spans="54:85" x14ac:dyDescent="0.45">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c r="CE117" s="10"/>
      <c r="CF117" s="10"/>
      <c r="CG117" s="10"/>
    </row>
    <row r="118" spans="54:85" x14ac:dyDescent="0.45">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c r="CB118" s="10"/>
      <c r="CC118" s="10"/>
      <c r="CD118" s="10"/>
      <c r="CE118" s="10"/>
      <c r="CF118" s="10"/>
      <c r="CG118" s="10"/>
    </row>
    <row r="119" spans="54:85" x14ac:dyDescent="0.45">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c r="CE119" s="10"/>
      <c r="CF119" s="10"/>
      <c r="CG119" s="10"/>
    </row>
    <row r="120" spans="54:85" x14ac:dyDescent="0.45">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row>
    <row r="121" spans="54:85" x14ac:dyDescent="0.45">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row>
    <row r="122" spans="54:85" x14ac:dyDescent="0.45">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row>
    <row r="123" spans="54:85" x14ac:dyDescent="0.45">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row>
    <row r="124" spans="54:85" x14ac:dyDescent="0.45">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row>
    <row r="125" spans="54:85" x14ac:dyDescent="0.45">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row>
    <row r="126" spans="54:85" x14ac:dyDescent="0.45">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row>
    <row r="127" spans="54:85" x14ac:dyDescent="0.45">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row>
    <row r="128" spans="54:85" x14ac:dyDescent="0.45">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row>
    <row r="129" spans="54:85" x14ac:dyDescent="0.45">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row>
    <row r="130" spans="54:85" x14ac:dyDescent="0.45">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row>
    <row r="131" spans="54:85" x14ac:dyDescent="0.45">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row>
    <row r="132" spans="54:85" x14ac:dyDescent="0.45">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row>
    <row r="133" spans="54:85" x14ac:dyDescent="0.45">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row>
    <row r="134" spans="54:85" ht="15.75" customHeight="1" x14ac:dyDescent="0.45">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row>
    <row r="135" spans="54:85" ht="15.75" customHeight="1" x14ac:dyDescent="0.45">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row>
    <row r="136" spans="54:85" x14ac:dyDescent="0.45">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row>
    <row r="137" spans="54:85" x14ac:dyDescent="0.45">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row>
    <row r="138" spans="54:85" x14ac:dyDescent="0.45">
      <c r="BB138" s="10"/>
      <c r="BC138" s="10" t="s">
        <v>98</v>
      </c>
      <c r="BD138" s="10"/>
      <c r="BE138" s="10"/>
      <c r="BF138" s="10"/>
      <c r="BG138" s="10"/>
      <c r="BH138" s="10"/>
      <c r="BI138" s="10"/>
      <c r="BJ138" s="10"/>
      <c r="BK138" s="10"/>
      <c r="BL138" s="10"/>
      <c r="BM138" s="10"/>
      <c r="BN138" s="10"/>
      <c r="BO138" s="10"/>
      <c r="BP138" s="10"/>
      <c r="BQ138" s="10"/>
      <c r="BR138" s="10"/>
      <c r="BS138" s="10" t="s">
        <v>98</v>
      </c>
      <c r="BT138" s="10"/>
      <c r="BU138" s="10"/>
      <c r="BV138" s="10"/>
      <c r="BW138" s="10"/>
      <c r="BX138" s="10"/>
      <c r="BY138" s="10"/>
      <c r="BZ138" s="10"/>
      <c r="CA138" s="10"/>
      <c r="CB138" s="10"/>
      <c r="CC138" s="10"/>
      <c r="CD138" s="10"/>
      <c r="CE138" s="10"/>
      <c r="CF138" s="10"/>
      <c r="CG138" s="10"/>
    </row>
    <row r="139" spans="54:85" ht="28.8" x14ac:dyDescent="0.45">
      <c r="BB139" s="10"/>
      <c r="BC139" s="10"/>
      <c r="BD139" s="10"/>
      <c r="BE139" s="10"/>
      <c r="BF139" s="10"/>
      <c r="BG139" s="10"/>
      <c r="BH139" s="10"/>
      <c r="BI139" s="10"/>
      <c r="BJ139" s="10"/>
      <c r="BK139" s="10"/>
      <c r="BL139" s="10"/>
      <c r="BM139" s="10"/>
      <c r="BN139" s="10"/>
      <c r="BO139" s="184"/>
      <c r="BP139" s="184"/>
      <c r="BQ139" s="184"/>
      <c r="BR139" s="184"/>
      <c r="BS139" s="184"/>
      <c r="BT139" s="184"/>
      <c r="BU139" s="12"/>
      <c r="BV139" s="12"/>
      <c r="BW139" s="12"/>
      <c r="BX139" s="12"/>
      <c r="BY139" s="12"/>
      <c r="BZ139" s="12"/>
      <c r="CA139" s="12"/>
      <c r="CB139" s="12"/>
      <c r="CC139" s="10"/>
      <c r="CD139" s="10"/>
      <c r="CE139" s="10"/>
      <c r="CF139" s="10"/>
      <c r="CG139" s="10"/>
    </row>
    <row r="140" spans="54:85" ht="28.8" x14ac:dyDescent="0.45">
      <c r="BB140" s="10"/>
      <c r="BC140" s="10"/>
      <c r="BD140" s="10"/>
      <c r="BE140" s="10"/>
      <c r="BF140" s="10"/>
      <c r="BG140" s="10"/>
      <c r="BH140" s="10"/>
      <c r="BI140" s="10"/>
      <c r="BJ140" s="10"/>
      <c r="BK140" s="10"/>
      <c r="BL140" s="10"/>
      <c r="BM140" s="10"/>
      <c r="BN140" s="10"/>
      <c r="BO140" s="184"/>
      <c r="BP140" s="184"/>
      <c r="BQ140" s="184"/>
      <c r="BR140" s="184"/>
      <c r="BS140" s="184"/>
      <c r="BT140" s="184"/>
      <c r="BU140" s="12"/>
      <c r="BV140" s="12"/>
      <c r="BW140" s="12"/>
      <c r="BX140" s="12"/>
      <c r="BY140" s="12"/>
      <c r="BZ140" s="12"/>
      <c r="CA140" s="12"/>
      <c r="CB140" s="12"/>
      <c r="CC140" s="10"/>
      <c r="CD140" s="10"/>
      <c r="CE140" s="10"/>
      <c r="CF140" s="10"/>
      <c r="CG140" s="10"/>
    </row>
    <row r="141" spans="54:85" x14ac:dyDescent="0.45">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row>
    <row r="142" spans="54:85" x14ac:dyDescent="0.45">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row>
    <row r="143" spans="54:85" x14ac:dyDescent="0.45">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row>
    <row r="144" spans="54:85" x14ac:dyDescent="0.45">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row>
    <row r="145" spans="54:85" x14ac:dyDescent="0.45">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row>
    <row r="146" spans="54:85" x14ac:dyDescent="0.45">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row>
    <row r="147" spans="54:85" x14ac:dyDescent="0.45">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row>
    <row r="148" spans="54:85" x14ac:dyDescent="0.45">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row>
    <row r="149" spans="54:85" ht="17.399999999999999" x14ac:dyDescent="0.5">
      <c r="BB149" s="11"/>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row>
    <row r="150" spans="54:85" ht="15" customHeight="1" x14ac:dyDescent="0.45">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row>
    <row r="151" spans="54:85" ht="15" customHeight="1" x14ac:dyDescent="0.45">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row>
    <row r="152" spans="54:85" ht="15" customHeight="1" x14ac:dyDescent="0.45">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row>
    <row r="153" spans="54:85" ht="15" customHeight="1" x14ac:dyDescent="0.45">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row>
    <row r="154" spans="54:85" x14ac:dyDescent="0.45">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row>
    <row r="155" spans="54:85" ht="15" customHeight="1" x14ac:dyDescent="0.45">
      <c r="BB155" s="185" t="s">
        <v>102</v>
      </c>
      <c r="BC155" s="185"/>
      <c r="BD155" s="185"/>
      <c r="BE155" s="185"/>
      <c r="BF155" s="185"/>
      <c r="BG155" s="185"/>
      <c r="BH155" s="185"/>
      <c r="BI155" s="185"/>
      <c r="BJ155" s="185"/>
      <c r="BK155" s="185"/>
      <c r="BL155" s="185"/>
      <c r="BM155" s="185"/>
      <c r="BN155" s="185"/>
      <c r="BO155" s="185"/>
      <c r="BP155" s="185"/>
      <c r="BQ155" s="185"/>
      <c r="BR155" s="185"/>
      <c r="BS155" s="185"/>
      <c r="BT155" s="185"/>
      <c r="BU155" s="185"/>
      <c r="BV155" s="185"/>
      <c r="BW155" s="185"/>
      <c r="BX155" s="185"/>
      <c r="BY155" s="185"/>
      <c r="BZ155" s="185"/>
      <c r="CA155" s="186" t="str">
        <f>CA1</f>
        <v>01 北海道</v>
      </c>
      <c r="CB155" s="186"/>
      <c r="CC155" s="186"/>
      <c r="CD155" s="186"/>
      <c r="CE155" s="186"/>
      <c r="CF155" s="171" t="s">
        <v>103</v>
      </c>
      <c r="CG155" s="172"/>
    </row>
    <row r="156" spans="54:85" ht="15" customHeight="1" x14ac:dyDescent="0.45">
      <c r="BB156" s="185"/>
      <c r="BC156" s="185"/>
      <c r="BD156" s="185"/>
      <c r="BE156" s="185"/>
      <c r="BF156" s="185"/>
      <c r="BG156" s="185"/>
      <c r="BH156" s="185"/>
      <c r="BI156" s="185"/>
      <c r="BJ156" s="185"/>
      <c r="BK156" s="185"/>
      <c r="BL156" s="185"/>
      <c r="BM156" s="185"/>
      <c r="BN156" s="185"/>
      <c r="BO156" s="185"/>
      <c r="BP156" s="185"/>
      <c r="BQ156" s="185"/>
      <c r="BR156" s="185"/>
      <c r="BS156" s="185"/>
      <c r="BT156" s="185"/>
      <c r="BU156" s="185"/>
      <c r="BV156" s="185"/>
      <c r="BW156" s="185"/>
      <c r="BX156" s="185"/>
      <c r="BY156" s="185"/>
      <c r="BZ156" s="185"/>
      <c r="CA156" s="186"/>
      <c r="CB156" s="186"/>
      <c r="CC156" s="186"/>
      <c r="CD156" s="186"/>
      <c r="CE156" s="186"/>
      <c r="CF156" s="171"/>
      <c r="CG156" s="172"/>
    </row>
    <row r="157" spans="54:85" x14ac:dyDescent="0.45">
      <c r="BB157" s="185"/>
      <c r="BC157" s="185"/>
      <c r="BD157" s="185"/>
      <c r="BE157" s="185"/>
      <c r="BF157" s="185"/>
      <c r="BG157" s="185"/>
      <c r="BH157" s="185"/>
      <c r="BI157" s="185"/>
      <c r="BJ157" s="185"/>
      <c r="BK157" s="185"/>
      <c r="BL157" s="185"/>
      <c r="BM157" s="185"/>
      <c r="BN157" s="185"/>
      <c r="BO157" s="185"/>
      <c r="BP157" s="185"/>
      <c r="BQ157" s="185"/>
      <c r="BR157" s="185"/>
      <c r="BS157" s="185"/>
      <c r="BT157" s="185"/>
      <c r="BU157" s="185"/>
      <c r="BV157" s="185"/>
      <c r="BW157" s="185"/>
      <c r="BX157" s="185"/>
      <c r="BY157" s="185"/>
      <c r="BZ157" s="185"/>
      <c r="CA157" s="186"/>
      <c r="CB157" s="186"/>
      <c r="CC157" s="186"/>
      <c r="CD157" s="186"/>
      <c r="CE157" s="186"/>
      <c r="CF157" s="173"/>
      <c r="CG157" s="172"/>
    </row>
    <row r="158" spans="54:85" x14ac:dyDescent="0.45">
      <c r="BB158" s="185"/>
      <c r="BC158" s="185"/>
      <c r="BD158" s="185"/>
      <c r="BE158" s="185"/>
      <c r="BF158" s="185"/>
      <c r="BG158" s="185"/>
      <c r="BH158" s="185"/>
      <c r="BI158" s="185"/>
      <c r="BJ158" s="185"/>
      <c r="BK158" s="185"/>
      <c r="BL158" s="185"/>
      <c r="BM158" s="185"/>
      <c r="BN158" s="185"/>
      <c r="BO158" s="185"/>
      <c r="BP158" s="185"/>
      <c r="BQ158" s="185"/>
      <c r="BR158" s="185"/>
      <c r="BS158" s="185"/>
      <c r="BT158" s="185"/>
      <c r="BU158" s="185"/>
      <c r="BV158" s="185"/>
      <c r="BW158" s="185"/>
      <c r="BX158" s="185"/>
      <c r="BY158" s="185"/>
      <c r="BZ158" s="185"/>
      <c r="CA158" s="186"/>
      <c r="CB158" s="186"/>
      <c r="CC158" s="186"/>
      <c r="CD158" s="186"/>
      <c r="CE158" s="186"/>
      <c r="CF158" s="173"/>
      <c r="CG158" s="172"/>
    </row>
    <row r="159" spans="54:85" ht="15.6" thickBot="1" x14ac:dyDescent="0.5">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row>
    <row r="160" spans="54:85" ht="16.5" customHeight="1" thickTop="1" x14ac:dyDescent="0.45">
      <c r="BB160" s="10"/>
      <c r="BC160" s="10"/>
      <c r="BD160" s="18"/>
      <c r="BE160" s="18"/>
      <c r="BF160" s="20"/>
      <c r="BG160" s="174" t="s">
        <v>8</v>
      </c>
      <c r="BH160" s="175"/>
      <c r="BI160" s="175"/>
      <c r="BJ160" s="175"/>
      <c r="BK160" s="175"/>
      <c r="BL160" s="176"/>
      <c r="BM160" s="19"/>
      <c r="BN160" s="18"/>
      <c r="BO160" s="18"/>
      <c r="BP160" s="10"/>
      <c r="BQ160" s="17"/>
      <c r="BR160" s="10"/>
      <c r="BS160" s="10"/>
      <c r="BT160" s="18"/>
      <c r="BU160" s="18"/>
      <c r="BV160" s="20"/>
      <c r="BW160" s="174" t="s">
        <v>9</v>
      </c>
      <c r="BX160" s="175"/>
      <c r="BY160" s="175"/>
      <c r="BZ160" s="175"/>
      <c r="CA160" s="175"/>
      <c r="CB160" s="176"/>
      <c r="CC160" s="19"/>
      <c r="CD160" s="18"/>
      <c r="CE160" s="18"/>
      <c r="CF160" s="10"/>
      <c r="CG160" s="10"/>
    </row>
    <row r="161" spans="54:85" ht="16.5" customHeight="1" thickBot="1" x14ac:dyDescent="0.5">
      <c r="BB161" s="10"/>
      <c r="BC161" s="10"/>
      <c r="BD161" s="18"/>
      <c r="BE161" s="18"/>
      <c r="BF161" s="20"/>
      <c r="BG161" s="177"/>
      <c r="BH161" s="178"/>
      <c r="BI161" s="178"/>
      <c r="BJ161" s="178"/>
      <c r="BK161" s="178"/>
      <c r="BL161" s="179"/>
      <c r="BM161" s="19"/>
      <c r="BN161" s="18"/>
      <c r="BO161" s="18"/>
      <c r="BP161" s="10"/>
      <c r="BQ161" s="17"/>
      <c r="BR161" s="10"/>
      <c r="BS161" s="10"/>
      <c r="BT161" s="18"/>
      <c r="BU161" s="18"/>
      <c r="BV161" s="20"/>
      <c r="BW161" s="177"/>
      <c r="BX161" s="178"/>
      <c r="BY161" s="178"/>
      <c r="BZ161" s="178"/>
      <c r="CA161" s="178"/>
      <c r="CB161" s="179"/>
      <c r="CC161" s="19"/>
      <c r="CD161" s="18"/>
      <c r="CE161" s="18"/>
      <c r="CF161" s="10"/>
      <c r="CG161" s="10"/>
    </row>
    <row r="162" spans="54:85" ht="15.6" thickTop="1" x14ac:dyDescent="0.45">
      <c r="BB162" s="10"/>
      <c r="BC162" s="10"/>
      <c r="BD162" s="10"/>
      <c r="BE162" s="10"/>
      <c r="BF162" s="10"/>
      <c r="BG162" s="10"/>
      <c r="BH162" s="10"/>
      <c r="BI162" s="10"/>
      <c r="BJ162" s="10"/>
      <c r="BK162" s="10"/>
      <c r="BL162" s="10"/>
      <c r="BM162" s="10"/>
      <c r="BN162" s="10"/>
      <c r="BO162" s="10"/>
      <c r="BP162" s="10"/>
      <c r="BQ162" s="17"/>
      <c r="BR162" s="10"/>
      <c r="BS162" s="10"/>
      <c r="BT162" s="10"/>
      <c r="BU162" s="10"/>
      <c r="BV162" s="10"/>
      <c r="BW162" s="10"/>
      <c r="BX162" s="10"/>
      <c r="BY162" s="10"/>
      <c r="BZ162" s="10"/>
      <c r="CA162" s="10"/>
      <c r="CB162" s="10"/>
      <c r="CC162" s="10"/>
      <c r="CD162" s="10"/>
      <c r="CE162" s="10"/>
      <c r="CF162" s="10"/>
      <c r="CG162" s="10"/>
    </row>
    <row r="163" spans="54:85" x14ac:dyDescent="0.45">
      <c r="BB163" s="10"/>
      <c r="BC163" s="10"/>
      <c r="BD163" s="10"/>
      <c r="BE163" s="10"/>
      <c r="BF163" s="10"/>
      <c r="BG163" s="10"/>
      <c r="BH163" s="10"/>
      <c r="BI163" s="10"/>
      <c r="BJ163" s="10"/>
      <c r="BK163" s="10"/>
      <c r="BL163" s="10"/>
      <c r="BM163" s="10"/>
      <c r="BN163" s="10"/>
      <c r="BO163" s="10"/>
      <c r="BP163" s="10"/>
      <c r="BQ163" s="17"/>
      <c r="BR163" s="10"/>
      <c r="BS163" s="10"/>
      <c r="BT163" s="10"/>
      <c r="BU163" s="10"/>
      <c r="BV163" s="10"/>
      <c r="BW163" s="10"/>
      <c r="BX163" s="10"/>
      <c r="BY163" s="10"/>
      <c r="BZ163" s="10"/>
      <c r="CA163" s="10"/>
      <c r="CB163" s="10"/>
      <c r="CC163" s="10"/>
      <c r="CD163" s="10"/>
      <c r="CE163" s="10"/>
      <c r="CF163" s="10"/>
      <c r="CG163" s="10"/>
    </row>
    <row r="164" spans="54:85" x14ac:dyDescent="0.45">
      <c r="BB164" s="10"/>
      <c r="BC164" s="10"/>
      <c r="BD164" s="10"/>
      <c r="BE164" s="10"/>
      <c r="BF164" s="10"/>
      <c r="BG164" s="10"/>
      <c r="BH164" s="10"/>
      <c r="BI164" s="10"/>
      <c r="BJ164" s="10"/>
      <c r="BK164" s="10"/>
      <c r="BL164" s="10"/>
      <c r="BM164" s="10"/>
      <c r="BN164" s="10"/>
      <c r="BO164" s="10"/>
      <c r="BP164" s="10"/>
      <c r="BQ164" s="17"/>
      <c r="BR164" s="10"/>
      <c r="BS164" s="10"/>
      <c r="BT164" s="10"/>
      <c r="BU164" s="10"/>
      <c r="BV164" s="10"/>
      <c r="BW164" s="10"/>
      <c r="BX164" s="10"/>
      <c r="BY164" s="10"/>
      <c r="BZ164" s="10"/>
      <c r="CA164" s="10"/>
      <c r="CB164" s="10"/>
      <c r="CC164" s="10"/>
      <c r="CD164" s="10"/>
      <c r="CE164" s="10"/>
      <c r="CF164" s="10"/>
      <c r="CG164" s="10"/>
    </row>
    <row r="165" spans="54:85" x14ac:dyDescent="0.45">
      <c r="BB165" s="10"/>
      <c r="BC165" s="10"/>
      <c r="BD165" s="10"/>
      <c r="BE165" s="10"/>
      <c r="BF165" s="10"/>
      <c r="BG165" s="10"/>
      <c r="BH165" s="10"/>
      <c r="BI165" s="10"/>
      <c r="BJ165" s="10"/>
      <c r="BK165" s="10"/>
      <c r="BL165" s="10"/>
      <c r="BM165" s="10"/>
      <c r="BN165" s="10"/>
      <c r="BO165" s="10"/>
      <c r="BP165" s="10"/>
      <c r="BQ165" s="17"/>
      <c r="BR165" s="10"/>
      <c r="BS165" s="10"/>
      <c r="BT165" s="10"/>
      <c r="BU165" s="10"/>
      <c r="BV165" s="10"/>
      <c r="BW165" s="10"/>
      <c r="BX165" s="10"/>
      <c r="BY165" s="10"/>
      <c r="BZ165" s="10"/>
      <c r="CA165" s="10"/>
      <c r="CB165" s="10"/>
      <c r="CC165" s="10"/>
      <c r="CD165" s="10"/>
      <c r="CE165" s="10"/>
      <c r="CF165" s="10"/>
      <c r="CG165" s="10"/>
    </row>
    <row r="166" spans="54:85" x14ac:dyDescent="0.45">
      <c r="BB166" s="10"/>
      <c r="BC166" s="10"/>
      <c r="BD166" s="10"/>
      <c r="BE166" s="10"/>
      <c r="BF166" s="10"/>
      <c r="BG166" s="10"/>
      <c r="BH166" s="10"/>
      <c r="BI166" s="10"/>
      <c r="BJ166" s="10"/>
      <c r="BK166" s="10"/>
      <c r="BL166" s="10"/>
      <c r="BM166" s="10"/>
      <c r="BN166" s="10"/>
      <c r="BO166" s="10"/>
      <c r="BP166" s="10"/>
      <c r="BQ166" s="17"/>
      <c r="BR166" s="10"/>
      <c r="BS166" s="10"/>
      <c r="BT166" s="10"/>
      <c r="BU166" s="10"/>
      <c r="BV166" s="10"/>
      <c r="BW166" s="10"/>
      <c r="BX166" s="10"/>
      <c r="BY166" s="10"/>
      <c r="BZ166" s="10"/>
      <c r="CA166" s="10"/>
      <c r="CB166" s="10"/>
      <c r="CC166" s="10"/>
      <c r="CD166" s="10"/>
      <c r="CE166" s="10"/>
      <c r="CF166" s="10"/>
      <c r="CG166" s="10"/>
    </row>
    <row r="167" spans="54:85" x14ac:dyDescent="0.45">
      <c r="BB167" s="10"/>
      <c r="BC167" s="10"/>
      <c r="BD167" s="10"/>
      <c r="BE167" s="10"/>
      <c r="BF167" s="10"/>
      <c r="BG167" s="10"/>
      <c r="BH167" s="10"/>
      <c r="BI167" s="10"/>
      <c r="BJ167" s="10"/>
      <c r="BK167" s="10"/>
      <c r="BL167" s="10"/>
      <c r="BM167" s="10"/>
      <c r="BN167" s="10"/>
      <c r="BO167" s="10"/>
      <c r="BP167" s="10"/>
      <c r="BQ167" s="17"/>
      <c r="BR167" s="10"/>
      <c r="BS167" s="10"/>
      <c r="BT167" s="10"/>
      <c r="BU167" s="10"/>
      <c r="BV167" s="10"/>
      <c r="BW167" s="10"/>
      <c r="BX167" s="10"/>
      <c r="BY167" s="10"/>
      <c r="BZ167" s="10"/>
      <c r="CA167" s="10"/>
      <c r="CB167" s="10"/>
      <c r="CC167" s="10"/>
      <c r="CD167" s="10"/>
      <c r="CE167" s="10"/>
      <c r="CF167" s="10"/>
      <c r="CG167" s="10"/>
    </row>
    <row r="168" spans="54:85" x14ac:dyDescent="0.45">
      <c r="BB168" s="10"/>
      <c r="BC168" s="10"/>
      <c r="BD168" s="10"/>
      <c r="BE168" s="10"/>
      <c r="BF168" s="10"/>
      <c r="BG168" s="10"/>
      <c r="BH168" s="10"/>
      <c r="BI168" s="10"/>
      <c r="BJ168" s="10"/>
      <c r="BK168" s="10"/>
      <c r="BL168" s="10"/>
      <c r="BM168" s="10"/>
      <c r="BN168" s="10"/>
      <c r="BO168" s="10"/>
      <c r="BP168" s="10"/>
      <c r="BQ168" s="17"/>
      <c r="BR168" s="10"/>
      <c r="BS168" s="10"/>
      <c r="BT168" s="10"/>
      <c r="BU168" s="10"/>
      <c r="BV168" s="10"/>
      <c r="BW168" s="10"/>
      <c r="BX168" s="10"/>
      <c r="BY168" s="10"/>
      <c r="BZ168" s="10"/>
      <c r="CA168" s="10"/>
      <c r="CB168" s="10"/>
      <c r="CC168" s="10"/>
      <c r="CD168" s="10"/>
      <c r="CE168" s="10"/>
      <c r="CF168" s="10"/>
      <c r="CG168" s="10"/>
    </row>
    <row r="169" spans="54:85" x14ac:dyDescent="0.45">
      <c r="BB169" s="10"/>
      <c r="BC169" s="10"/>
      <c r="BD169" s="10"/>
      <c r="BE169" s="10"/>
      <c r="BF169" s="10"/>
      <c r="BG169" s="10"/>
      <c r="BH169" s="10"/>
      <c r="BI169" s="10"/>
      <c r="BJ169" s="10"/>
      <c r="BK169" s="10"/>
      <c r="BL169" s="10"/>
      <c r="BM169" s="10"/>
      <c r="BN169" s="10"/>
      <c r="BO169" s="10"/>
      <c r="BP169" s="10"/>
      <c r="BQ169" s="17"/>
      <c r="BR169" s="10"/>
      <c r="BS169" s="10"/>
      <c r="BT169" s="10"/>
      <c r="BU169" s="10"/>
      <c r="BV169" s="10"/>
      <c r="BW169" s="10"/>
      <c r="BX169" s="10"/>
      <c r="BY169" s="10"/>
      <c r="BZ169" s="10"/>
      <c r="CA169" s="10"/>
      <c r="CB169" s="10"/>
      <c r="CC169" s="10"/>
      <c r="CD169" s="10"/>
      <c r="CE169" s="10"/>
      <c r="CF169" s="10"/>
      <c r="CG169" s="10"/>
    </row>
    <row r="170" spans="54:85" x14ac:dyDescent="0.45">
      <c r="BB170" s="10"/>
      <c r="BC170" s="10"/>
      <c r="BD170" s="10"/>
      <c r="BE170" s="10"/>
      <c r="BF170" s="10"/>
      <c r="BG170" s="10"/>
      <c r="BH170" s="10"/>
      <c r="BI170" s="10"/>
      <c r="BJ170" s="10"/>
      <c r="BK170" s="10"/>
      <c r="BL170" s="10"/>
      <c r="BM170" s="10"/>
      <c r="BN170" s="10"/>
      <c r="BO170" s="10"/>
      <c r="BP170" s="10"/>
      <c r="BQ170" s="17"/>
      <c r="BR170" s="10"/>
      <c r="BS170" s="10"/>
      <c r="BT170" s="10"/>
      <c r="BU170" s="10"/>
      <c r="BV170" s="10"/>
      <c r="BW170" s="10"/>
      <c r="BX170" s="10"/>
      <c r="BY170" s="10"/>
      <c r="BZ170" s="10"/>
      <c r="CA170" s="10"/>
      <c r="CB170" s="10"/>
      <c r="CC170" s="10"/>
      <c r="CD170" s="10"/>
      <c r="CE170" s="10"/>
      <c r="CF170" s="10"/>
      <c r="CG170" s="10"/>
    </row>
    <row r="171" spans="54:85" x14ac:dyDescent="0.45">
      <c r="BB171" s="10"/>
      <c r="BC171" s="10"/>
      <c r="BD171" s="10"/>
      <c r="BE171" s="10"/>
      <c r="BF171" s="10"/>
      <c r="BG171" s="10"/>
      <c r="BH171" s="10"/>
      <c r="BI171" s="10"/>
      <c r="BJ171" s="10"/>
      <c r="BK171" s="10"/>
      <c r="BL171" s="10"/>
      <c r="BM171" s="10"/>
      <c r="BN171" s="10"/>
      <c r="BO171" s="10"/>
      <c r="BP171" s="10"/>
      <c r="BQ171" s="17"/>
      <c r="BR171" s="10"/>
      <c r="BS171" s="10"/>
      <c r="BT171" s="10"/>
      <c r="BU171" s="10"/>
      <c r="BV171" s="10"/>
      <c r="BW171" s="10"/>
      <c r="BX171" s="10"/>
      <c r="BY171" s="10"/>
      <c r="BZ171" s="10"/>
      <c r="CA171" s="10"/>
      <c r="CB171" s="10"/>
      <c r="CC171" s="10"/>
      <c r="CD171" s="10"/>
      <c r="CE171" s="10"/>
      <c r="CF171" s="10"/>
      <c r="CG171" s="10"/>
    </row>
    <row r="172" spans="54:85" x14ac:dyDescent="0.45">
      <c r="BB172" s="10"/>
      <c r="BC172" s="10"/>
      <c r="BD172" s="10"/>
      <c r="BE172" s="10"/>
      <c r="BF172" s="10"/>
      <c r="BG172" s="10"/>
      <c r="BH172" s="10"/>
      <c r="BI172" s="10"/>
      <c r="BJ172" s="10"/>
      <c r="BK172" s="10"/>
      <c r="BL172" s="10"/>
      <c r="BM172" s="10"/>
      <c r="BN172" s="10"/>
      <c r="BO172" s="10"/>
      <c r="BP172" s="10"/>
      <c r="BQ172" s="17"/>
      <c r="BR172" s="10"/>
      <c r="BS172" s="10"/>
      <c r="BT172" s="10"/>
      <c r="BU172" s="10"/>
      <c r="BV172" s="10"/>
      <c r="BW172" s="10"/>
      <c r="BX172" s="10"/>
      <c r="BY172" s="10"/>
      <c r="BZ172" s="10"/>
      <c r="CA172" s="10"/>
      <c r="CB172" s="10"/>
      <c r="CC172" s="10"/>
      <c r="CD172" s="10"/>
      <c r="CE172" s="10"/>
      <c r="CF172" s="10"/>
      <c r="CG172" s="10"/>
    </row>
    <row r="173" spans="54:85" x14ac:dyDescent="0.45">
      <c r="BB173" s="10"/>
      <c r="BC173" s="10"/>
      <c r="BD173" s="10"/>
      <c r="BE173" s="10"/>
      <c r="BF173" s="10"/>
      <c r="BG173" s="10"/>
      <c r="BH173" s="10"/>
      <c r="BI173" s="10"/>
      <c r="BJ173" s="10"/>
      <c r="BK173" s="10"/>
      <c r="BL173" s="10"/>
      <c r="BM173" s="10"/>
      <c r="BN173" s="10"/>
      <c r="BO173" s="10"/>
      <c r="BP173" s="10"/>
      <c r="BQ173" s="17"/>
      <c r="BR173" s="10"/>
      <c r="BS173" s="10"/>
      <c r="BT173" s="10"/>
      <c r="BU173" s="10"/>
      <c r="BV173" s="10"/>
      <c r="BW173" s="10"/>
      <c r="BX173" s="10"/>
      <c r="BY173" s="10"/>
      <c r="BZ173" s="10"/>
      <c r="CA173" s="10"/>
      <c r="CB173" s="10"/>
      <c r="CC173" s="10"/>
      <c r="CD173" s="10"/>
      <c r="CE173" s="10"/>
      <c r="CF173" s="10"/>
      <c r="CG173" s="10"/>
    </row>
    <row r="174" spans="54:85" x14ac:dyDescent="0.45">
      <c r="BB174" s="10"/>
      <c r="BC174" s="10"/>
      <c r="BD174" s="10"/>
      <c r="BE174" s="10"/>
      <c r="BF174" s="10"/>
      <c r="BG174" s="10"/>
      <c r="BH174" s="10"/>
      <c r="BI174" s="10"/>
      <c r="BJ174" s="10"/>
      <c r="BK174" s="10"/>
      <c r="BL174" s="10"/>
      <c r="BM174" s="10"/>
      <c r="BN174" s="10"/>
      <c r="BO174" s="10"/>
      <c r="BP174" s="10"/>
      <c r="BQ174" s="17"/>
      <c r="BR174" s="10"/>
      <c r="BS174" s="10"/>
      <c r="BT174" s="10"/>
      <c r="BU174" s="10"/>
      <c r="BV174" s="10"/>
      <c r="BW174" s="10"/>
      <c r="BX174" s="10"/>
      <c r="BY174" s="10"/>
      <c r="BZ174" s="10"/>
      <c r="CA174" s="10"/>
      <c r="CB174" s="10"/>
      <c r="CC174" s="10"/>
      <c r="CD174" s="10"/>
      <c r="CE174" s="10"/>
      <c r="CF174" s="10"/>
      <c r="CG174" s="10"/>
    </row>
    <row r="175" spans="54:85" x14ac:dyDescent="0.45">
      <c r="BB175" s="10"/>
      <c r="BC175" s="10"/>
      <c r="BD175" s="10"/>
      <c r="BE175" s="10"/>
      <c r="BF175" s="10"/>
      <c r="BG175" s="10"/>
      <c r="BH175" s="10"/>
      <c r="BI175" s="10"/>
      <c r="BJ175" s="10"/>
      <c r="BK175" s="10"/>
      <c r="BL175" s="10"/>
      <c r="BM175" s="10"/>
      <c r="BN175" s="10"/>
      <c r="BO175" s="10"/>
      <c r="BP175" s="10"/>
      <c r="BQ175" s="17"/>
      <c r="BR175" s="10"/>
      <c r="BS175" s="10"/>
      <c r="BT175" s="10"/>
      <c r="BU175" s="10"/>
      <c r="BV175" s="10"/>
      <c r="BW175" s="10"/>
      <c r="BX175" s="10"/>
      <c r="BY175" s="10"/>
      <c r="BZ175" s="10"/>
      <c r="CA175" s="10"/>
      <c r="CB175" s="10"/>
      <c r="CC175" s="10"/>
      <c r="CD175" s="10"/>
      <c r="CE175" s="10"/>
      <c r="CF175" s="10"/>
      <c r="CG175" s="10"/>
    </row>
    <row r="176" spans="54:85" x14ac:dyDescent="0.45">
      <c r="BB176" s="10"/>
      <c r="BC176" s="10"/>
      <c r="BD176" s="10"/>
      <c r="BE176" s="10"/>
      <c r="BF176" s="10"/>
      <c r="BG176" s="10"/>
      <c r="BH176" s="10"/>
      <c r="BI176" s="10"/>
      <c r="BJ176" s="10"/>
      <c r="BK176" s="10"/>
      <c r="BL176" s="10"/>
      <c r="BM176" s="10"/>
      <c r="BN176" s="10"/>
      <c r="BO176" s="10"/>
      <c r="BP176" s="10"/>
      <c r="BQ176" s="17"/>
      <c r="BR176" s="10"/>
      <c r="BS176" s="10"/>
      <c r="BT176" s="10"/>
      <c r="BU176" s="10"/>
      <c r="BV176" s="10"/>
      <c r="BW176" s="10"/>
      <c r="BX176" s="10"/>
      <c r="BY176" s="10"/>
      <c r="BZ176" s="10"/>
      <c r="CA176" s="10"/>
      <c r="CB176" s="10"/>
      <c r="CC176" s="10"/>
      <c r="CD176" s="10"/>
      <c r="CE176" s="10"/>
      <c r="CF176" s="10"/>
      <c r="CG176" s="10"/>
    </row>
    <row r="177" spans="54:85" x14ac:dyDescent="0.45">
      <c r="BB177" s="10"/>
      <c r="BC177" s="10"/>
      <c r="BD177" s="10"/>
      <c r="BE177" s="10"/>
      <c r="BF177" s="10"/>
      <c r="BG177" s="10"/>
      <c r="BH177" s="10"/>
      <c r="BI177" s="10"/>
      <c r="BJ177" s="10"/>
      <c r="BK177" s="10"/>
      <c r="BL177" s="10"/>
      <c r="BM177" s="10"/>
      <c r="BN177" s="10"/>
      <c r="BO177" s="10"/>
      <c r="BP177" s="10"/>
      <c r="BQ177" s="17"/>
      <c r="BR177" s="10"/>
      <c r="BS177" s="10"/>
      <c r="BT177" s="10"/>
      <c r="BU177" s="10"/>
      <c r="BV177" s="10"/>
      <c r="BW177" s="10"/>
      <c r="BX177" s="10"/>
      <c r="BY177" s="10"/>
      <c r="BZ177" s="10"/>
      <c r="CA177" s="10"/>
      <c r="CB177" s="10"/>
      <c r="CC177" s="10"/>
      <c r="CD177" s="10"/>
      <c r="CE177" s="10"/>
      <c r="CF177" s="10"/>
      <c r="CG177" s="10"/>
    </row>
    <row r="178" spans="54:85" x14ac:dyDescent="0.45">
      <c r="BB178" s="10"/>
      <c r="BC178" s="10"/>
      <c r="BD178" s="10"/>
      <c r="BE178" s="10"/>
      <c r="BF178" s="10"/>
      <c r="BG178" s="10"/>
      <c r="BH178" s="10"/>
      <c r="BI178" s="10"/>
      <c r="BJ178" s="10"/>
      <c r="BK178" s="10"/>
      <c r="BL178" s="10"/>
      <c r="BM178" s="10"/>
      <c r="BN178" s="10"/>
      <c r="BO178" s="10"/>
      <c r="BP178" s="10"/>
      <c r="BQ178" s="17"/>
      <c r="BR178" s="10"/>
      <c r="BS178" s="10"/>
      <c r="BT178" s="10"/>
      <c r="BU178" s="10"/>
      <c r="BV178" s="10"/>
      <c r="BW178" s="10"/>
      <c r="BX178" s="10"/>
      <c r="BY178" s="10"/>
      <c r="BZ178" s="10"/>
      <c r="CA178" s="10"/>
      <c r="CB178" s="10"/>
      <c r="CC178" s="10"/>
      <c r="CD178" s="10"/>
      <c r="CE178" s="10"/>
      <c r="CF178" s="10"/>
      <c r="CG178" s="10"/>
    </row>
    <row r="179" spans="54:85" x14ac:dyDescent="0.45">
      <c r="BB179" s="10"/>
      <c r="BC179" s="10" t="s">
        <v>97</v>
      </c>
      <c r="BD179" s="10"/>
      <c r="BE179" s="10"/>
      <c r="BF179" s="10"/>
      <c r="BG179" s="10"/>
      <c r="BH179" s="10"/>
      <c r="BI179" s="10"/>
      <c r="BJ179" s="10"/>
      <c r="BK179" s="10"/>
      <c r="BL179" s="10"/>
      <c r="BM179" s="10"/>
      <c r="BN179" s="10"/>
      <c r="BO179" s="10"/>
      <c r="BP179" s="10"/>
      <c r="BQ179" s="17"/>
      <c r="BR179" s="10"/>
      <c r="BS179" s="10" t="s">
        <v>98</v>
      </c>
      <c r="BT179" s="10"/>
      <c r="BU179" s="10"/>
      <c r="BV179" s="10"/>
      <c r="BW179" s="10"/>
      <c r="BX179" s="10"/>
      <c r="BY179" s="10"/>
      <c r="BZ179" s="10"/>
      <c r="CA179" s="10"/>
      <c r="CB179" s="10"/>
      <c r="CC179" s="10"/>
      <c r="CD179" s="10"/>
      <c r="CE179" s="10"/>
      <c r="CF179" s="10"/>
      <c r="CG179" s="10"/>
    </row>
    <row r="180" spans="54:85" x14ac:dyDescent="0.45">
      <c r="BB180" s="10"/>
      <c r="BC180" s="10"/>
      <c r="BD180" s="10"/>
      <c r="BE180" s="10"/>
      <c r="BF180" s="10"/>
      <c r="BG180" s="10"/>
      <c r="BH180" s="10"/>
      <c r="BI180" s="10"/>
      <c r="BJ180" s="10"/>
      <c r="BK180" s="10"/>
      <c r="BL180" s="10"/>
      <c r="BM180" s="10"/>
      <c r="BN180" s="10"/>
      <c r="BO180" s="10"/>
      <c r="BP180" s="10"/>
      <c r="BQ180" s="17"/>
      <c r="BR180" s="10"/>
      <c r="BS180" s="10"/>
      <c r="BT180" s="10"/>
      <c r="BU180" s="10"/>
      <c r="BV180" s="10"/>
      <c r="BW180" s="10"/>
      <c r="BX180" s="10"/>
      <c r="BY180" s="10"/>
      <c r="BZ180" s="10"/>
      <c r="CA180" s="10"/>
      <c r="CB180" s="10"/>
      <c r="CC180" s="10"/>
      <c r="CD180" s="10"/>
      <c r="CE180" s="10"/>
      <c r="CF180" s="10"/>
      <c r="CG180" s="10"/>
    </row>
    <row r="181" spans="54:85" x14ac:dyDescent="0.45">
      <c r="BB181" s="10"/>
      <c r="BC181" s="10"/>
      <c r="BD181" s="10"/>
      <c r="BE181" s="10"/>
      <c r="BF181" s="10"/>
      <c r="BG181" s="10"/>
      <c r="BH181" s="10"/>
      <c r="BI181" s="10"/>
      <c r="BJ181" s="10"/>
      <c r="BK181" s="10"/>
      <c r="BL181" s="10"/>
      <c r="BM181" s="10"/>
      <c r="BN181" s="10"/>
      <c r="BO181" s="10"/>
      <c r="BP181" s="10"/>
      <c r="BQ181" s="17"/>
      <c r="BR181" s="10"/>
      <c r="BS181" s="10"/>
      <c r="BT181" s="10"/>
      <c r="BU181" s="10"/>
      <c r="BV181" s="10"/>
      <c r="BW181" s="10"/>
      <c r="BX181" s="10"/>
      <c r="BY181" s="10"/>
      <c r="BZ181" s="10"/>
      <c r="CA181" s="10"/>
      <c r="CB181" s="10"/>
      <c r="CC181" s="10"/>
      <c r="CD181" s="10"/>
      <c r="CE181" s="10"/>
      <c r="CF181" s="10"/>
      <c r="CG181" s="10"/>
    </row>
    <row r="182" spans="54:85" x14ac:dyDescent="0.45">
      <c r="BB182" s="10"/>
      <c r="BC182" s="10"/>
      <c r="BD182" s="10"/>
      <c r="BE182" s="10"/>
      <c r="BF182" s="10"/>
      <c r="BG182" s="10"/>
      <c r="BH182" s="10"/>
      <c r="BI182" s="10"/>
      <c r="BJ182" s="10"/>
      <c r="BK182" s="10"/>
      <c r="BL182" s="10"/>
      <c r="BM182" s="10"/>
      <c r="BN182" s="10"/>
      <c r="BO182" s="10"/>
      <c r="BP182" s="10"/>
      <c r="BQ182" s="17"/>
      <c r="BR182" s="10"/>
      <c r="BS182" s="10"/>
      <c r="BT182" s="10"/>
      <c r="BU182" s="10"/>
      <c r="BV182" s="10"/>
      <c r="BW182" s="10"/>
      <c r="BX182" s="10"/>
      <c r="BY182" s="10"/>
      <c r="BZ182" s="10"/>
      <c r="CA182" s="10"/>
      <c r="CB182" s="10"/>
      <c r="CC182" s="10"/>
      <c r="CD182" s="10"/>
      <c r="CE182" s="10"/>
      <c r="CF182" s="10"/>
      <c r="CG182" s="10"/>
    </row>
    <row r="183" spans="54:85" x14ac:dyDescent="0.45">
      <c r="BB183" s="10"/>
      <c r="BC183" s="10"/>
      <c r="BD183" s="10"/>
      <c r="BE183" s="10"/>
      <c r="BF183" s="10"/>
      <c r="BG183" s="10"/>
      <c r="BH183" s="10"/>
      <c r="BI183" s="10"/>
      <c r="BJ183" s="10"/>
      <c r="BK183" s="10"/>
      <c r="BL183" s="10"/>
      <c r="BM183" s="10"/>
      <c r="BN183" s="10"/>
      <c r="BO183" s="10"/>
      <c r="BP183" s="10"/>
      <c r="BQ183" s="17"/>
      <c r="BR183" s="10"/>
      <c r="BS183" s="10"/>
      <c r="BT183" s="10"/>
      <c r="BU183" s="10"/>
      <c r="BV183" s="10"/>
      <c r="BW183" s="10"/>
      <c r="BX183" s="10"/>
      <c r="BY183" s="10"/>
      <c r="BZ183" s="10"/>
      <c r="CA183" s="10"/>
      <c r="CB183" s="10"/>
      <c r="CC183" s="10"/>
      <c r="CD183" s="10"/>
      <c r="CE183" s="10"/>
      <c r="CF183" s="10"/>
      <c r="CG183" s="10"/>
    </row>
    <row r="184" spans="54:85" x14ac:dyDescent="0.45">
      <c r="BB184" s="10"/>
      <c r="BC184" s="10"/>
      <c r="BD184" s="10"/>
      <c r="BE184" s="10"/>
      <c r="BF184" s="10"/>
      <c r="BG184" s="10"/>
      <c r="BH184" s="10"/>
      <c r="BI184" s="10"/>
      <c r="BJ184" s="10"/>
      <c r="BK184" s="10"/>
      <c r="BL184" s="10"/>
      <c r="BM184" s="10"/>
      <c r="BN184" s="10"/>
      <c r="BO184" s="10"/>
      <c r="BP184" s="10"/>
      <c r="BQ184" s="17"/>
      <c r="BR184" s="10"/>
      <c r="BS184" s="10"/>
      <c r="BT184" s="10"/>
      <c r="BU184" s="10"/>
      <c r="BV184" s="10"/>
      <c r="BW184" s="10"/>
      <c r="BX184" s="10"/>
      <c r="BY184" s="10"/>
      <c r="BZ184" s="10"/>
      <c r="CA184" s="10"/>
      <c r="CB184" s="10"/>
      <c r="CC184" s="10"/>
      <c r="CD184" s="10"/>
      <c r="CE184" s="10"/>
      <c r="CF184" s="10"/>
      <c r="CG184" s="10"/>
    </row>
    <row r="185" spans="54:85" x14ac:dyDescent="0.45">
      <c r="BB185" s="10"/>
      <c r="BC185" s="10"/>
      <c r="BD185" s="10"/>
      <c r="BE185" s="10"/>
      <c r="BF185" s="10"/>
      <c r="BG185" s="10"/>
      <c r="BH185" s="10"/>
      <c r="BI185" s="10"/>
      <c r="BJ185" s="10"/>
      <c r="BK185" s="10"/>
      <c r="BL185" s="10"/>
      <c r="BM185" s="10"/>
      <c r="BN185" s="10"/>
      <c r="BO185" s="10"/>
      <c r="BP185" s="10"/>
      <c r="BQ185" s="17"/>
      <c r="BR185" s="10"/>
      <c r="BS185" s="10"/>
      <c r="BT185" s="10"/>
      <c r="BU185" s="10"/>
      <c r="BV185" s="10"/>
      <c r="BW185" s="10"/>
      <c r="BX185" s="10"/>
      <c r="BY185" s="10"/>
      <c r="BZ185" s="10"/>
      <c r="CA185" s="10"/>
      <c r="CB185" s="10"/>
      <c r="CC185" s="10"/>
      <c r="CD185" s="10"/>
      <c r="CE185" s="10"/>
      <c r="CF185" s="10"/>
      <c r="CG185" s="10"/>
    </row>
    <row r="186" spans="54:85" x14ac:dyDescent="0.45">
      <c r="BB186" s="10"/>
      <c r="BC186" s="10"/>
      <c r="BD186" s="10"/>
      <c r="BE186" s="10"/>
      <c r="BF186" s="10"/>
      <c r="BG186" s="10"/>
      <c r="BH186" s="10"/>
      <c r="BI186" s="10"/>
      <c r="BJ186" s="10"/>
      <c r="BK186" s="10"/>
      <c r="BL186" s="10"/>
      <c r="BM186" s="10"/>
      <c r="BN186" s="10"/>
      <c r="BO186" s="10"/>
      <c r="BP186" s="10"/>
      <c r="BQ186" s="17"/>
      <c r="BR186" s="10"/>
      <c r="BS186" s="10"/>
      <c r="BT186" s="10"/>
      <c r="BU186" s="10"/>
      <c r="BV186" s="10"/>
      <c r="BW186" s="10"/>
      <c r="BX186" s="10"/>
      <c r="BY186" s="10"/>
      <c r="BZ186" s="10"/>
      <c r="CA186" s="10"/>
      <c r="CB186" s="10"/>
      <c r="CC186" s="10"/>
      <c r="CD186" s="10"/>
      <c r="CE186" s="10"/>
      <c r="CF186" s="10"/>
      <c r="CG186" s="10"/>
    </row>
    <row r="187" spans="54:85" x14ac:dyDescent="0.45">
      <c r="BB187" s="10"/>
      <c r="BC187" s="10"/>
      <c r="BD187" s="10"/>
      <c r="BE187" s="10"/>
      <c r="BF187" s="10"/>
      <c r="BG187" s="10"/>
      <c r="BH187" s="10"/>
      <c r="BI187" s="10"/>
      <c r="BJ187" s="10"/>
      <c r="BK187" s="10"/>
      <c r="BL187" s="10"/>
      <c r="BM187" s="10"/>
      <c r="BN187" s="10"/>
      <c r="BO187" s="10"/>
      <c r="BP187" s="10"/>
      <c r="BQ187" s="17"/>
      <c r="BR187" s="10"/>
      <c r="BS187" s="10"/>
      <c r="BT187" s="10"/>
      <c r="BU187" s="10"/>
      <c r="BV187" s="10"/>
      <c r="BW187" s="10"/>
      <c r="BX187" s="10"/>
      <c r="BY187" s="10"/>
      <c r="BZ187" s="10"/>
      <c r="CA187" s="10"/>
      <c r="CB187" s="10"/>
      <c r="CC187" s="10"/>
      <c r="CD187" s="10"/>
      <c r="CE187" s="10"/>
      <c r="CF187" s="10"/>
      <c r="CG187" s="10"/>
    </row>
    <row r="188" spans="54:85" x14ac:dyDescent="0.45">
      <c r="BB188" s="10"/>
      <c r="BC188" s="10"/>
      <c r="BD188" s="10"/>
      <c r="BE188" s="10"/>
      <c r="BF188" s="10"/>
      <c r="BG188" s="10"/>
      <c r="BH188" s="10"/>
      <c r="BI188" s="10"/>
      <c r="BJ188" s="10"/>
      <c r="BK188" s="10"/>
      <c r="BL188" s="10"/>
      <c r="BM188" s="10"/>
      <c r="BN188" s="10"/>
      <c r="BO188" s="10"/>
      <c r="BP188" s="10"/>
      <c r="BQ188" s="17"/>
      <c r="BR188" s="10"/>
      <c r="BS188" s="10"/>
      <c r="BT188" s="10"/>
      <c r="BU188" s="10"/>
      <c r="BV188" s="10"/>
      <c r="BW188" s="10"/>
      <c r="BX188" s="10"/>
      <c r="BY188" s="10"/>
      <c r="BZ188" s="10"/>
      <c r="CA188" s="10"/>
      <c r="CB188" s="10"/>
      <c r="CC188" s="10"/>
      <c r="CD188" s="10"/>
      <c r="CE188" s="10"/>
      <c r="CF188" s="10"/>
      <c r="CG188" s="10"/>
    </row>
    <row r="189" spans="54:85" ht="15" customHeight="1" x14ac:dyDescent="0.45">
      <c r="BB189" s="10"/>
      <c r="BC189" s="10"/>
      <c r="BD189" s="10"/>
      <c r="BE189" s="10"/>
      <c r="BF189" s="10"/>
      <c r="BG189" s="10"/>
      <c r="BH189" s="10"/>
      <c r="BI189" s="10"/>
      <c r="BJ189" s="10"/>
      <c r="BK189" s="10"/>
      <c r="BL189" s="10"/>
      <c r="BM189" s="10"/>
      <c r="BN189" s="10"/>
      <c r="BO189" s="10"/>
      <c r="BP189" s="10"/>
      <c r="BQ189" s="17"/>
      <c r="BR189" s="10"/>
      <c r="BS189" s="10"/>
      <c r="BT189" s="10"/>
      <c r="BU189" s="10"/>
      <c r="BV189" s="10"/>
      <c r="BW189" s="10"/>
      <c r="BX189" s="10"/>
      <c r="BY189" s="10"/>
      <c r="BZ189" s="10"/>
      <c r="CA189" s="10"/>
      <c r="CB189" s="10"/>
      <c r="CC189" s="10"/>
      <c r="CD189" s="10"/>
      <c r="CE189" s="10"/>
      <c r="CF189" s="10"/>
      <c r="CG189" s="10"/>
    </row>
    <row r="190" spans="54:85" ht="15" customHeight="1" x14ac:dyDescent="0.45">
      <c r="BB190" s="10"/>
      <c r="BC190" s="10"/>
      <c r="BD190" s="10"/>
      <c r="BE190" s="10"/>
      <c r="BF190" s="10"/>
      <c r="BG190" s="10"/>
      <c r="BH190" s="10"/>
      <c r="BI190" s="10"/>
      <c r="BJ190" s="10"/>
      <c r="BK190" s="10"/>
      <c r="BL190" s="10"/>
      <c r="BM190" s="10"/>
      <c r="BN190" s="10"/>
      <c r="BO190" s="10"/>
      <c r="BP190" s="10"/>
      <c r="BQ190" s="17"/>
      <c r="BR190" s="10"/>
      <c r="BS190" s="10"/>
      <c r="BT190" s="10"/>
      <c r="BU190" s="10"/>
      <c r="BV190" s="10"/>
      <c r="BW190" s="10"/>
      <c r="BX190" s="10"/>
      <c r="BY190" s="10"/>
      <c r="BZ190" s="10"/>
      <c r="CA190" s="10"/>
      <c r="CB190" s="10"/>
      <c r="CC190" s="10"/>
      <c r="CD190" s="10"/>
      <c r="CE190" s="10"/>
      <c r="CF190" s="10"/>
      <c r="CG190" s="10"/>
    </row>
    <row r="191" spans="54:85" ht="15" customHeight="1" x14ac:dyDescent="0.45">
      <c r="BB191" s="10"/>
      <c r="BC191" s="10"/>
      <c r="BD191" s="10"/>
      <c r="BE191" s="10"/>
      <c r="BF191" s="10"/>
      <c r="BG191" s="10"/>
      <c r="BH191" s="10"/>
      <c r="BI191" s="10"/>
      <c r="BJ191" s="10"/>
      <c r="BK191" s="10"/>
      <c r="BL191" s="10"/>
      <c r="BM191" s="10"/>
      <c r="BN191" s="10"/>
      <c r="BO191" s="10"/>
      <c r="BP191" s="10"/>
      <c r="BQ191" s="17"/>
      <c r="BR191" s="10"/>
      <c r="BS191" s="10"/>
      <c r="BT191" s="10"/>
      <c r="BU191" s="10"/>
      <c r="BV191" s="10"/>
      <c r="BW191" s="10"/>
      <c r="BX191" s="10"/>
      <c r="BY191" s="10"/>
      <c r="BZ191" s="10"/>
      <c r="CA191" s="10"/>
      <c r="CB191" s="10"/>
      <c r="CC191" s="10"/>
      <c r="CD191" s="10"/>
      <c r="CE191" s="10"/>
      <c r="CF191" s="10"/>
      <c r="CG191" s="10"/>
    </row>
    <row r="192" spans="54:85" ht="15" customHeight="1" x14ac:dyDescent="0.45">
      <c r="BB192" s="10"/>
      <c r="BC192" s="10"/>
      <c r="BD192" s="10"/>
      <c r="BE192" s="10"/>
      <c r="BF192" s="10"/>
      <c r="BG192" s="10"/>
      <c r="BH192" s="10"/>
      <c r="BI192" s="10"/>
      <c r="BJ192" s="10"/>
      <c r="BK192" s="10"/>
      <c r="BL192" s="10"/>
      <c r="BM192" s="10"/>
      <c r="BN192" s="10"/>
      <c r="BO192" s="10"/>
      <c r="BP192" s="10"/>
      <c r="BQ192" s="17"/>
      <c r="BR192" s="10"/>
      <c r="BS192" s="10"/>
      <c r="BT192" s="10"/>
      <c r="BU192" s="10"/>
      <c r="BV192" s="10"/>
      <c r="BW192" s="10"/>
      <c r="BX192" s="10"/>
      <c r="BY192" s="10"/>
      <c r="BZ192" s="10"/>
      <c r="CA192" s="10"/>
      <c r="CB192" s="10"/>
      <c r="CC192" s="10"/>
      <c r="CD192" s="10"/>
      <c r="CE192" s="10"/>
      <c r="CF192" s="10"/>
      <c r="CG192" s="10"/>
    </row>
    <row r="193" spans="54:85" ht="15" customHeight="1" x14ac:dyDescent="0.45">
      <c r="BB193" s="10"/>
      <c r="BC193" s="10"/>
      <c r="BD193" s="10"/>
      <c r="BE193" s="10"/>
      <c r="BF193" s="10"/>
      <c r="BG193" s="10"/>
      <c r="BH193" s="10"/>
      <c r="BI193" s="10"/>
      <c r="BJ193" s="10"/>
      <c r="BK193" s="10"/>
      <c r="BL193" s="10"/>
      <c r="BM193" s="10"/>
      <c r="BN193" s="10"/>
      <c r="BO193" s="10"/>
      <c r="BP193" s="10"/>
      <c r="BQ193" s="17"/>
      <c r="BR193" s="10"/>
      <c r="BS193" s="10"/>
      <c r="BT193" s="10"/>
      <c r="BU193" s="10"/>
      <c r="BV193" s="10"/>
      <c r="BW193" s="10"/>
      <c r="BX193" s="10"/>
      <c r="BY193" s="10"/>
      <c r="BZ193" s="10"/>
      <c r="CA193" s="10"/>
      <c r="CB193" s="10"/>
      <c r="CC193" s="10"/>
      <c r="CD193" s="10"/>
      <c r="CE193" s="10"/>
      <c r="CF193" s="10"/>
      <c r="CG193" s="10"/>
    </row>
    <row r="194" spans="54:85" ht="15" customHeight="1" x14ac:dyDescent="0.45">
      <c r="BB194" s="10"/>
      <c r="BC194" s="10"/>
      <c r="BD194" s="10"/>
      <c r="BE194" s="10"/>
      <c r="BF194" s="10"/>
      <c r="BG194" s="10"/>
      <c r="BH194" s="10"/>
      <c r="BI194" s="10"/>
      <c r="BJ194" s="10"/>
      <c r="BK194" s="10"/>
      <c r="BL194" s="10"/>
      <c r="BM194" s="10"/>
      <c r="BN194" s="10"/>
      <c r="BO194" s="10"/>
      <c r="BP194" s="10"/>
      <c r="BQ194" s="17"/>
      <c r="BR194" s="10"/>
      <c r="BS194" s="10"/>
      <c r="BT194" s="10"/>
      <c r="BU194" s="10"/>
      <c r="BV194" s="10"/>
      <c r="BW194" s="10"/>
      <c r="BX194" s="10"/>
      <c r="BY194" s="10"/>
      <c r="BZ194" s="10"/>
      <c r="CA194" s="10"/>
      <c r="CB194" s="10"/>
      <c r="CC194" s="10"/>
      <c r="CD194" s="10"/>
      <c r="CE194" s="10"/>
      <c r="CF194" s="10"/>
      <c r="CG194" s="10"/>
    </row>
    <row r="195" spans="54:85" ht="15" customHeight="1" thickBot="1" x14ac:dyDescent="0.5">
      <c r="BB195" s="16"/>
      <c r="BC195" s="14"/>
      <c r="BD195" s="14"/>
      <c r="BE195" s="14"/>
      <c r="BF195" s="14"/>
      <c r="BG195" s="14"/>
      <c r="BH195" s="14"/>
      <c r="BI195" s="14"/>
      <c r="BJ195" s="14"/>
      <c r="BK195" s="14"/>
      <c r="BL195" s="14"/>
      <c r="BM195" s="14"/>
      <c r="BN195" s="14"/>
      <c r="BO195" s="14"/>
      <c r="BP195" s="14"/>
      <c r="BQ195" s="15"/>
      <c r="BR195" s="14"/>
      <c r="BS195" s="14"/>
      <c r="BT195" s="14"/>
      <c r="BU195" s="14"/>
      <c r="BV195" s="14"/>
      <c r="BW195" s="14"/>
      <c r="BX195" s="14"/>
      <c r="BY195" s="14"/>
      <c r="BZ195" s="14"/>
      <c r="CA195" s="14"/>
      <c r="CB195" s="14"/>
      <c r="CC195" s="14"/>
      <c r="CD195" s="14"/>
      <c r="CE195" s="14"/>
      <c r="CF195" s="14"/>
      <c r="CG195" s="14"/>
    </row>
    <row r="196" spans="54:85" ht="15" customHeight="1" x14ac:dyDescent="0.45">
      <c r="BB196" s="10"/>
      <c r="BC196" s="10"/>
      <c r="BD196" s="10"/>
      <c r="BE196" s="10"/>
      <c r="BF196" s="10"/>
      <c r="BG196" s="10"/>
      <c r="BH196" s="10"/>
      <c r="BI196" s="10"/>
      <c r="BJ196" s="10"/>
      <c r="BK196" s="10"/>
      <c r="BL196" s="10"/>
      <c r="BM196" s="10"/>
      <c r="BN196" s="10"/>
      <c r="BO196" s="10"/>
      <c r="BP196" s="10"/>
      <c r="BQ196" s="10"/>
      <c r="BR196" s="10"/>
      <c r="BS196" s="10"/>
      <c r="BT196" s="10"/>
      <c r="BU196" s="10"/>
      <c r="BV196" s="10"/>
      <c r="BW196" s="10"/>
      <c r="BX196" s="10"/>
      <c r="BY196" s="10"/>
      <c r="BZ196" s="10"/>
      <c r="CA196" s="10"/>
      <c r="CB196" s="10"/>
      <c r="CC196" s="10"/>
      <c r="CD196" s="10"/>
      <c r="CE196" s="10"/>
      <c r="CF196" s="10"/>
      <c r="CG196" s="10"/>
    </row>
    <row r="197" spans="54:85" ht="15.6" thickBot="1" x14ac:dyDescent="0.5">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c r="CE197" s="10"/>
      <c r="CF197" s="10"/>
      <c r="CG197" s="10"/>
    </row>
    <row r="198" spans="54:85" ht="16.5" customHeight="1" thickTop="1" x14ac:dyDescent="0.45">
      <c r="BB198" s="10"/>
      <c r="BC198" s="10"/>
      <c r="BD198" s="10"/>
      <c r="BE198" s="10"/>
      <c r="BF198" s="10"/>
      <c r="BG198" s="10"/>
      <c r="BH198" s="10"/>
      <c r="BI198" s="10"/>
      <c r="BJ198" s="10"/>
      <c r="BK198" s="10"/>
      <c r="BL198" s="10"/>
      <c r="BM198" s="10"/>
      <c r="BN198" s="10"/>
      <c r="BO198" s="174" t="s">
        <v>101</v>
      </c>
      <c r="BP198" s="175"/>
      <c r="BQ198" s="175"/>
      <c r="BR198" s="175"/>
      <c r="BS198" s="175"/>
      <c r="BT198" s="176"/>
      <c r="BU198" s="12"/>
      <c r="BV198" s="10"/>
      <c r="BW198" s="10"/>
      <c r="BX198" s="10"/>
      <c r="BY198" s="10"/>
      <c r="BZ198" s="10"/>
      <c r="CA198" s="10"/>
      <c r="CB198" s="10"/>
      <c r="CC198" s="10"/>
      <c r="CD198" s="10"/>
      <c r="CE198" s="10"/>
      <c r="CF198" s="10"/>
      <c r="CG198" s="10"/>
    </row>
    <row r="199" spans="54:85" ht="16.5" customHeight="1" thickBot="1" x14ac:dyDescent="0.5">
      <c r="BB199" s="10"/>
      <c r="BC199" s="10"/>
      <c r="BD199" s="10"/>
      <c r="BE199" s="10"/>
      <c r="BF199" s="10"/>
      <c r="BG199" s="184"/>
      <c r="BH199" s="184"/>
      <c r="BI199" s="184"/>
      <c r="BJ199" s="184"/>
      <c r="BK199" s="184"/>
      <c r="BL199" s="184"/>
      <c r="BM199" s="10"/>
      <c r="BN199" s="10"/>
      <c r="BO199" s="177"/>
      <c r="BP199" s="178"/>
      <c r="BQ199" s="178"/>
      <c r="BR199" s="178"/>
      <c r="BS199" s="178"/>
      <c r="BT199" s="179"/>
      <c r="BU199" s="12"/>
      <c r="BV199" s="10"/>
      <c r="BW199" s="10"/>
      <c r="BX199" s="10"/>
      <c r="BY199" s="10"/>
      <c r="BZ199" s="10"/>
      <c r="CA199" s="10"/>
      <c r="CB199" s="10"/>
      <c r="CC199" s="10"/>
      <c r="CD199" s="10"/>
      <c r="CE199" s="10"/>
      <c r="CF199" s="10"/>
      <c r="CG199" s="10"/>
    </row>
    <row r="200" spans="54:85" ht="16.5" customHeight="1" thickTop="1" x14ac:dyDescent="0.45">
      <c r="BB200" s="10"/>
      <c r="BC200" s="10"/>
      <c r="BD200" s="10"/>
      <c r="BE200" s="10"/>
      <c r="BF200" s="10"/>
      <c r="BG200" s="184"/>
      <c r="BH200" s="184"/>
      <c r="BI200" s="184"/>
      <c r="BJ200" s="184"/>
      <c r="BK200" s="184"/>
      <c r="BL200" s="184"/>
      <c r="BM200" s="10"/>
      <c r="BN200" s="10"/>
      <c r="BO200" s="10"/>
      <c r="BP200" s="10"/>
      <c r="BQ200" s="13"/>
      <c r="BR200" s="13"/>
      <c r="BS200" s="10"/>
      <c r="BT200" s="10"/>
      <c r="BU200" s="10"/>
      <c r="BV200" s="10"/>
      <c r="BW200" s="10"/>
      <c r="BX200" s="10"/>
      <c r="BY200" s="10"/>
      <c r="BZ200" s="10"/>
      <c r="CA200" s="10"/>
      <c r="CB200" s="10"/>
      <c r="CC200" s="10"/>
      <c r="CD200" s="10"/>
      <c r="CE200" s="10"/>
      <c r="CF200" s="10"/>
      <c r="CG200" s="10"/>
    </row>
    <row r="201" spans="54:85" ht="16.5" customHeight="1" x14ac:dyDescent="0.45">
      <c r="BB201" s="10"/>
      <c r="BC201" s="10"/>
      <c r="BD201" s="10"/>
      <c r="BE201" s="10"/>
      <c r="BF201" s="10"/>
      <c r="BG201" s="12"/>
      <c r="BH201" s="12"/>
      <c r="BI201" s="12"/>
      <c r="BJ201" s="12"/>
      <c r="BK201" s="12"/>
      <c r="BL201" s="12"/>
      <c r="BM201" s="10"/>
      <c r="BN201" s="10"/>
      <c r="BO201" s="10"/>
      <c r="BP201" s="10"/>
      <c r="BQ201" s="10"/>
      <c r="BR201" s="10"/>
      <c r="BS201" s="10"/>
      <c r="BT201" s="10"/>
      <c r="BU201" s="10"/>
      <c r="BV201" s="10"/>
      <c r="BW201" s="10"/>
      <c r="BX201" s="10"/>
      <c r="BY201" s="10"/>
      <c r="BZ201" s="10"/>
      <c r="CA201" s="10"/>
      <c r="CB201" s="10"/>
      <c r="CC201" s="10"/>
      <c r="CD201" s="10"/>
      <c r="CE201" s="10"/>
      <c r="CF201" s="10"/>
      <c r="CG201" s="10"/>
    </row>
    <row r="202" spans="54:85" x14ac:dyDescent="0.45">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c r="CE202" s="10"/>
      <c r="CF202" s="10"/>
      <c r="CG202" s="10"/>
    </row>
    <row r="203" spans="54:85" x14ac:dyDescent="0.45">
      <c r="BB203" s="10"/>
      <c r="BC203" s="10"/>
      <c r="BD203" s="10"/>
      <c r="BE203" s="10"/>
      <c r="BF203" s="10"/>
      <c r="BG203" s="10"/>
      <c r="BH203" s="10"/>
      <c r="BI203" s="10"/>
      <c r="BJ203" s="10"/>
      <c r="BK203" s="10"/>
      <c r="BL203" s="10"/>
      <c r="BM203" s="10"/>
      <c r="BN203" s="10"/>
      <c r="BO203" s="10"/>
      <c r="BP203" s="10"/>
      <c r="BQ203" s="10"/>
      <c r="BR203" s="10"/>
      <c r="BS203" s="10"/>
      <c r="BT203" s="10"/>
      <c r="BU203" s="10"/>
      <c r="BV203" s="10"/>
      <c r="BW203" s="10"/>
      <c r="BX203" s="10"/>
      <c r="BY203" s="10"/>
      <c r="BZ203" s="10"/>
      <c r="CA203" s="10"/>
      <c r="CB203" s="10"/>
      <c r="CC203" s="10"/>
      <c r="CD203" s="10"/>
      <c r="CE203" s="10"/>
      <c r="CF203" s="10"/>
      <c r="CG203" s="10"/>
    </row>
    <row r="204" spans="54:85" x14ac:dyDescent="0.45">
      <c r="BB204" s="10"/>
      <c r="BC204" s="10"/>
      <c r="BD204" s="10"/>
      <c r="BE204" s="10"/>
      <c r="BF204" s="10"/>
      <c r="BG204" s="10"/>
      <c r="BH204" s="10"/>
      <c r="BI204" s="10"/>
      <c r="BJ204" s="10"/>
      <c r="BK204" s="10"/>
      <c r="BL204" s="10"/>
      <c r="BM204" s="10"/>
      <c r="BN204" s="10"/>
      <c r="BO204" s="10"/>
      <c r="BP204" s="10"/>
      <c r="BQ204" s="10"/>
      <c r="BR204" s="10"/>
      <c r="BS204" s="10"/>
      <c r="BT204" s="10"/>
      <c r="BU204" s="10"/>
      <c r="BV204" s="10"/>
      <c r="BW204" s="10"/>
      <c r="BX204" s="10"/>
      <c r="BY204" s="10"/>
      <c r="BZ204" s="10"/>
      <c r="CA204" s="10"/>
      <c r="CB204" s="10"/>
      <c r="CC204" s="10"/>
      <c r="CD204" s="10"/>
      <c r="CE204" s="10"/>
      <c r="CF204" s="10"/>
      <c r="CG204" s="10"/>
    </row>
    <row r="205" spans="54:85" x14ac:dyDescent="0.45">
      <c r="BB205" s="10"/>
      <c r="BC205" s="10"/>
      <c r="BD205" s="10"/>
      <c r="BE205" s="10"/>
      <c r="BF205" s="10"/>
      <c r="BG205" s="10"/>
      <c r="BH205" s="10"/>
      <c r="BI205" s="10"/>
      <c r="BJ205" s="10"/>
      <c r="BK205" s="10"/>
      <c r="BL205" s="10"/>
      <c r="BM205" s="10"/>
      <c r="BN205" s="10"/>
      <c r="BO205" s="10"/>
      <c r="BP205" s="10"/>
      <c r="BQ205" s="10"/>
      <c r="BR205" s="10"/>
      <c r="BS205" s="10"/>
      <c r="BT205" s="10"/>
      <c r="BU205" s="10"/>
      <c r="BV205" s="10"/>
      <c r="BW205" s="10"/>
      <c r="BX205" s="10"/>
      <c r="BY205" s="10"/>
      <c r="BZ205" s="10"/>
      <c r="CA205" s="10"/>
      <c r="CB205" s="10"/>
      <c r="CC205" s="10"/>
      <c r="CD205" s="10"/>
      <c r="CE205" s="10"/>
      <c r="CF205" s="10"/>
      <c r="CG205" s="10"/>
    </row>
    <row r="206" spans="54:85" x14ac:dyDescent="0.45">
      <c r="BB206" s="10"/>
      <c r="BC206" s="10"/>
      <c r="BD206" s="10"/>
      <c r="BE206" s="10"/>
      <c r="BF206" s="10"/>
      <c r="BG206" s="10"/>
      <c r="BH206" s="10"/>
      <c r="BI206" s="10"/>
      <c r="BJ206" s="10"/>
      <c r="BK206" s="10"/>
      <c r="BL206" s="10"/>
      <c r="BM206" s="10"/>
      <c r="BN206" s="10"/>
      <c r="BO206" s="10"/>
      <c r="BP206" s="10"/>
      <c r="BQ206" s="10"/>
      <c r="BR206" s="10"/>
      <c r="BS206" s="10"/>
      <c r="BT206" s="10"/>
      <c r="BU206" s="10"/>
      <c r="BV206" s="10"/>
      <c r="BW206" s="10"/>
      <c r="BX206" s="10"/>
      <c r="BY206" s="10"/>
      <c r="BZ206" s="10"/>
      <c r="CA206" s="10"/>
      <c r="CB206" s="10"/>
      <c r="CC206" s="10"/>
      <c r="CD206" s="10"/>
      <c r="CE206" s="10"/>
      <c r="CF206" s="10"/>
      <c r="CG206" s="10"/>
    </row>
    <row r="207" spans="54:85" x14ac:dyDescent="0.45">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c r="CE207" s="10"/>
      <c r="CF207" s="10"/>
      <c r="CG207" s="10"/>
    </row>
    <row r="208" spans="54:85" x14ac:dyDescent="0.45">
      <c r="BB208" s="10"/>
      <c r="BC208" s="10"/>
      <c r="BD208" s="10"/>
      <c r="BE208" s="10"/>
      <c r="BF208" s="10"/>
      <c r="BG208" s="10"/>
      <c r="BH208" s="10"/>
      <c r="BI208" s="10"/>
      <c r="BJ208" s="10"/>
      <c r="BK208" s="10"/>
      <c r="BL208" s="10"/>
      <c r="BM208" s="10"/>
      <c r="BN208" s="10"/>
      <c r="BO208" s="10"/>
      <c r="BP208" s="10"/>
      <c r="BQ208" s="10"/>
      <c r="BR208" s="10"/>
      <c r="BS208" s="10"/>
      <c r="BT208" s="10"/>
      <c r="BU208" s="10"/>
      <c r="BV208" s="10"/>
      <c r="BW208" s="10"/>
      <c r="BX208" s="10"/>
      <c r="BY208" s="10"/>
      <c r="BZ208" s="10"/>
      <c r="CA208" s="10"/>
      <c r="CB208" s="10"/>
      <c r="CC208" s="10"/>
      <c r="CD208" s="10"/>
      <c r="CE208" s="10"/>
      <c r="CF208" s="10"/>
      <c r="CG208" s="10"/>
    </row>
    <row r="209" spans="54:85" x14ac:dyDescent="0.45">
      <c r="BB209" s="10"/>
      <c r="BC209" s="10"/>
      <c r="BD209" s="10"/>
      <c r="BE209" s="10"/>
      <c r="BF209" s="10"/>
      <c r="BG209" s="10"/>
      <c r="BH209" s="10"/>
      <c r="BI209" s="10"/>
      <c r="BJ209" s="10"/>
      <c r="BK209" s="10"/>
      <c r="BL209" s="10"/>
      <c r="BM209" s="10"/>
      <c r="BN209" s="10"/>
      <c r="BO209" s="10"/>
      <c r="BP209" s="10"/>
      <c r="BQ209" s="10"/>
      <c r="BR209" s="10"/>
      <c r="BS209" s="10"/>
      <c r="BT209" s="10"/>
      <c r="BU209" s="10"/>
      <c r="BV209" s="10"/>
      <c r="BW209" s="10"/>
      <c r="BX209" s="10"/>
      <c r="BY209" s="10"/>
      <c r="BZ209" s="10"/>
      <c r="CA209" s="10"/>
      <c r="CB209" s="10"/>
      <c r="CC209" s="10"/>
      <c r="CD209" s="10"/>
      <c r="CE209" s="10"/>
      <c r="CF209" s="10"/>
      <c r="CG209" s="10"/>
    </row>
    <row r="210" spans="54:85" ht="15" customHeight="1" x14ac:dyDescent="0.45">
      <c r="BB210" s="10"/>
      <c r="BC210" s="10"/>
      <c r="BD210" s="10"/>
      <c r="BE210" s="10"/>
      <c r="BF210" s="10"/>
      <c r="BG210" s="10"/>
      <c r="BH210" s="10"/>
      <c r="BI210" s="10"/>
      <c r="BJ210" s="10"/>
      <c r="BK210" s="10"/>
      <c r="BL210" s="10"/>
      <c r="BM210" s="10"/>
      <c r="BN210" s="10"/>
      <c r="BO210" s="10"/>
      <c r="BP210" s="10"/>
      <c r="BQ210" s="10"/>
      <c r="BR210" s="10"/>
      <c r="BS210" s="10"/>
      <c r="BT210" s="10"/>
      <c r="BU210" s="10"/>
      <c r="BV210" s="10"/>
      <c r="BW210" s="10"/>
      <c r="BX210" s="10"/>
      <c r="BY210" s="10"/>
      <c r="BZ210" s="10"/>
      <c r="CA210" s="10"/>
      <c r="CB210" s="10"/>
      <c r="CC210" s="10"/>
      <c r="CD210" s="10"/>
      <c r="CE210" s="10"/>
      <c r="CF210" s="10"/>
      <c r="CG210" s="10"/>
    </row>
    <row r="211" spans="54:85" ht="15" customHeight="1" x14ac:dyDescent="0.45">
      <c r="BB211" s="10"/>
      <c r="BC211" s="10"/>
      <c r="BD211" s="10"/>
      <c r="BE211" s="10"/>
      <c r="BF211" s="10"/>
      <c r="BG211" s="10"/>
      <c r="BH211" s="10"/>
      <c r="BI211" s="10"/>
      <c r="BJ211" s="10"/>
      <c r="BK211" s="10"/>
      <c r="BL211" s="10"/>
      <c r="BM211" s="10"/>
      <c r="BN211" s="10"/>
      <c r="BO211" s="10"/>
      <c r="BP211" s="10"/>
      <c r="BQ211" s="10"/>
      <c r="BR211" s="10"/>
      <c r="BS211" s="10"/>
      <c r="BT211" s="10"/>
      <c r="BU211" s="10"/>
      <c r="BV211" s="10"/>
      <c r="BW211" s="10"/>
      <c r="BX211" s="10"/>
      <c r="BY211" s="10"/>
      <c r="BZ211" s="10"/>
      <c r="CA211" s="10"/>
      <c r="CB211" s="10"/>
      <c r="CC211" s="10"/>
      <c r="CD211" s="10"/>
      <c r="CE211" s="10"/>
      <c r="CF211" s="10"/>
      <c r="CG211" s="10"/>
    </row>
    <row r="212" spans="54:85" x14ac:dyDescent="0.45">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c r="CE212" s="10"/>
      <c r="CF212" s="10"/>
      <c r="CG212" s="10"/>
    </row>
    <row r="213" spans="54:85" x14ac:dyDescent="0.45">
      <c r="BB213" s="10"/>
      <c r="BC213" s="10"/>
      <c r="BD213" s="10"/>
      <c r="BE213" s="10"/>
      <c r="BF213" s="10"/>
      <c r="BG213" s="10"/>
      <c r="BH213" s="10"/>
      <c r="BI213" s="10"/>
      <c r="BJ213" s="10"/>
      <c r="BK213" s="10"/>
      <c r="BL213" s="10"/>
      <c r="BM213" s="10"/>
      <c r="BN213" s="10"/>
      <c r="BO213" s="10"/>
      <c r="BP213" s="10"/>
      <c r="BQ213" s="10"/>
      <c r="BR213" s="10"/>
      <c r="BS213" s="10"/>
      <c r="BT213" s="10"/>
      <c r="BU213" s="10"/>
      <c r="BV213" s="10"/>
      <c r="BW213" s="10"/>
      <c r="BX213" s="10"/>
      <c r="BY213" s="10"/>
      <c r="BZ213" s="10"/>
      <c r="CA213" s="10"/>
      <c r="CB213" s="10"/>
      <c r="CC213" s="10"/>
      <c r="CD213" s="10"/>
      <c r="CE213" s="10"/>
      <c r="CF213" s="10"/>
      <c r="CG213" s="10"/>
    </row>
    <row r="214" spans="54:85" x14ac:dyDescent="0.45">
      <c r="BB214" s="10"/>
      <c r="BC214" s="10"/>
      <c r="BD214" s="10"/>
      <c r="BE214" s="10"/>
      <c r="BF214" s="10"/>
      <c r="BG214" s="10"/>
      <c r="BH214" s="10"/>
      <c r="BI214" s="10"/>
      <c r="BJ214" s="10"/>
      <c r="BK214" s="10"/>
      <c r="BL214" s="10"/>
      <c r="BM214" s="10"/>
      <c r="BN214" s="10"/>
      <c r="BO214" s="10"/>
      <c r="BP214" s="10"/>
      <c r="BQ214" s="10"/>
      <c r="BR214" s="10"/>
      <c r="BS214" s="10"/>
      <c r="BT214" s="10"/>
      <c r="BU214" s="10"/>
      <c r="BV214" s="10"/>
      <c r="BW214" s="10"/>
      <c r="BX214" s="10"/>
      <c r="BY214" s="10"/>
      <c r="BZ214" s="10"/>
      <c r="CA214" s="10"/>
      <c r="CB214" s="10"/>
      <c r="CC214" s="10"/>
      <c r="CD214" s="10"/>
      <c r="CE214" s="10"/>
      <c r="CF214" s="10"/>
      <c r="CG214" s="10"/>
    </row>
    <row r="215" spans="54:85" x14ac:dyDescent="0.45">
      <c r="BB215" s="10"/>
      <c r="BC215" s="10"/>
      <c r="BD215" s="10"/>
      <c r="BE215" s="10"/>
      <c r="BF215" s="10"/>
      <c r="BG215" s="10"/>
      <c r="BH215" s="10"/>
      <c r="BI215" s="10"/>
      <c r="BJ215" s="10"/>
      <c r="BK215" s="10"/>
      <c r="BL215" s="10"/>
      <c r="BM215" s="10"/>
      <c r="BN215" s="10"/>
      <c r="BO215" s="10"/>
      <c r="BP215" s="10"/>
      <c r="BQ215" s="10"/>
      <c r="BR215" s="10"/>
      <c r="BS215" s="10"/>
      <c r="BT215" s="10"/>
      <c r="BU215" s="10"/>
      <c r="BV215" s="10"/>
      <c r="BW215" s="10"/>
      <c r="BX215" s="10"/>
      <c r="BY215" s="10"/>
      <c r="BZ215" s="10"/>
      <c r="CA215" s="10"/>
      <c r="CB215" s="10"/>
      <c r="CC215" s="10"/>
      <c r="CD215" s="10"/>
      <c r="CE215" s="10"/>
      <c r="CF215" s="10"/>
      <c r="CG215" s="10"/>
    </row>
    <row r="216" spans="54:85" x14ac:dyDescent="0.45">
      <c r="BB216" s="10"/>
      <c r="BC216" s="10"/>
      <c r="BD216" s="10"/>
      <c r="BE216" s="10"/>
      <c r="BF216" s="10"/>
      <c r="BG216" s="10"/>
      <c r="BH216" s="10"/>
      <c r="BI216" s="10"/>
      <c r="BJ216" s="10"/>
      <c r="BK216" s="10"/>
      <c r="BL216" s="10"/>
      <c r="BM216" s="10"/>
      <c r="BN216" s="10"/>
      <c r="BO216" s="10"/>
      <c r="BP216" s="10"/>
      <c r="BQ216" s="10"/>
      <c r="BR216" s="10"/>
      <c r="BS216" s="10"/>
      <c r="BT216" s="10"/>
      <c r="BU216" s="10"/>
      <c r="BV216" s="10"/>
      <c r="BW216" s="10"/>
      <c r="BX216" s="10"/>
      <c r="BY216" s="10"/>
      <c r="BZ216" s="10"/>
      <c r="CA216" s="10"/>
      <c r="CB216" s="10"/>
      <c r="CC216" s="10"/>
      <c r="CD216" s="10"/>
      <c r="CE216" s="10"/>
      <c r="CF216" s="10"/>
      <c r="CG216" s="10"/>
    </row>
    <row r="217" spans="54:85" x14ac:dyDescent="0.45">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c r="CE217" s="10"/>
      <c r="CF217" s="10"/>
      <c r="CG217" s="10"/>
    </row>
    <row r="218" spans="54:85" x14ac:dyDescent="0.45">
      <c r="BB218" s="10"/>
      <c r="BC218" s="10" t="s">
        <v>98</v>
      </c>
      <c r="BD218" s="10"/>
      <c r="BE218" s="10"/>
      <c r="BF218" s="10"/>
      <c r="BG218" s="10"/>
      <c r="BH218" s="10"/>
      <c r="BI218" s="10"/>
      <c r="BJ218" s="10"/>
      <c r="BK218" s="10"/>
      <c r="BL218" s="10"/>
      <c r="BM218" s="10"/>
      <c r="BN218" s="10"/>
      <c r="BO218" s="10"/>
      <c r="BP218" s="10"/>
      <c r="BQ218" s="10"/>
      <c r="BR218" s="10"/>
      <c r="BS218" s="10" t="s">
        <v>98</v>
      </c>
      <c r="BT218" s="10"/>
      <c r="BU218" s="10"/>
      <c r="BV218" s="10"/>
      <c r="BW218" s="10"/>
      <c r="BX218" s="10"/>
      <c r="BY218" s="10"/>
      <c r="BZ218" s="10"/>
      <c r="CA218" s="10"/>
      <c r="CB218" s="10"/>
      <c r="CC218" s="10"/>
      <c r="CD218" s="10"/>
      <c r="CE218" s="10"/>
      <c r="CF218" s="10"/>
      <c r="CG218" s="10"/>
    </row>
    <row r="219" spans="54:85" x14ac:dyDescent="0.45">
      <c r="BB219" s="10"/>
      <c r="BC219" s="10"/>
      <c r="BD219" s="10"/>
      <c r="BE219" s="10"/>
      <c r="BF219" s="10"/>
      <c r="BG219" s="10"/>
      <c r="BH219" s="10"/>
      <c r="BI219" s="10"/>
      <c r="BJ219" s="10"/>
      <c r="BK219" s="10"/>
      <c r="BL219" s="10"/>
      <c r="BM219" s="10"/>
      <c r="BN219" s="10"/>
      <c r="BO219" s="10"/>
      <c r="BP219" s="10"/>
      <c r="BQ219" s="10"/>
      <c r="BR219" s="10"/>
      <c r="BS219" s="10"/>
      <c r="BT219" s="10"/>
      <c r="BU219" s="10"/>
      <c r="BV219" s="10"/>
      <c r="BW219" s="10"/>
      <c r="BX219" s="10"/>
      <c r="BY219" s="10"/>
      <c r="BZ219" s="10"/>
      <c r="CA219" s="10"/>
      <c r="CB219" s="10"/>
      <c r="CC219" s="10"/>
      <c r="CD219" s="10"/>
      <c r="CE219" s="10"/>
      <c r="CF219" s="10"/>
      <c r="CG219" s="10"/>
    </row>
    <row r="220" spans="54:85" x14ac:dyDescent="0.45">
      <c r="BB220" s="10"/>
      <c r="BC220" s="10"/>
      <c r="BD220" s="10"/>
      <c r="BE220" s="10"/>
      <c r="BF220" s="10"/>
      <c r="BG220" s="10"/>
      <c r="BH220" s="10"/>
      <c r="BI220" s="10"/>
      <c r="BJ220" s="10"/>
      <c r="BK220" s="10"/>
      <c r="BL220" s="10"/>
      <c r="BM220" s="10"/>
      <c r="BN220" s="10"/>
      <c r="BO220" s="10"/>
      <c r="BP220" s="10"/>
      <c r="BQ220" s="10"/>
      <c r="BR220" s="10"/>
      <c r="BS220" s="10"/>
      <c r="BT220" s="10"/>
      <c r="BU220" s="10"/>
      <c r="BV220" s="10"/>
      <c r="BW220" s="10"/>
      <c r="BX220" s="10"/>
      <c r="BY220" s="10"/>
      <c r="BZ220" s="10"/>
      <c r="CA220" s="10"/>
      <c r="CB220" s="10"/>
      <c r="CC220" s="10"/>
      <c r="CD220" s="10"/>
      <c r="CE220" s="10"/>
      <c r="CF220" s="10"/>
      <c r="CG220" s="10"/>
    </row>
    <row r="221" spans="54:85" x14ac:dyDescent="0.45">
      <c r="BB221" s="10"/>
      <c r="BC221" s="10"/>
      <c r="BD221" s="10"/>
      <c r="BE221" s="10"/>
      <c r="BF221" s="10"/>
      <c r="BG221" s="10"/>
      <c r="BH221" s="10"/>
      <c r="BI221" s="10"/>
      <c r="BJ221" s="10"/>
      <c r="BK221" s="10"/>
      <c r="BL221" s="10"/>
      <c r="BM221" s="10"/>
      <c r="BN221" s="10"/>
      <c r="BO221" s="10"/>
      <c r="BP221" s="10"/>
      <c r="BQ221" s="10"/>
      <c r="BR221" s="10"/>
      <c r="BS221" s="10"/>
      <c r="BT221" s="10"/>
      <c r="BU221" s="10"/>
      <c r="BV221" s="10"/>
      <c r="BW221" s="10"/>
      <c r="BX221" s="10"/>
      <c r="BY221" s="10"/>
      <c r="BZ221" s="10"/>
      <c r="CA221" s="10"/>
      <c r="CB221" s="10"/>
      <c r="CC221" s="10"/>
      <c r="CD221" s="10"/>
      <c r="CE221" s="10"/>
      <c r="CF221" s="10"/>
      <c r="CG221" s="10"/>
    </row>
    <row r="222" spans="54:85" x14ac:dyDescent="0.45">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c r="CE222" s="10"/>
      <c r="CF222" s="10"/>
      <c r="CG222" s="10"/>
    </row>
    <row r="223" spans="54:85" x14ac:dyDescent="0.45">
      <c r="BB223" s="10"/>
      <c r="BC223" s="10"/>
      <c r="BD223" s="10"/>
      <c r="BE223" s="10"/>
      <c r="BF223" s="10"/>
      <c r="BG223" s="10"/>
      <c r="BH223" s="10"/>
      <c r="BI223" s="10"/>
      <c r="BJ223" s="10"/>
      <c r="BK223" s="10"/>
      <c r="BL223" s="10"/>
      <c r="BM223" s="10"/>
      <c r="BN223" s="10"/>
      <c r="BO223" s="10"/>
      <c r="BP223" s="10"/>
      <c r="BQ223" s="10"/>
      <c r="BR223" s="10"/>
      <c r="BS223" s="10"/>
      <c r="BT223" s="10"/>
      <c r="BU223" s="10"/>
      <c r="BV223" s="10"/>
      <c r="BW223" s="10"/>
      <c r="BX223" s="10"/>
      <c r="BY223" s="10"/>
      <c r="BZ223" s="10"/>
      <c r="CA223" s="10"/>
      <c r="CB223" s="10"/>
      <c r="CC223" s="10"/>
      <c r="CD223" s="10"/>
      <c r="CE223" s="10"/>
      <c r="CF223" s="10"/>
      <c r="CG223" s="10"/>
    </row>
    <row r="224" spans="54:85" x14ac:dyDescent="0.45">
      <c r="BB224" s="10"/>
      <c r="BC224" s="10"/>
      <c r="BD224" s="10"/>
      <c r="BE224" s="10"/>
      <c r="BF224" s="10"/>
      <c r="BG224" s="10"/>
      <c r="BH224" s="10"/>
      <c r="BI224" s="10"/>
      <c r="BJ224" s="10"/>
      <c r="BK224" s="10"/>
      <c r="BL224" s="10"/>
      <c r="BM224" s="10"/>
      <c r="BN224" s="10"/>
      <c r="BO224" s="10"/>
      <c r="BP224" s="10"/>
      <c r="BQ224" s="10"/>
      <c r="BR224" s="10"/>
      <c r="BS224" s="10"/>
      <c r="BT224" s="10"/>
      <c r="BU224" s="10"/>
      <c r="BV224" s="10"/>
      <c r="BW224" s="10"/>
      <c r="BX224" s="10"/>
      <c r="BY224" s="10"/>
      <c r="BZ224" s="10"/>
      <c r="CA224" s="10"/>
      <c r="CB224" s="10"/>
      <c r="CC224" s="10"/>
      <c r="CD224" s="10"/>
      <c r="CE224" s="10"/>
      <c r="CF224" s="10"/>
      <c r="CG224" s="10"/>
    </row>
    <row r="225" spans="54:85" x14ac:dyDescent="0.45">
      <c r="BB225" s="10"/>
      <c r="BC225" s="10"/>
      <c r="BD225" s="10"/>
      <c r="BE225" s="10"/>
      <c r="BF225" s="10"/>
      <c r="BG225" s="10"/>
      <c r="BH225" s="10"/>
      <c r="BI225" s="10"/>
      <c r="BJ225" s="10"/>
      <c r="BK225" s="10"/>
      <c r="BL225" s="10"/>
      <c r="BM225" s="10"/>
      <c r="BN225" s="10"/>
      <c r="BO225" s="10"/>
      <c r="BP225" s="10"/>
      <c r="BQ225" s="10"/>
      <c r="BR225" s="10"/>
      <c r="BS225" s="10"/>
      <c r="BT225" s="10"/>
      <c r="BU225" s="10"/>
      <c r="BV225" s="10"/>
      <c r="BW225" s="10"/>
      <c r="BX225" s="10"/>
      <c r="BY225" s="10"/>
      <c r="BZ225" s="10"/>
      <c r="CA225" s="10"/>
      <c r="CB225" s="10"/>
      <c r="CC225" s="10"/>
      <c r="CD225" s="10"/>
      <c r="CE225" s="10"/>
      <c r="CF225" s="10"/>
      <c r="CG225" s="10"/>
    </row>
    <row r="226" spans="54:85" x14ac:dyDescent="0.45">
      <c r="BB226" s="10"/>
      <c r="BC226" s="10"/>
      <c r="BD226" s="10"/>
      <c r="BE226" s="10"/>
      <c r="BF226" s="10"/>
      <c r="BG226" s="10"/>
      <c r="BH226" s="10"/>
      <c r="BI226" s="10"/>
      <c r="BJ226" s="10"/>
      <c r="BK226" s="10"/>
      <c r="BL226" s="10"/>
      <c r="BM226" s="10"/>
      <c r="BN226" s="10"/>
      <c r="BO226" s="10"/>
      <c r="BP226" s="10"/>
      <c r="BQ226" s="10"/>
      <c r="BR226" s="10"/>
      <c r="BS226" s="10"/>
      <c r="BT226" s="10"/>
      <c r="BU226" s="10"/>
      <c r="BV226" s="10"/>
      <c r="BW226" s="10"/>
      <c r="BX226" s="10"/>
      <c r="BY226" s="10"/>
      <c r="BZ226" s="10"/>
      <c r="CA226" s="10"/>
      <c r="CB226" s="10"/>
      <c r="CC226" s="10"/>
      <c r="CD226" s="10"/>
      <c r="CE226" s="10"/>
      <c r="CF226" s="10"/>
      <c r="CG226" s="10"/>
    </row>
    <row r="227" spans="54:85" x14ac:dyDescent="0.45">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c r="CE227" s="10"/>
      <c r="CF227" s="10"/>
      <c r="CG227" s="10"/>
    </row>
    <row r="228" spans="54:85" ht="17.399999999999999" x14ac:dyDescent="0.5">
      <c r="BB228" s="11"/>
      <c r="BC228" s="10"/>
      <c r="BD228" s="10"/>
      <c r="BE228" s="10"/>
      <c r="BF228" s="10"/>
      <c r="BG228" s="10"/>
      <c r="BH228" s="10"/>
      <c r="BI228" s="10"/>
      <c r="BJ228" s="10"/>
      <c r="BK228" s="10"/>
      <c r="BL228" s="10"/>
      <c r="BM228" s="10"/>
      <c r="BN228" s="10"/>
      <c r="BO228" s="10"/>
      <c r="BP228" s="10"/>
      <c r="BQ228" s="10"/>
      <c r="BR228" s="10"/>
      <c r="BS228" s="10"/>
      <c r="BT228" s="10"/>
      <c r="BU228" s="10"/>
      <c r="BV228" s="10"/>
      <c r="BW228" s="10"/>
      <c r="BX228" s="10"/>
      <c r="BY228" s="10"/>
      <c r="BZ228" s="10"/>
      <c r="CA228" s="10"/>
      <c r="CB228" s="10"/>
      <c r="CC228" s="10"/>
      <c r="CD228" s="10"/>
      <c r="CE228" s="10"/>
      <c r="CF228" s="10"/>
      <c r="CG228" s="10"/>
    </row>
    <row r="229" spans="54:85" x14ac:dyDescent="0.45">
      <c r="BB229" s="10"/>
      <c r="BC229" s="10"/>
      <c r="BD229" s="10"/>
      <c r="BE229" s="10"/>
      <c r="BF229" s="10"/>
      <c r="BG229" s="10"/>
      <c r="BH229" s="10"/>
      <c r="BI229" s="10"/>
      <c r="BJ229" s="10"/>
      <c r="BK229" s="10"/>
      <c r="BL229" s="10"/>
      <c r="BM229" s="10"/>
      <c r="BN229" s="10"/>
      <c r="BO229" s="10"/>
      <c r="BP229" s="10"/>
      <c r="BQ229" s="10"/>
      <c r="BR229" s="10"/>
      <c r="BS229" s="10"/>
      <c r="BT229" s="10"/>
      <c r="BU229" s="10"/>
      <c r="BV229" s="10"/>
      <c r="BW229" s="10"/>
      <c r="BX229" s="10"/>
      <c r="BY229" s="10"/>
      <c r="BZ229" s="10"/>
      <c r="CA229" s="10"/>
      <c r="CB229" s="10"/>
      <c r="CC229" s="10"/>
      <c r="CD229" s="10"/>
      <c r="CE229" s="10"/>
      <c r="CF229" s="10"/>
      <c r="CG229" s="10"/>
    </row>
    <row r="230" spans="54:85" x14ac:dyDescent="0.45">
      <c r="BB230" s="10"/>
      <c r="BC230" s="10"/>
      <c r="BD230" s="10"/>
      <c r="BE230" s="10"/>
      <c r="BF230" s="10"/>
      <c r="BG230" s="10"/>
      <c r="BH230" s="10"/>
      <c r="BI230" s="10"/>
      <c r="BJ230" s="10"/>
      <c r="BK230" s="10"/>
      <c r="BL230" s="10"/>
      <c r="BM230" s="10"/>
      <c r="BN230" s="10"/>
      <c r="BO230" s="10"/>
      <c r="BP230" s="10"/>
      <c r="BQ230" s="10"/>
      <c r="BR230" s="10"/>
      <c r="BS230" s="10"/>
      <c r="BT230" s="10"/>
      <c r="BU230" s="10"/>
      <c r="BV230" s="10"/>
      <c r="BW230" s="10"/>
      <c r="BX230" s="10"/>
      <c r="BY230" s="10"/>
      <c r="BZ230" s="10"/>
      <c r="CA230" s="10"/>
      <c r="CB230" s="10"/>
      <c r="CC230" s="10"/>
      <c r="CD230" s="10"/>
      <c r="CE230" s="10"/>
      <c r="CF230" s="10"/>
      <c r="CG230" s="10"/>
    </row>
    <row r="231" spans="54:85" x14ac:dyDescent="0.45">
      <c r="BB231" s="10"/>
      <c r="BC231" s="10"/>
      <c r="BD231" s="10"/>
      <c r="BE231" s="10"/>
      <c r="BF231" s="10"/>
      <c r="BG231" s="10"/>
      <c r="BH231" s="10"/>
      <c r="BI231" s="10"/>
      <c r="BJ231" s="10"/>
      <c r="BK231" s="10"/>
      <c r="BL231" s="10"/>
      <c r="BM231" s="10"/>
      <c r="BN231" s="10"/>
      <c r="BO231" s="10"/>
      <c r="BP231" s="10"/>
      <c r="BQ231" s="10"/>
      <c r="BR231" s="10"/>
      <c r="BS231" s="10"/>
      <c r="BT231" s="10"/>
      <c r="BU231" s="10"/>
      <c r="BV231" s="10"/>
      <c r="BW231" s="10"/>
      <c r="BX231" s="10"/>
      <c r="BY231" s="10"/>
      <c r="BZ231" s="10"/>
      <c r="CA231" s="10"/>
      <c r="CB231" s="10"/>
      <c r="CC231" s="10"/>
      <c r="CD231" s="10"/>
      <c r="CE231" s="10"/>
      <c r="CF231" s="10"/>
      <c r="CG231" s="10"/>
    </row>
    <row r="232" spans="54:85" x14ac:dyDescent="0.45">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c r="CE232" s="10"/>
      <c r="CF232" s="10"/>
      <c r="CG232" s="10"/>
    </row>
  </sheetData>
  <mergeCells count="20">
    <mergeCell ref="BO198:BT199"/>
    <mergeCell ref="BG199:BL200"/>
    <mergeCell ref="BO139:BT140"/>
    <mergeCell ref="BB155:BZ158"/>
    <mergeCell ref="CA155:CE158"/>
    <mergeCell ref="CF155:CG158"/>
    <mergeCell ref="BG160:BL161"/>
    <mergeCell ref="BW160:CB161"/>
    <mergeCell ref="A7:A8"/>
    <mergeCell ref="B7:B8"/>
    <mergeCell ref="BB80:BZ83"/>
    <mergeCell ref="CA80:CE83"/>
    <mergeCell ref="CF80:CG83"/>
    <mergeCell ref="BO85:BT86"/>
    <mergeCell ref="BB1:BZ4"/>
    <mergeCell ref="CA1:CE4"/>
    <mergeCell ref="CF1:CG4"/>
    <mergeCell ref="B3:C3"/>
    <mergeCell ref="BG6:BL7"/>
    <mergeCell ref="BW6:CB7"/>
  </mergeCells>
  <phoneticPr fontId="5"/>
  <dataValidations count="1">
    <dataValidation type="list" allowBlank="1" showInputMessage="1" showErrorMessage="1" sqref="B3:C3" xr:uid="{00000000-0002-0000-0200-000000000000}">
      <formula1>$AZ$1:$AZ$48</formula1>
    </dataValidation>
  </dataValidations>
  <printOptions horizontalCentered="1"/>
  <pageMargins left="0.39370078740157483" right="0.19685039370078741" top="0.39370078740157483" bottom="0.39370078740157483" header="0.23622047244094491" footer="0.23622047244094491"/>
  <pageSetup paperSize="9" scale="45" orientation="landscape" horizontalDpi="300" verticalDpi="300" r:id="rId1"/>
  <headerFooter>
    <oddFooter>&amp;C&amp;16&amp;P/&amp;N</oddFooter>
  </headerFooter>
  <rowBreaks count="2" manualBreakCount="2">
    <brk id="79" min="53" max="84" man="1"/>
    <brk id="154" min="53" max="8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62690-E6A3-4CA5-AD21-3BB4681721AC}">
  <sheetPr codeName="Sheet1">
    <pageSetUpPr fitToPage="1"/>
  </sheetPr>
  <dimension ref="A1:AL185"/>
  <sheetViews>
    <sheetView tabSelected="1" view="pageBreakPreview" zoomScale="85" zoomScaleNormal="55" zoomScaleSheetLayoutView="85" workbookViewId="0">
      <selection activeCell="A5" sqref="A5"/>
    </sheetView>
  </sheetViews>
  <sheetFormatPr defaultColWidth="9.109375" defaultRowHeight="15" x14ac:dyDescent="0.45"/>
  <cols>
    <col min="1" max="2" width="9.109375" style="86"/>
    <col min="3" max="3" width="20.33203125" style="86" bestFit="1" customWidth="1"/>
    <col min="4" max="10" width="9.109375" style="86"/>
    <col min="11" max="11" width="16.33203125" style="86" customWidth="1"/>
    <col min="12" max="15" width="9.109375" style="86"/>
    <col min="16" max="16" width="12" style="86" customWidth="1"/>
    <col min="17" max="19" width="9.109375" style="86"/>
    <col min="20" max="20" width="10.44140625" style="86" customWidth="1"/>
    <col min="21" max="21" width="9.109375" style="86"/>
    <col min="22" max="22" width="9.44140625" style="86" customWidth="1"/>
    <col min="23" max="16384" width="9.109375" style="86"/>
  </cols>
  <sheetData>
    <row r="1" spans="1:30" ht="15" customHeight="1" x14ac:dyDescent="0.45">
      <c r="A1" s="193" t="s">
        <v>653</v>
      </c>
      <c r="B1" s="193"/>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4" t="s">
        <v>2</v>
      </c>
      <c r="AD1" s="195"/>
    </row>
    <row r="2" spans="1:30" ht="15" customHeight="1" x14ac:dyDescent="0.45">
      <c r="A2" s="193"/>
      <c r="B2" s="193"/>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4"/>
      <c r="AD2" s="195"/>
    </row>
    <row r="3" spans="1:30" ht="15" customHeight="1" x14ac:dyDescent="0.45">
      <c r="A3" s="193"/>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6"/>
      <c r="AD3" s="195"/>
    </row>
    <row r="4" spans="1:30" ht="15" customHeight="1" x14ac:dyDescent="0.45">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6"/>
      <c r="AD4" s="195"/>
    </row>
    <row r="5" spans="1:30" ht="15.75" customHeight="1" x14ac:dyDescent="0.45">
      <c r="A5" s="87"/>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row>
    <row r="6" spans="1:30" ht="15.75" customHeight="1" x14ac:dyDescent="0.45">
      <c r="A6" s="87"/>
      <c r="B6" s="197" t="s">
        <v>105</v>
      </c>
      <c r="C6" s="197"/>
      <c r="D6" s="197"/>
      <c r="E6" s="197"/>
      <c r="F6" s="197"/>
      <c r="G6" s="197"/>
      <c r="H6" s="197"/>
      <c r="I6" s="197"/>
      <c r="J6" s="197"/>
      <c r="K6" s="197"/>
      <c r="L6" s="198" t="s">
        <v>651</v>
      </c>
      <c r="M6" s="198"/>
      <c r="N6" s="198"/>
      <c r="O6" s="198"/>
      <c r="P6" s="198"/>
      <c r="Q6" s="198"/>
      <c r="R6" s="198"/>
      <c r="S6" s="198"/>
      <c r="T6" s="198"/>
      <c r="U6" s="198"/>
      <c r="V6" s="198"/>
      <c r="W6" s="87"/>
      <c r="X6" s="87"/>
      <c r="Y6" s="87"/>
      <c r="Z6" s="87"/>
      <c r="AA6" s="87"/>
      <c r="AB6" s="87"/>
      <c r="AC6" s="87"/>
      <c r="AD6" s="87"/>
    </row>
    <row r="7" spans="1:30" ht="15.75" customHeight="1" x14ac:dyDescent="0.45">
      <c r="A7" s="87"/>
      <c r="B7" s="197"/>
      <c r="C7" s="197"/>
      <c r="D7" s="197"/>
      <c r="E7" s="197"/>
      <c r="F7" s="197"/>
      <c r="G7" s="197"/>
      <c r="H7" s="197"/>
      <c r="I7" s="197"/>
      <c r="J7" s="197"/>
      <c r="K7" s="197"/>
      <c r="L7" s="198"/>
      <c r="M7" s="198"/>
      <c r="N7" s="198"/>
      <c r="O7" s="198"/>
      <c r="P7" s="198"/>
      <c r="Q7" s="198"/>
      <c r="R7" s="198"/>
      <c r="S7" s="198"/>
      <c r="T7" s="198"/>
      <c r="U7" s="198"/>
      <c r="V7" s="198"/>
      <c r="W7" s="87"/>
      <c r="X7" s="87"/>
      <c r="Y7" s="87"/>
      <c r="Z7" s="87"/>
      <c r="AA7" s="87"/>
      <c r="AB7" s="87"/>
      <c r="AC7" s="87"/>
      <c r="AD7" s="87"/>
    </row>
    <row r="8" spans="1:30" ht="15.75" customHeight="1" x14ac:dyDescent="0.45">
      <c r="A8" s="87"/>
      <c r="B8" s="189" t="s">
        <v>652</v>
      </c>
      <c r="C8" s="190"/>
      <c r="D8" s="190"/>
      <c r="E8" s="190"/>
      <c r="F8" s="190"/>
      <c r="G8" s="190"/>
      <c r="H8" s="190"/>
      <c r="I8" s="190"/>
      <c r="J8" s="87"/>
      <c r="K8" s="87"/>
      <c r="L8" s="87"/>
      <c r="M8" s="87"/>
      <c r="N8" s="87"/>
      <c r="O8" s="87"/>
      <c r="P8" s="87"/>
      <c r="Q8" s="87"/>
      <c r="R8" s="87"/>
      <c r="S8" s="87"/>
      <c r="T8" s="87"/>
      <c r="U8" s="87"/>
      <c r="V8" s="88"/>
      <c r="W8" s="88"/>
      <c r="X8" s="88"/>
      <c r="Y8" s="88"/>
      <c r="Z8" s="88"/>
      <c r="AA8" s="87"/>
      <c r="AB8" s="87"/>
      <c r="AC8" s="87"/>
      <c r="AD8" s="87"/>
    </row>
    <row r="9" spans="1:30" ht="15.75" customHeight="1" x14ac:dyDescent="0.45">
      <c r="A9" s="87"/>
      <c r="B9" s="190"/>
      <c r="C9" s="190"/>
      <c r="D9" s="190"/>
      <c r="E9" s="190"/>
      <c r="F9" s="190"/>
      <c r="G9" s="190"/>
      <c r="H9" s="190"/>
      <c r="I9" s="190"/>
      <c r="J9" s="87"/>
      <c r="K9" s="87"/>
      <c r="L9" s="87"/>
      <c r="M9" s="87"/>
      <c r="N9" s="87"/>
      <c r="O9" s="87"/>
      <c r="P9" s="87"/>
      <c r="Q9" s="87"/>
      <c r="R9" s="87"/>
      <c r="S9" s="87"/>
      <c r="T9" s="87"/>
      <c r="U9" s="87"/>
      <c r="V9" s="88"/>
      <c r="W9" s="88"/>
      <c r="X9" s="88"/>
      <c r="Y9" s="88"/>
      <c r="Z9" s="88"/>
      <c r="AA9" s="87"/>
      <c r="AB9" s="87"/>
      <c r="AC9" s="87"/>
      <c r="AD9" s="87"/>
    </row>
    <row r="10" spans="1:30" ht="15.75" customHeight="1" x14ac:dyDescent="0.45">
      <c r="A10" s="87"/>
      <c r="B10" s="87">
        <v>1</v>
      </c>
      <c r="C10" s="87" t="s">
        <v>106</v>
      </c>
      <c r="D10" s="87"/>
      <c r="E10" s="87"/>
      <c r="F10" s="87"/>
      <c r="G10" s="87"/>
      <c r="H10" s="87"/>
      <c r="I10" s="87"/>
      <c r="J10" s="87"/>
      <c r="K10" s="87"/>
      <c r="L10" s="87"/>
      <c r="M10" s="87"/>
      <c r="N10" s="87"/>
      <c r="O10" s="87"/>
      <c r="P10" s="87"/>
      <c r="Q10" s="87"/>
      <c r="R10" s="87"/>
      <c r="S10" s="87"/>
      <c r="T10" s="87"/>
      <c r="U10" s="87"/>
      <c r="V10" s="88"/>
      <c r="W10" s="88"/>
      <c r="X10" s="88"/>
      <c r="Y10" s="88"/>
      <c r="Z10" s="88"/>
      <c r="AA10" s="87"/>
      <c r="AB10" s="87"/>
      <c r="AC10" s="87"/>
      <c r="AD10" s="87"/>
    </row>
    <row r="11" spans="1:30" ht="15.75" customHeight="1" x14ac:dyDescent="0.45">
      <c r="A11" s="87"/>
      <c r="B11" s="87"/>
      <c r="C11" s="87"/>
      <c r="D11" s="87"/>
      <c r="E11" s="87"/>
      <c r="F11" s="87"/>
      <c r="G11" s="87"/>
      <c r="H11" s="87"/>
      <c r="I11" s="87"/>
      <c r="J11" s="87"/>
      <c r="K11" s="87"/>
      <c r="L11" s="87"/>
      <c r="M11" s="87"/>
      <c r="N11" s="87"/>
      <c r="O11" s="87"/>
      <c r="P11" s="87"/>
      <c r="Q11" s="87"/>
      <c r="R11" s="87"/>
      <c r="S11" s="87"/>
      <c r="T11" s="87"/>
      <c r="U11" s="87"/>
      <c r="V11" s="88"/>
      <c r="W11" s="88"/>
      <c r="X11" s="88"/>
      <c r="Y11" s="88"/>
      <c r="Z11" s="88"/>
      <c r="AA11" s="87"/>
      <c r="AB11" s="87"/>
      <c r="AC11" s="87"/>
      <c r="AD11" s="87"/>
    </row>
    <row r="12" spans="1:30" ht="15.75" customHeight="1" x14ac:dyDescent="0.45">
      <c r="A12" s="87"/>
      <c r="B12" s="189" t="s">
        <v>107</v>
      </c>
      <c r="C12" s="190"/>
      <c r="D12" s="190"/>
      <c r="E12" s="190"/>
      <c r="F12" s="190"/>
      <c r="G12" s="190"/>
      <c r="H12" s="190"/>
      <c r="I12" s="190"/>
      <c r="J12" s="87"/>
      <c r="K12" s="87"/>
      <c r="L12" s="87"/>
      <c r="M12" s="87"/>
      <c r="N12" s="87"/>
      <c r="O12" s="87"/>
      <c r="P12" s="87"/>
      <c r="Q12" s="87"/>
      <c r="R12" s="87"/>
      <c r="S12" s="87"/>
      <c r="T12" s="87"/>
      <c r="U12" s="87"/>
      <c r="V12" s="88"/>
      <c r="W12" s="88"/>
      <c r="X12" s="88"/>
      <c r="Y12" s="88"/>
      <c r="Z12" s="88"/>
      <c r="AA12" s="87"/>
      <c r="AB12" s="87"/>
      <c r="AC12" s="87"/>
      <c r="AD12" s="87"/>
    </row>
    <row r="13" spans="1:30" ht="15.75" customHeight="1" x14ac:dyDescent="0.45">
      <c r="A13" s="87"/>
      <c r="B13" s="190"/>
      <c r="C13" s="190"/>
      <c r="D13" s="190"/>
      <c r="E13" s="190"/>
      <c r="F13" s="190"/>
      <c r="G13" s="190"/>
      <c r="H13" s="190"/>
      <c r="I13" s="190"/>
      <c r="J13" s="87"/>
      <c r="K13" s="87"/>
      <c r="L13" s="87"/>
      <c r="M13" s="87"/>
      <c r="N13" s="87"/>
      <c r="O13" s="87"/>
      <c r="P13" s="87"/>
      <c r="Q13" s="87"/>
      <c r="R13" s="87"/>
      <c r="S13" s="87"/>
      <c r="T13" s="87"/>
      <c r="U13" s="87"/>
      <c r="V13" s="88"/>
      <c r="W13" s="88"/>
      <c r="X13" s="88"/>
      <c r="Y13" s="88"/>
      <c r="Z13" s="88"/>
      <c r="AA13" s="87"/>
      <c r="AB13" s="87"/>
      <c r="AC13" s="87"/>
      <c r="AD13" s="87"/>
    </row>
    <row r="14" spans="1:30" ht="15.75" customHeight="1" x14ac:dyDescent="0.45">
      <c r="A14" s="87"/>
      <c r="B14" s="87">
        <v>2</v>
      </c>
      <c r="C14" s="87" t="s">
        <v>108</v>
      </c>
      <c r="D14" s="87"/>
      <c r="E14" s="87"/>
      <c r="F14" s="87"/>
      <c r="G14" s="87"/>
      <c r="H14" s="87" t="s">
        <v>109</v>
      </c>
      <c r="I14" s="87"/>
      <c r="J14" s="87"/>
      <c r="K14" s="87"/>
      <c r="L14" s="87"/>
      <c r="M14" s="87"/>
      <c r="O14" s="87"/>
      <c r="P14" s="87"/>
      <c r="Q14" s="87"/>
      <c r="R14" s="87"/>
      <c r="S14" s="87"/>
      <c r="T14" s="87"/>
      <c r="U14" s="87"/>
      <c r="V14" s="88"/>
      <c r="W14" s="88"/>
      <c r="X14" s="87" t="s">
        <v>110</v>
      </c>
      <c r="Z14" s="88"/>
      <c r="AA14" s="87"/>
      <c r="AB14" s="87"/>
      <c r="AC14" s="87"/>
      <c r="AD14" s="87"/>
    </row>
    <row r="15" spans="1:30" ht="15.75" customHeight="1" x14ac:dyDescent="0.45">
      <c r="A15" s="87"/>
      <c r="B15" s="87"/>
      <c r="C15" s="87"/>
      <c r="D15" s="87"/>
      <c r="E15" s="87"/>
      <c r="F15" s="87"/>
      <c r="G15" s="87"/>
      <c r="H15" s="87" t="s">
        <v>111</v>
      </c>
      <c r="I15" s="87"/>
      <c r="J15" s="87"/>
      <c r="K15" s="87"/>
      <c r="L15" s="87"/>
      <c r="M15" s="87"/>
      <c r="O15" s="87"/>
      <c r="P15" s="87"/>
      <c r="Q15" s="87"/>
      <c r="R15" s="87"/>
      <c r="S15" s="87"/>
      <c r="T15" s="87"/>
      <c r="U15" s="87"/>
      <c r="V15" s="88"/>
      <c r="W15" s="88"/>
      <c r="X15" s="87" t="s">
        <v>110</v>
      </c>
      <c r="Y15" s="88"/>
      <c r="Z15" s="88"/>
      <c r="AA15" s="87"/>
      <c r="AB15" s="87"/>
      <c r="AC15" s="87"/>
      <c r="AD15" s="87"/>
    </row>
    <row r="16" spans="1:30" ht="15.75" customHeight="1" x14ac:dyDescent="0.45">
      <c r="A16" s="87"/>
      <c r="B16" s="87"/>
      <c r="C16" s="87"/>
      <c r="D16" s="87"/>
      <c r="E16" s="87"/>
      <c r="F16" s="87"/>
      <c r="G16" s="87"/>
      <c r="H16" s="87" t="s">
        <v>112</v>
      </c>
      <c r="I16" s="87"/>
      <c r="J16" s="87"/>
      <c r="K16" s="87"/>
      <c r="L16" s="87"/>
      <c r="M16" s="87"/>
      <c r="O16" s="87"/>
      <c r="P16" s="87"/>
      <c r="Q16" s="87"/>
      <c r="R16" s="87"/>
      <c r="S16" s="87"/>
      <c r="T16" s="87"/>
      <c r="U16" s="87"/>
      <c r="V16" s="88"/>
      <c r="W16" s="88"/>
      <c r="X16" s="87" t="s">
        <v>110</v>
      </c>
      <c r="Y16" s="88"/>
      <c r="Z16" s="88"/>
      <c r="AA16" s="87"/>
      <c r="AB16" s="87"/>
      <c r="AC16" s="87"/>
      <c r="AD16" s="87"/>
    </row>
    <row r="17" spans="1:30" ht="15.75" customHeight="1" x14ac:dyDescent="0.45">
      <c r="A17" s="87"/>
      <c r="B17" s="87"/>
      <c r="C17" s="87"/>
      <c r="D17" s="87"/>
      <c r="E17" s="87"/>
      <c r="F17" s="87"/>
      <c r="G17" s="87"/>
      <c r="H17" s="87" t="s">
        <v>113</v>
      </c>
      <c r="I17" s="87"/>
      <c r="J17" s="87"/>
      <c r="K17" s="87"/>
      <c r="L17" s="87"/>
      <c r="M17" s="87"/>
      <c r="O17" s="87"/>
      <c r="P17" s="87"/>
      <c r="Q17" s="87"/>
      <c r="R17" s="87"/>
      <c r="S17" s="87"/>
      <c r="T17" s="87"/>
      <c r="U17" s="87"/>
      <c r="V17" s="88"/>
      <c r="W17" s="88"/>
      <c r="X17" s="87" t="s">
        <v>110</v>
      </c>
      <c r="Y17" s="88"/>
      <c r="Z17" s="88"/>
      <c r="AA17" s="87"/>
      <c r="AB17" s="87"/>
      <c r="AC17" s="87"/>
      <c r="AD17" s="87"/>
    </row>
    <row r="18" spans="1:30" ht="15.75" customHeight="1" x14ac:dyDescent="0.45">
      <c r="A18" s="87"/>
      <c r="B18" s="87"/>
      <c r="C18" s="87"/>
      <c r="D18" s="87"/>
      <c r="E18" s="87"/>
      <c r="F18" s="87"/>
      <c r="G18" s="87"/>
      <c r="H18" s="87" t="s">
        <v>114</v>
      </c>
      <c r="I18" s="87"/>
      <c r="J18" s="87"/>
      <c r="K18" s="87"/>
      <c r="L18" s="87"/>
      <c r="M18" s="87"/>
      <c r="O18" s="87"/>
      <c r="P18" s="87"/>
      <c r="Q18" s="87"/>
      <c r="R18" s="87"/>
      <c r="S18" s="87"/>
      <c r="T18" s="87"/>
      <c r="U18" s="87"/>
      <c r="V18" s="88"/>
      <c r="W18" s="88"/>
      <c r="X18" s="87" t="s">
        <v>110</v>
      </c>
      <c r="Y18" s="88"/>
      <c r="Z18" s="88"/>
      <c r="AA18" s="87"/>
      <c r="AB18" s="87"/>
      <c r="AC18" s="87"/>
      <c r="AD18" s="87"/>
    </row>
    <row r="19" spans="1:30" ht="15.75" customHeight="1" x14ac:dyDescent="0.45">
      <c r="A19" s="87"/>
      <c r="B19" s="87"/>
      <c r="C19" s="87"/>
      <c r="D19" s="87"/>
      <c r="E19" s="87"/>
      <c r="F19" s="87"/>
      <c r="G19" s="87"/>
      <c r="H19" s="87" t="s">
        <v>115</v>
      </c>
      <c r="I19" s="87"/>
      <c r="J19" s="87"/>
      <c r="K19" s="87"/>
      <c r="L19" s="87"/>
      <c r="M19" s="87"/>
      <c r="O19" s="87"/>
      <c r="P19" s="87"/>
      <c r="Q19" s="87"/>
      <c r="R19" s="87"/>
      <c r="S19" s="87"/>
      <c r="T19" s="87"/>
      <c r="U19" s="87"/>
      <c r="V19" s="88"/>
      <c r="W19" s="88"/>
      <c r="X19" s="87" t="s">
        <v>110</v>
      </c>
      <c r="Y19" s="88"/>
      <c r="Z19" s="88"/>
      <c r="AA19" s="87"/>
      <c r="AB19" s="87"/>
      <c r="AC19" s="87"/>
      <c r="AD19" s="87"/>
    </row>
    <row r="20" spans="1:30" ht="15.75" customHeight="1" x14ac:dyDescent="0.45">
      <c r="A20" s="87"/>
      <c r="B20" s="87"/>
      <c r="C20" s="87"/>
      <c r="D20" s="87"/>
      <c r="E20" s="87"/>
      <c r="F20" s="87"/>
      <c r="G20" s="87"/>
      <c r="H20" s="87" t="s">
        <v>116</v>
      </c>
      <c r="I20" s="87"/>
      <c r="J20" s="87"/>
      <c r="K20" s="87"/>
      <c r="L20" s="87"/>
      <c r="M20" s="87"/>
      <c r="O20" s="87"/>
      <c r="P20" s="87"/>
      <c r="Q20" s="87"/>
      <c r="R20" s="87"/>
      <c r="S20" s="87"/>
      <c r="T20" s="87"/>
      <c r="U20" s="87"/>
      <c r="V20" s="88"/>
      <c r="W20" s="88"/>
      <c r="X20" s="87" t="s">
        <v>110</v>
      </c>
      <c r="Y20" s="88"/>
      <c r="Z20" s="88"/>
      <c r="AA20" s="87"/>
      <c r="AB20" s="87"/>
      <c r="AC20" s="87"/>
      <c r="AD20" s="87"/>
    </row>
    <row r="21" spans="1:30" ht="15.75" customHeight="1" x14ac:dyDescent="0.45">
      <c r="A21" s="87"/>
      <c r="B21" s="87"/>
      <c r="C21" s="87"/>
      <c r="D21" s="87"/>
      <c r="E21" s="87"/>
      <c r="F21" s="87"/>
      <c r="G21" s="87"/>
      <c r="H21" s="87" t="s">
        <v>117</v>
      </c>
      <c r="I21" s="87"/>
      <c r="J21" s="87"/>
      <c r="K21" s="87"/>
      <c r="L21" s="87"/>
      <c r="M21" s="87"/>
      <c r="O21" s="87"/>
      <c r="P21" s="87"/>
      <c r="Q21" s="87"/>
      <c r="R21" s="87"/>
      <c r="S21" s="87"/>
      <c r="T21" s="87"/>
      <c r="U21" s="87"/>
      <c r="V21" s="88"/>
      <c r="W21" s="88"/>
      <c r="X21" s="87" t="s">
        <v>110</v>
      </c>
      <c r="Y21" s="88"/>
      <c r="Z21" s="88"/>
      <c r="AA21" s="87"/>
      <c r="AB21" s="87"/>
      <c r="AC21" s="87"/>
      <c r="AD21" s="87"/>
    </row>
    <row r="22" spans="1:30" ht="15.75" customHeight="1" x14ac:dyDescent="0.45">
      <c r="A22" s="87"/>
      <c r="B22" s="87"/>
      <c r="C22" s="87"/>
      <c r="D22" s="87"/>
      <c r="E22" s="87"/>
      <c r="F22" s="87"/>
      <c r="G22" s="87"/>
      <c r="H22" s="87" t="s">
        <v>118</v>
      </c>
      <c r="I22" s="87"/>
      <c r="J22" s="87"/>
      <c r="K22" s="87"/>
      <c r="L22" s="87"/>
      <c r="M22" s="87"/>
      <c r="O22" s="87"/>
      <c r="P22" s="87"/>
      <c r="Q22" s="87"/>
      <c r="R22" s="87"/>
      <c r="S22" s="87"/>
      <c r="T22" s="87"/>
      <c r="U22" s="87"/>
      <c r="V22" s="88"/>
      <c r="W22" s="88"/>
      <c r="X22" s="87" t="s">
        <v>110</v>
      </c>
      <c r="Y22" s="88"/>
      <c r="Z22" s="88"/>
      <c r="AA22" s="87"/>
      <c r="AB22" s="87"/>
      <c r="AC22" s="87"/>
      <c r="AD22" s="87"/>
    </row>
    <row r="23" spans="1:30" ht="15.75" customHeight="1" x14ac:dyDescent="0.45">
      <c r="A23" s="87"/>
      <c r="B23" s="87"/>
      <c r="C23" s="87"/>
      <c r="D23" s="87"/>
      <c r="E23" s="87"/>
      <c r="F23" s="87"/>
      <c r="G23" s="87"/>
      <c r="H23" s="87"/>
      <c r="I23" s="87"/>
      <c r="J23" s="87"/>
      <c r="K23" s="87"/>
      <c r="L23" s="87"/>
      <c r="M23" s="87"/>
      <c r="N23" s="87"/>
      <c r="O23" s="87"/>
      <c r="P23" s="87"/>
      <c r="Q23" s="87"/>
      <c r="R23" s="87"/>
      <c r="S23" s="87"/>
      <c r="T23" s="87"/>
      <c r="U23" s="87"/>
      <c r="V23" s="88"/>
      <c r="W23" s="88"/>
      <c r="X23" s="88"/>
      <c r="Y23" s="88"/>
      <c r="Z23" s="88"/>
      <c r="AA23" s="87"/>
      <c r="AB23" s="87"/>
      <c r="AC23" s="87"/>
      <c r="AD23" s="87"/>
    </row>
    <row r="24" spans="1:30" ht="15.75" customHeight="1" x14ac:dyDescent="0.45">
      <c r="A24" s="87"/>
      <c r="B24" s="189" t="s">
        <v>119</v>
      </c>
      <c r="C24" s="190"/>
      <c r="D24" s="190"/>
      <c r="E24" s="190"/>
      <c r="F24" s="190"/>
      <c r="G24" s="190"/>
      <c r="H24" s="190"/>
      <c r="I24" s="190"/>
      <c r="J24" s="87"/>
      <c r="K24" s="87"/>
      <c r="L24" s="87"/>
      <c r="M24" s="87"/>
      <c r="N24" s="87"/>
      <c r="O24" s="87"/>
      <c r="P24" s="87"/>
      <c r="Q24" s="87"/>
      <c r="R24" s="87"/>
      <c r="S24" s="87"/>
      <c r="T24" s="87"/>
      <c r="U24" s="87"/>
      <c r="V24" s="87"/>
      <c r="W24" s="87"/>
      <c r="X24" s="87"/>
      <c r="Y24" s="87"/>
      <c r="Z24" s="87"/>
      <c r="AA24" s="87"/>
      <c r="AB24" s="87"/>
      <c r="AC24" s="87"/>
      <c r="AD24" s="87"/>
    </row>
    <row r="25" spans="1:30" ht="15.75" customHeight="1" x14ac:dyDescent="0.45">
      <c r="A25" s="87"/>
      <c r="B25" s="190"/>
      <c r="C25" s="190"/>
      <c r="D25" s="190"/>
      <c r="E25" s="190"/>
      <c r="F25" s="190"/>
      <c r="G25" s="190"/>
      <c r="H25" s="190"/>
      <c r="I25" s="190"/>
      <c r="J25" s="87"/>
      <c r="K25" s="87"/>
      <c r="L25" s="87"/>
      <c r="M25" s="87"/>
      <c r="N25" s="87"/>
      <c r="O25" s="87"/>
      <c r="P25" s="87"/>
      <c r="Q25" s="87"/>
      <c r="R25" s="87"/>
      <c r="S25" s="87"/>
      <c r="T25" s="87"/>
      <c r="U25" s="87"/>
      <c r="V25" s="87"/>
      <c r="W25" s="87"/>
      <c r="X25" s="87"/>
      <c r="Y25" s="87"/>
      <c r="Z25" s="87"/>
      <c r="AA25" s="87"/>
      <c r="AB25" s="87"/>
      <c r="AC25" s="87"/>
      <c r="AD25" s="87"/>
    </row>
    <row r="26" spans="1:30" ht="15.75" customHeight="1" x14ac:dyDescent="0.45">
      <c r="A26" s="87"/>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row>
    <row r="27" spans="1:30" ht="15.75" customHeight="1" x14ac:dyDescent="0.45">
      <c r="A27" s="87"/>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row>
    <row r="28" spans="1:30" ht="15.75" customHeight="1" x14ac:dyDescent="0.45">
      <c r="A28" s="87"/>
      <c r="B28" s="89" t="s">
        <v>120</v>
      </c>
      <c r="C28" s="87" t="s">
        <v>121</v>
      </c>
      <c r="D28" s="87"/>
      <c r="E28" s="87"/>
      <c r="F28" s="87"/>
      <c r="G28" s="87"/>
      <c r="H28" s="87" t="s">
        <v>122</v>
      </c>
      <c r="I28" s="87"/>
      <c r="J28" s="87"/>
      <c r="K28" s="87"/>
      <c r="L28" s="87"/>
      <c r="M28" s="87"/>
      <c r="N28" s="87"/>
      <c r="O28" s="87"/>
      <c r="P28" s="87"/>
      <c r="Q28" s="87"/>
      <c r="R28" s="87"/>
      <c r="S28" s="87"/>
      <c r="T28" s="87"/>
      <c r="V28" s="87"/>
      <c r="W28" s="87"/>
      <c r="X28" s="87" t="s">
        <v>110</v>
      </c>
      <c r="Y28" s="87"/>
      <c r="Z28" s="87"/>
      <c r="AA28" s="87"/>
      <c r="AB28" s="87"/>
      <c r="AC28" s="87"/>
      <c r="AD28" s="87"/>
    </row>
    <row r="29" spans="1:30" ht="15.75" customHeight="1" x14ac:dyDescent="0.45">
      <c r="A29" s="87"/>
      <c r="B29" s="90"/>
      <c r="D29" s="87"/>
      <c r="E29" s="87"/>
      <c r="F29" s="87"/>
      <c r="G29" s="87"/>
      <c r="H29" s="87" t="s">
        <v>123</v>
      </c>
      <c r="I29" s="87"/>
      <c r="J29" s="87"/>
      <c r="K29" s="87"/>
      <c r="L29" s="87" t="s">
        <v>124</v>
      </c>
      <c r="M29" s="87"/>
      <c r="N29" s="87"/>
      <c r="O29" s="87"/>
      <c r="P29" s="87"/>
      <c r="Q29" s="87"/>
      <c r="R29" s="87"/>
      <c r="S29" s="87"/>
      <c r="T29" s="87"/>
      <c r="V29" s="87"/>
      <c r="W29" s="87"/>
      <c r="X29" s="88" t="s">
        <v>110</v>
      </c>
      <c r="Y29" s="87"/>
      <c r="Z29" s="87"/>
      <c r="AA29" s="87"/>
      <c r="AB29" s="87"/>
      <c r="AC29" s="87"/>
      <c r="AD29" s="87"/>
    </row>
    <row r="30" spans="1:30" ht="15.75" customHeight="1" x14ac:dyDescent="0.45">
      <c r="A30" s="87"/>
      <c r="B30" s="87"/>
      <c r="D30" s="87"/>
      <c r="E30" s="87"/>
      <c r="F30" s="87"/>
      <c r="G30" s="87"/>
      <c r="H30" s="87"/>
      <c r="I30" s="87"/>
      <c r="J30" s="87"/>
      <c r="K30" s="87"/>
      <c r="L30" s="87" t="s">
        <v>125</v>
      </c>
      <c r="M30" s="87"/>
      <c r="N30" s="87"/>
      <c r="O30" s="87"/>
      <c r="P30" s="87"/>
      <c r="Q30" s="87"/>
      <c r="R30" s="87"/>
      <c r="S30" s="87"/>
      <c r="T30" s="87"/>
      <c r="V30" s="87"/>
      <c r="W30" s="87"/>
      <c r="X30" s="88"/>
      <c r="Y30" s="87"/>
      <c r="Z30" s="87"/>
      <c r="AA30" s="87"/>
      <c r="AB30" s="87"/>
      <c r="AC30" s="87"/>
      <c r="AD30" s="87"/>
    </row>
    <row r="31" spans="1:30" ht="15.75" customHeight="1" x14ac:dyDescent="0.45">
      <c r="A31" s="87"/>
      <c r="B31" s="87"/>
      <c r="C31" s="87"/>
      <c r="D31" s="87"/>
      <c r="E31" s="87"/>
      <c r="F31" s="87"/>
      <c r="G31" s="87"/>
      <c r="H31" s="87" t="s">
        <v>126</v>
      </c>
      <c r="I31" s="87"/>
      <c r="J31" s="87"/>
      <c r="K31" s="87"/>
      <c r="L31" s="87" t="s">
        <v>124</v>
      </c>
      <c r="M31" s="87"/>
      <c r="N31" s="87"/>
      <c r="O31" s="87"/>
      <c r="P31" s="87"/>
      <c r="Q31" s="87"/>
      <c r="R31" s="87"/>
      <c r="S31" s="87"/>
      <c r="T31" s="87"/>
      <c r="V31" s="87"/>
      <c r="W31" s="87"/>
      <c r="X31" s="88" t="s">
        <v>110</v>
      </c>
      <c r="Y31" s="87"/>
      <c r="Z31" s="87"/>
      <c r="AA31" s="87"/>
      <c r="AB31" s="87"/>
      <c r="AC31" s="87"/>
      <c r="AD31" s="87"/>
    </row>
    <row r="32" spans="1:30" ht="15.75" customHeight="1" x14ac:dyDescent="0.45">
      <c r="A32" s="87"/>
      <c r="B32" s="87"/>
      <c r="C32" s="87"/>
      <c r="D32" s="87"/>
      <c r="E32" s="87"/>
      <c r="F32" s="87"/>
      <c r="G32" s="87"/>
      <c r="H32" s="87"/>
      <c r="I32" s="87"/>
      <c r="J32" s="87"/>
      <c r="K32" s="87"/>
      <c r="L32" s="87" t="s">
        <v>125</v>
      </c>
      <c r="M32" s="87"/>
      <c r="N32" s="87"/>
      <c r="O32" s="87"/>
      <c r="P32" s="87"/>
      <c r="Q32" s="87"/>
      <c r="R32" s="87"/>
      <c r="S32" s="87"/>
      <c r="T32" s="87"/>
      <c r="V32" s="87"/>
      <c r="W32" s="87"/>
      <c r="X32" s="87"/>
      <c r="Y32" s="87"/>
      <c r="Z32" s="87"/>
      <c r="AA32" s="87"/>
      <c r="AB32" s="87"/>
      <c r="AC32" s="87"/>
      <c r="AD32" s="87"/>
    </row>
    <row r="33" spans="1:30" ht="15.75" customHeight="1" x14ac:dyDescent="0.45">
      <c r="A33" s="87"/>
      <c r="B33" s="87"/>
      <c r="C33" s="87"/>
      <c r="D33" s="87"/>
      <c r="E33" s="87"/>
      <c r="F33" s="87"/>
      <c r="G33" s="87"/>
      <c r="H33" s="87"/>
      <c r="I33" s="87"/>
      <c r="J33" s="87"/>
      <c r="K33" s="87"/>
      <c r="L33" s="87"/>
      <c r="M33" s="87"/>
      <c r="N33" s="87"/>
      <c r="O33" s="87"/>
      <c r="P33" s="87"/>
      <c r="Q33" s="87"/>
      <c r="R33" s="87"/>
      <c r="S33" s="87"/>
      <c r="T33" s="87"/>
      <c r="V33" s="87"/>
      <c r="W33" s="87"/>
      <c r="X33" s="87"/>
      <c r="Y33" s="87"/>
      <c r="Z33" s="87"/>
      <c r="AA33" s="87"/>
      <c r="AB33" s="87"/>
      <c r="AC33" s="87"/>
      <c r="AD33" s="87"/>
    </row>
    <row r="34" spans="1:30" ht="15.75" customHeight="1" x14ac:dyDescent="0.45">
      <c r="A34" s="87"/>
      <c r="B34" s="89" t="s">
        <v>127</v>
      </c>
      <c r="C34" s="87" t="s">
        <v>128</v>
      </c>
      <c r="D34" s="87"/>
      <c r="E34" s="87"/>
      <c r="F34" s="87"/>
      <c r="G34" s="87"/>
      <c r="H34" s="87" t="s">
        <v>129</v>
      </c>
      <c r="I34" s="87"/>
      <c r="J34" s="87"/>
      <c r="K34" s="87"/>
      <c r="L34" s="87" t="s">
        <v>124</v>
      </c>
      <c r="M34" s="87"/>
      <c r="N34" s="87"/>
      <c r="O34" s="87"/>
      <c r="P34" s="87"/>
      <c r="Q34" s="87"/>
      <c r="R34" s="87"/>
      <c r="S34" s="87"/>
      <c r="T34" s="87"/>
      <c r="V34" s="87"/>
      <c r="W34" s="87"/>
      <c r="X34" s="87" t="s">
        <v>130</v>
      </c>
      <c r="Y34" s="87"/>
      <c r="Z34" s="87"/>
      <c r="AA34" s="87"/>
      <c r="AB34" s="87"/>
      <c r="AC34" s="87"/>
      <c r="AD34" s="87"/>
    </row>
    <row r="35" spans="1:30" ht="15.75" customHeight="1" x14ac:dyDescent="0.45">
      <c r="A35" s="87"/>
      <c r="B35" s="87"/>
      <c r="C35" s="87"/>
      <c r="D35" s="87"/>
      <c r="E35" s="87"/>
      <c r="F35" s="87"/>
      <c r="G35" s="87"/>
      <c r="H35" s="87"/>
      <c r="I35" s="87"/>
      <c r="J35" s="87"/>
      <c r="K35" s="87"/>
      <c r="L35" s="87" t="s">
        <v>125</v>
      </c>
      <c r="M35" s="87"/>
      <c r="N35" s="87"/>
      <c r="O35" s="87"/>
      <c r="P35" s="87"/>
      <c r="Q35" s="87"/>
      <c r="R35" s="87"/>
      <c r="S35" s="87"/>
      <c r="T35" s="87"/>
      <c r="V35" s="87"/>
      <c r="W35" s="87"/>
      <c r="X35" s="87"/>
      <c r="Y35" s="87"/>
      <c r="Z35" s="87"/>
      <c r="AA35" s="87"/>
      <c r="AB35" s="87"/>
      <c r="AC35" s="87"/>
      <c r="AD35" s="87"/>
    </row>
    <row r="36" spans="1:30" ht="15.75" customHeight="1" x14ac:dyDescent="0.45">
      <c r="A36" s="87"/>
      <c r="B36" s="87"/>
      <c r="C36" s="87"/>
      <c r="D36" s="87"/>
      <c r="E36" s="87"/>
      <c r="F36" s="87"/>
      <c r="G36" s="87"/>
      <c r="H36" s="87" t="s">
        <v>131</v>
      </c>
      <c r="I36" s="87"/>
      <c r="J36" s="87"/>
      <c r="K36" s="87"/>
      <c r="L36" s="87" t="s">
        <v>124</v>
      </c>
      <c r="M36" s="87"/>
      <c r="N36" s="87"/>
      <c r="O36" s="87"/>
      <c r="P36" s="87"/>
      <c r="Q36" s="87"/>
      <c r="R36" s="87"/>
      <c r="S36" s="87"/>
      <c r="T36" s="87"/>
      <c r="V36" s="87"/>
      <c r="W36" s="87"/>
      <c r="X36" s="87" t="s">
        <v>130</v>
      </c>
      <c r="Y36" s="87"/>
      <c r="Z36" s="87"/>
      <c r="AA36" s="87"/>
      <c r="AB36" s="87"/>
      <c r="AC36" s="87"/>
      <c r="AD36" s="87"/>
    </row>
    <row r="37" spans="1:30" ht="15.75" customHeight="1" x14ac:dyDescent="0.45">
      <c r="A37" s="87"/>
      <c r="B37" s="87"/>
      <c r="C37" s="87"/>
      <c r="D37" s="87"/>
      <c r="E37" s="87"/>
      <c r="F37" s="87"/>
      <c r="G37" s="87"/>
      <c r="H37" s="87"/>
      <c r="I37" s="87"/>
      <c r="J37" s="87"/>
      <c r="K37" s="87"/>
      <c r="L37" s="87" t="s">
        <v>125</v>
      </c>
      <c r="M37" s="87"/>
      <c r="N37" s="87"/>
      <c r="O37" s="87"/>
      <c r="P37" s="87"/>
      <c r="Q37" s="87"/>
      <c r="R37" s="87"/>
      <c r="S37" s="87"/>
      <c r="T37" s="87"/>
      <c r="V37" s="87"/>
      <c r="W37" s="87"/>
      <c r="X37" s="87"/>
      <c r="Y37" s="87"/>
      <c r="Z37" s="87"/>
      <c r="AA37" s="87"/>
      <c r="AB37" s="87"/>
      <c r="AC37" s="87"/>
      <c r="AD37" s="87"/>
    </row>
    <row r="38" spans="1:30" ht="15.75" customHeight="1" x14ac:dyDescent="0.45">
      <c r="A38" s="87"/>
      <c r="B38" s="87"/>
      <c r="C38" s="87"/>
      <c r="D38" s="87"/>
      <c r="E38" s="87"/>
      <c r="F38" s="87"/>
      <c r="G38" s="87"/>
      <c r="H38" s="87"/>
      <c r="I38" s="87"/>
      <c r="J38" s="87"/>
      <c r="K38" s="87"/>
      <c r="L38" s="87"/>
      <c r="M38" s="87"/>
      <c r="N38" s="87"/>
      <c r="O38" s="87"/>
      <c r="P38" s="87"/>
      <c r="Q38" s="87"/>
      <c r="R38" s="87"/>
      <c r="S38" s="87"/>
      <c r="T38" s="87"/>
      <c r="V38" s="87"/>
      <c r="W38" s="87"/>
      <c r="X38" s="87"/>
      <c r="Y38" s="87"/>
      <c r="Z38" s="87"/>
      <c r="AA38" s="87"/>
      <c r="AB38" s="87"/>
      <c r="AC38" s="87"/>
      <c r="AD38" s="87"/>
    </row>
    <row r="39" spans="1:30" ht="15.75" customHeight="1" x14ac:dyDescent="0.45">
      <c r="A39" s="87"/>
      <c r="B39" s="89" t="s">
        <v>132</v>
      </c>
      <c r="C39" s="87" t="s">
        <v>133</v>
      </c>
      <c r="D39" s="87"/>
      <c r="E39" s="87"/>
      <c r="F39" s="87"/>
      <c r="G39" s="87"/>
      <c r="H39" s="87" t="s">
        <v>134</v>
      </c>
      <c r="I39" s="87"/>
      <c r="J39" s="87"/>
      <c r="K39" s="87"/>
      <c r="L39" s="87"/>
      <c r="M39" s="87"/>
      <c r="N39" s="87"/>
      <c r="O39" s="87"/>
      <c r="P39" s="87"/>
      <c r="Q39" s="87"/>
      <c r="R39" s="87"/>
      <c r="S39" s="87"/>
      <c r="T39" s="87"/>
      <c r="V39" s="87"/>
      <c r="W39" s="87"/>
      <c r="X39" s="87" t="s">
        <v>110</v>
      </c>
      <c r="Y39" s="87"/>
      <c r="Z39" s="87"/>
      <c r="AA39" s="87"/>
      <c r="AB39" s="87"/>
      <c r="AC39" s="87"/>
      <c r="AD39" s="87"/>
    </row>
    <row r="40" spans="1:30" ht="15.75" customHeight="1" x14ac:dyDescent="0.45">
      <c r="A40" s="87"/>
      <c r="B40" s="87"/>
      <c r="C40" s="87" t="s">
        <v>135</v>
      </c>
      <c r="D40" s="87"/>
      <c r="E40" s="87"/>
      <c r="F40" s="87"/>
      <c r="G40" s="87"/>
      <c r="H40" s="87" t="s">
        <v>136</v>
      </c>
      <c r="I40" s="87"/>
      <c r="J40" s="87"/>
      <c r="K40" s="87"/>
      <c r="L40" s="87" t="s">
        <v>124</v>
      </c>
      <c r="M40" s="87"/>
      <c r="N40" s="87"/>
      <c r="O40" s="87"/>
      <c r="P40" s="87"/>
      <c r="Q40" s="87"/>
      <c r="R40" s="87"/>
      <c r="S40" s="87"/>
      <c r="T40" s="87"/>
      <c r="V40" s="87"/>
      <c r="W40" s="87"/>
      <c r="X40" s="88" t="s">
        <v>110</v>
      </c>
      <c r="Y40" s="87"/>
      <c r="Z40" s="87"/>
      <c r="AA40" s="87"/>
      <c r="AB40" s="87"/>
      <c r="AC40" s="87"/>
      <c r="AD40" s="87"/>
    </row>
    <row r="41" spans="1:30" ht="15.75" customHeight="1" x14ac:dyDescent="0.45">
      <c r="A41" s="87"/>
      <c r="B41" s="87"/>
      <c r="C41" s="87" t="s">
        <v>137</v>
      </c>
      <c r="D41" s="87"/>
      <c r="E41" s="87"/>
      <c r="F41" s="87"/>
      <c r="G41" s="87"/>
      <c r="H41" s="87"/>
      <c r="I41" s="87"/>
      <c r="J41" s="87"/>
      <c r="K41" s="87"/>
      <c r="L41" s="87" t="s">
        <v>125</v>
      </c>
      <c r="M41" s="87"/>
      <c r="N41" s="87"/>
      <c r="O41" s="87"/>
      <c r="P41" s="87"/>
      <c r="Q41" s="87"/>
      <c r="R41" s="87"/>
      <c r="S41" s="87"/>
      <c r="T41" s="87"/>
      <c r="V41" s="87"/>
      <c r="W41" s="87"/>
      <c r="X41" s="88"/>
      <c r="Y41" s="87"/>
      <c r="Z41" s="87"/>
      <c r="AA41" s="87"/>
      <c r="AB41" s="87"/>
      <c r="AC41" s="87"/>
      <c r="AD41" s="87"/>
    </row>
    <row r="42" spans="1:30" ht="15.6" customHeight="1" x14ac:dyDescent="0.45">
      <c r="A42" s="87"/>
      <c r="B42" s="87"/>
      <c r="C42" s="87"/>
      <c r="D42" s="87"/>
      <c r="E42" s="87"/>
      <c r="F42" s="87"/>
      <c r="G42" s="87"/>
      <c r="H42" s="87" t="s">
        <v>138</v>
      </c>
      <c r="I42" s="87"/>
      <c r="J42" s="87"/>
      <c r="K42" s="87"/>
      <c r="L42" s="87" t="s">
        <v>124</v>
      </c>
      <c r="M42" s="87"/>
      <c r="N42" s="87"/>
      <c r="O42" s="87"/>
      <c r="P42" s="87"/>
      <c r="Q42" s="87"/>
      <c r="R42" s="87"/>
      <c r="S42" s="87"/>
      <c r="T42" s="87"/>
      <c r="V42" s="87"/>
      <c r="W42" s="87"/>
      <c r="X42" s="88" t="s">
        <v>110</v>
      </c>
      <c r="Y42" s="87"/>
      <c r="Z42" s="87"/>
      <c r="AA42" s="87"/>
      <c r="AB42" s="87"/>
      <c r="AC42" s="87"/>
      <c r="AD42" s="87"/>
    </row>
    <row r="43" spans="1:30" ht="15.75" customHeight="1" x14ac:dyDescent="0.45">
      <c r="A43" s="87"/>
      <c r="B43" s="87"/>
      <c r="C43" s="87"/>
      <c r="D43" s="87"/>
      <c r="E43" s="87"/>
      <c r="F43" s="87"/>
      <c r="G43" s="87"/>
      <c r="H43" s="87"/>
      <c r="I43" s="87"/>
      <c r="J43" s="87"/>
      <c r="K43" s="87"/>
      <c r="L43" s="87" t="s">
        <v>125</v>
      </c>
      <c r="M43" s="87"/>
      <c r="N43" s="87"/>
      <c r="O43" s="87"/>
      <c r="P43" s="87"/>
      <c r="Q43" s="87"/>
      <c r="R43" s="87"/>
      <c r="S43" s="87"/>
      <c r="T43" s="87"/>
      <c r="V43" s="87"/>
      <c r="W43" s="87"/>
      <c r="X43" s="87"/>
      <c r="Y43" s="87"/>
      <c r="Z43" s="87"/>
      <c r="AA43" s="87"/>
      <c r="AB43" s="87"/>
      <c r="AC43" s="87"/>
      <c r="AD43" s="87"/>
    </row>
    <row r="44" spans="1:30" ht="15.75" customHeight="1" x14ac:dyDescent="0.45">
      <c r="A44" s="87"/>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row>
    <row r="45" spans="1:30" ht="15.75" customHeight="1" x14ac:dyDescent="0.45">
      <c r="A45" s="87"/>
      <c r="B45" s="89" t="s">
        <v>139</v>
      </c>
      <c r="C45" s="87" t="s">
        <v>140</v>
      </c>
      <c r="D45" s="87"/>
      <c r="E45" s="87"/>
      <c r="F45" s="87"/>
      <c r="G45" s="87"/>
      <c r="H45" s="87" t="s">
        <v>141</v>
      </c>
      <c r="I45" s="87"/>
      <c r="J45" s="87"/>
      <c r="K45" s="87"/>
      <c r="L45" s="87"/>
      <c r="M45" s="87"/>
      <c r="N45" s="87"/>
      <c r="O45" s="87"/>
      <c r="P45" s="87"/>
      <c r="Q45" s="87"/>
      <c r="R45" s="87"/>
      <c r="S45" s="87"/>
      <c r="T45" s="87"/>
      <c r="U45" s="87"/>
      <c r="V45" s="87"/>
      <c r="W45" s="87"/>
      <c r="X45" s="87" t="s">
        <v>110</v>
      </c>
      <c r="Y45" s="87"/>
      <c r="Z45" s="87"/>
      <c r="AA45" s="87"/>
      <c r="AB45" s="87"/>
      <c r="AC45" s="87"/>
      <c r="AD45" s="87"/>
    </row>
    <row r="46" spans="1:30" ht="15.75" customHeight="1" x14ac:dyDescent="0.45">
      <c r="A46" s="87"/>
      <c r="B46" s="87"/>
      <c r="D46" s="87"/>
      <c r="E46" s="87"/>
      <c r="F46" s="87"/>
      <c r="G46" s="87"/>
      <c r="H46" s="87" t="s">
        <v>142</v>
      </c>
      <c r="I46" s="87"/>
      <c r="J46" s="87"/>
      <c r="K46" s="87"/>
      <c r="L46" s="87" t="s">
        <v>143</v>
      </c>
      <c r="M46" s="87"/>
      <c r="N46" s="87"/>
      <c r="O46" s="87"/>
      <c r="P46" s="87"/>
      <c r="Q46" s="87"/>
      <c r="R46" s="87"/>
      <c r="S46" s="87"/>
      <c r="T46" s="87"/>
      <c r="U46" s="87"/>
      <c r="V46" s="87"/>
      <c r="W46" s="87"/>
      <c r="X46" s="88" t="s">
        <v>110</v>
      </c>
      <c r="Y46" s="88"/>
      <c r="Z46" s="88"/>
      <c r="AA46" s="87"/>
      <c r="AB46" s="87"/>
      <c r="AC46" s="87"/>
      <c r="AD46" s="87"/>
    </row>
    <row r="47" spans="1:30" ht="15.75" customHeight="1" x14ac:dyDescent="0.45">
      <c r="A47" s="87"/>
      <c r="B47" s="87"/>
      <c r="D47" s="87"/>
      <c r="E47" s="87"/>
      <c r="F47" s="87"/>
      <c r="G47" s="87"/>
      <c r="H47" s="87" t="s">
        <v>144</v>
      </c>
      <c r="I47" s="87"/>
      <c r="J47" s="87"/>
      <c r="K47" s="87"/>
      <c r="L47" s="87" t="s">
        <v>143</v>
      </c>
      <c r="M47" s="87"/>
      <c r="N47" s="87"/>
      <c r="O47" s="87"/>
      <c r="P47" s="87"/>
      <c r="Q47" s="87"/>
      <c r="R47" s="87"/>
      <c r="S47" s="87"/>
      <c r="T47" s="87"/>
      <c r="U47" s="87"/>
      <c r="V47" s="87"/>
      <c r="W47" s="87"/>
      <c r="X47" s="88" t="s">
        <v>110</v>
      </c>
      <c r="Y47" s="88"/>
      <c r="Z47" s="88"/>
      <c r="AA47" s="87"/>
      <c r="AB47" s="87"/>
      <c r="AC47" s="87"/>
      <c r="AD47" s="87"/>
    </row>
    <row r="48" spans="1:30" ht="15.6" customHeight="1" x14ac:dyDescent="0.45">
      <c r="A48" s="87"/>
      <c r="B48" s="87"/>
      <c r="C48" s="87"/>
      <c r="D48" s="87"/>
      <c r="E48" s="87"/>
      <c r="F48" s="87"/>
      <c r="G48" s="87"/>
      <c r="H48" s="87"/>
      <c r="I48" s="87"/>
      <c r="J48" s="87"/>
      <c r="K48" s="87"/>
      <c r="L48" s="87"/>
      <c r="M48" s="87"/>
      <c r="N48" s="87"/>
      <c r="O48" s="87"/>
      <c r="P48" s="87"/>
      <c r="Q48" s="87"/>
      <c r="R48" s="87"/>
      <c r="S48" s="87"/>
      <c r="T48" s="87"/>
      <c r="U48" s="87"/>
      <c r="V48" s="87"/>
      <c r="W48" s="87"/>
      <c r="X48" s="87"/>
      <c r="Y48" s="87"/>
      <c r="Z48" s="88"/>
      <c r="AA48" s="87"/>
      <c r="AB48" s="87"/>
      <c r="AC48" s="87"/>
      <c r="AD48" s="87"/>
    </row>
    <row r="49" spans="1:30" ht="15.6" customHeight="1" x14ac:dyDescent="0.45">
      <c r="A49" s="87"/>
      <c r="B49" s="89" t="s">
        <v>145</v>
      </c>
      <c r="C49" s="87" t="s">
        <v>146</v>
      </c>
      <c r="D49" s="87"/>
      <c r="E49" s="87"/>
      <c r="F49" s="87"/>
      <c r="G49" s="87"/>
      <c r="H49" s="87" t="s">
        <v>147</v>
      </c>
      <c r="I49" s="87"/>
      <c r="J49" s="87"/>
      <c r="K49" s="87"/>
      <c r="L49" s="87"/>
      <c r="M49" s="87"/>
      <c r="N49" s="87"/>
      <c r="O49" s="87"/>
      <c r="P49" s="87"/>
      <c r="Q49" s="87"/>
      <c r="R49" s="87"/>
      <c r="S49" s="87"/>
      <c r="T49" s="87"/>
      <c r="U49" s="87"/>
      <c r="V49" s="87"/>
      <c r="W49" s="87"/>
      <c r="X49" s="88" t="s">
        <v>110</v>
      </c>
      <c r="Y49" s="87"/>
      <c r="Z49" s="87"/>
      <c r="AA49" s="87"/>
      <c r="AB49" s="87"/>
      <c r="AC49" s="87"/>
      <c r="AD49" s="87"/>
    </row>
    <row r="50" spans="1:30" ht="15.6" customHeight="1" x14ac:dyDescent="0.45">
      <c r="A50" s="87"/>
      <c r="B50" s="87"/>
      <c r="C50" s="87"/>
      <c r="D50" s="87"/>
      <c r="E50" s="87"/>
      <c r="F50" s="87"/>
      <c r="G50" s="87"/>
      <c r="H50" s="87" t="s">
        <v>148</v>
      </c>
      <c r="I50" s="87"/>
      <c r="J50" s="87"/>
      <c r="K50" s="87"/>
      <c r="L50" s="87" t="s">
        <v>143</v>
      </c>
      <c r="M50" s="87"/>
      <c r="N50" s="87"/>
      <c r="O50" s="87"/>
      <c r="P50" s="87"/>
      <c r="Q50" s="87"/>
      <c r="R50" s="87"/>
      <c r="S50" s="87"/>
      <c r="T50" s="87"/>
      <c r="U50" s="87"/>
      <c r="V50" s="87"/>
      <c r="W50" s="87"/>
      <c r="X50" s="88" t="s">
        <v>110</v>
      </c>
      <c r="Y50" s="88"/>
      <c r="Z50" s="88"/>
      <c r="AA50" s="87"/>
      <c r="AB50" s="87"/>
      <c r="AC50" s="87"/>
      <c r="AD50" s="87"/>
    </row>
    <row r="51" spans="1:30" ht="15.6" customHeight="1" x14ac:dyDescent="0.45">
      <c r="A51" s="87"/>
      <c r="B51" s="87"/>
      <c r="C51" s="87"/>
      <c r="D51" s="87"/>
      <c r="E51" s="87"/>
      <c r="F51" s="87"/>
      <c r="G51" s="87"/>
      <c r="H51" s="87"/>
      <c r="I51" s="87" t="s">
        <v>149</v>
      </c>
      <c r="J51" s="87"/>
      <c r="K51" s="87"/>
      <c r="L51" s="87"/>
      <c r="M51" s="87"/>
      <c r="N51" s="87"/>
      <c r="O51" s="87"/>
      <c r="P51" s="87"/>
      <c r="Q51" s="87"/>
      <c r="R51" s="87"/>
      <c r="S51" s="87"/>
      <c r="T51" s="87"/>
      <c r="U51" s="87"/>
      <c r="V51" s="87"/>
      <c r="W51" s="87"/>
      <c r="X51" s="88"/>
      <c r="Y51" s="88"/>
      <c r="Z51" s="88"/>
      <c r="AA51" s="87"/>
      <c r="AB51" s="87"/>
      <c r="AC51" s="87"/>
      <c r="AD51" s="87"/>
    </row>
    <row r="52" spans="1:30" ht="15.6" customHeight="1" x14ac:dyDescent="0.45">
      <c r="A52" s="87"/>
      <c r="B52" s="87"/>
      <c r="C52" s="87"/>
      <c r="D52" s="87"/>
      <c r="E52" s="87"/>
      <c r="F52" s="87"/>
      <c r="G52" s="87"/>
      <c r="H52" s="87" t="s">
        <v>150</v>
      </c>
      <c r="I52" s="87"/>
      <c r="J52" s="87"/>
      <c r="K52" s="87"/>
      <c r="L52" s="87" t="s">
        <v>143</v>
      </c>
      <c r="M52" s="87"/>
      <c r="N52" s="87"/>
      <c r="O52" s="87"/>
      <c r="P52" s="87"/>
      <c r="Q52" s="87"/>
      <c r="R52" s="87"/>
      <c r="S52" s="87"/>
      <c r="T52" s="87"/>
      <c r="U52" s="87"/>
      <c r="V52" s="87"/>
      <c r="W52" s="87"/>
      <c r="X52" s="88" t="s">
        <v>110</v>
      </c>
      <c r="Y52" s="88"/>
      <c r="Z52" s="88"/>
      <c r="AA52" s="87"/>
      <c r="AB52" s="87"/>
      <c r="AC52" s="87"/>
      <c r="AD52" s="87"/>
    </row>
    <row r="53" spans="1:30" ht="15.6" customHeight="1" x14ac:dyDescent="0.45">
      <c r="A53" s="87"/>
      <c r="B53" s="87"/>
      <c r="C53" s="87"/>
      <c r="D53" s="87"/>
      <c r="E53" s="87"/>
      <c r="F53" s="87"/>
      <c r="G53" s="87"/>
      <c r="H53" s="87"/>
      <c r="I53" s="87" t="s">
        <v>149</v>
      </c>
      <c r="J53" s="87"/>
      <c r="K53" s="87"/>
      <c r="L53" s="87"/>
      <c r="M53" s="87"/>
      <c r="N53" s="87"/>
      <c r="O53" s="87"/>
      <c r="P53" s="87"/>
      <c r="Q53" s="87"/>
      <c r="R53" s="87"/>
      <c r="S53" s="87"/>
      <c r="T53" s="87"/>
      <c r="U53" s="87"/>
      <c r="V53" s="87"/>
      <c r="W53" s="87"/>
      <c r="X53" s="88"/>
      <c r="Y53" s="88"/>
      <c r="Z53" s="88"/>
      <c r="AA53" s="87"/>
      <c r="AB53" s="87"/>
      <c r="AC53" s="87"/>
      <c r="AD53" s="87"/>
    </row>
    <row r="54" spans="1:30" ht="15.6" customHeight="1" x14ac:dyDescent="0.45">
      <c r="A54" s="87"/>
      <c r="B54" s="87"/>
      <c r="C54" s="87"/>
      <c r="D54" s="87"/>
      <c r="E54" s="87"/>
      <c r="F54" s="87"/>
      <c r="G54" s="87"/>
      <c r="H54" s="87"/>
      <c r="I54" s="87"/>
      <c r="J54" s="87"/>
      <c r="K54" s="87"/>
      <c r="L54" s="87"/>
      <c r="M54" s="87"/>
      <c r="N54" s="87"/>
      <c r="O54" s="87"/>
      <c r="P54" s="87"/>
      <c r="Q54" s="87"/>
      <c r="R54" s="87"/>
      <c r="S54" s="87"/>
      <c r="T54" s="87"/>
      <c r="U54" s="87"/>
      <c r="V54" s="87"/>
      <c r="W54" s="87"/>
      <c r="X54" s="88"/>
      <c r="Y54" s="88"/>
      <c r="Z54" s="88"/>
      <c r="AA54" s="87"/>
      <c r="AB54" s="87"/>
      <c r="AC54" s="87"/>
      <c r="AD54" s="87"/>
    </row>
    <row r="55" spans="1:30" ht="15.6" customHeight="1" x14ac:dyDescent="0.45">
      <c r="A55" s="87"/>
      <c r="B55" s="89" t="s">
        <v>151</v>
      </c>
      <c r="C55" s="87" t="s">
        <v>152</v>
      </c>
      <c r="D55" s="87"/>
      <c r="E55" s="87"/>
      <c r="F55" s="87"/>
      <c r="G55" s="87"/>
      <c r="H55" s="87" t="s">
        <v>153</v>
      </c>
      <c r="I55" s="87"/>
      <c r="J55" s="87"/>
      <c r="K55" s="87"/>
      <c r="L55" s="87"/>
      <c r="M55" s="87"/>
      <c r="N55" s="87"/>
      <c r="O55" s="87"/>
      <c r="P55" s="87"/>
      <c r="Q55" s="87"/>
      <c r="R55" s="87"/>
      <c r="S55" s="87"/>
      <c r="T55" s="87"/>
      <c r="U55" s="87"/>
      <c r="V55" s="87"/>
      <c r="W55" s="87"/>
      <c r="X55" s="88" t="s">
        <v>110</v>
      </c>
      <c r="Y55" s="87"/>
      <c r="Z55" s="87"/>
      <c r="AA55" s="87"/>
      <c r="AB55" s="87"/>
      <c r="AC55" s="87"/>
      <c r="AD55" s="87"/>
    </row>
    <row r="56" spans="1:30" ht="15.6" customHeight="1" x14ac:dyDescent="0.45">
      <c r="A56" s="87"/>
      <c r="B56" s="87"/>
      <c r="C56" s="91" t="s">
        <v>154</v>
      </c>
      <c r="D56" s="87"/>
      <c r="E56" s="87"/>
      <c r="F56" s="87"/>
      <c r="G56" s="87"/>
      <c r="H56" s="87" t="s">
        <v>155</v>
      </c>
      <c r="I56" s="87"/>
      <c r="J56" s="87"/>
      <c r="K56" s="87"/>
      <c r="L56" s="87" t="s">
        <v>143</v>
      </c>
      <c r="M56" s="87"/>
      <c r="N56" s="87"/>
      <c r="O56" s="87"/>
      <c r="P56" s="87"/>
      <c r="Q56" s="87"/>
      <c r="R56" s="87"/>
      <c r="S56" s="87"/>
      <c r="T56" s="87"/>
      <c r="U56" s="87"/>
      <c r="V56" s="87"/>
      <c r="W56" s="87"/>
      <c r="X56" s="88" t="s">
        <v>110</v>
      </c>
      <c r="Y56" s="88"/>
      <c r="Z56" s="88"/>
      <c r="AA56" s="87"/>
      <c r="AB56" s="87"/>
      <c r="AC56" s="87"/>
      <c r="AD56" s="87"/>
    </row>
    <row r="57" spans="1:30" ht="15.6" customHeight="1" x14ac:dyDescent="0.45">
      <c r="A57" s="87"/>
      <c r="B57" s="87"/>
      <c r="C57" s="87" t="s">
        <v>156</v>
      </c>
      <c r="D57" s="87"/>
      <c r="E57" s="87"/>
      <c r="F57" s="87"/>
      <c r="G57" s="87"/>
      <c r="H57" s="87" t="s">
        <v>157</v>
      </c>
      <c r="I57" s="87"/>
      <c r="J57" s="87"/>
      <c r="K57" s="87"/>
      <c r="L57" s="87" t="s">
        <v>143</v>
      </c>
      <c r="M57" s="87"/>
      <c r="N57" s="87"/>
      <c r="O57" s="87"/>
      <c r="P57" s="87"/>
      <c r="Q57" s="87"/>
      <c r="R57" s="87"/>
      <c r="S57" s="87"/>
      <c r="T57" s="87"/>
      <c r="U57" s="87"/>
      <c r="V57" s="87"/>
      <c r="W57" s="87"/>
      <c r="X57" s="88" t="s">
        <v>110</v>
      </c>
      <c r="Y57" s="88"/>
      <c r="Z57" s="88"/>
      <c r="AA57" s="87"/>
      <c r="AB57" s="87"/>
      <c r="AC57" s="87"/>
      <c r="AD57" s="87"/>
    </row>
    <row r="58" spans="1:30" ht="15.6" customHeight="1" x14ac:dyDescent="0.45">
      <c r="A58" s="87"/>
      <c r="B58" s="87"/>
      <c r="C58" s="87"/>
      <c r="D58" s="87"/>
      <c r="E58" s="87"/>
      <c r="F58" s="87"/>
      <c r="G58" s="87"/>
      <c r="H58" s="87"/>
      <c r="I58" s="87"/>
      <c r="J58" s="87"/>
      <c r="K58" s="87"/>
      <c r="L58" s="87"/>
      <c r="M58" s="87"/>
      <c r="N58" s="87"/>
      <c r="O58" s="87"/>
      <c r="P58" s="87"/>
      <c r="Q58" s="87"/>
      <c r="R58" s="87"/>
      <c r="S58" s="87"/>
      <c r="T58" s="87"/>
      <c r="U58" s="87"/>
      <c r="V58" s="87"/>
      <c r="W58" s="87"/>
      <c r="X58" s="88"/>
      <c r="Y58" s="88"/>
      <c r="Z58" s="88"/>
      <c r="AA58" s="87"/>
      <c r="AB58" s="87"/>
      <c r="AC58" s="87"/>
      <c r="AD58" s="87"/>
    </row>
    <row r="59" spans="1:30" ht="15.6" customHeight="1" x14ac:dyDescent="0.45">
      <c r="A59" s="87"/>
      <c r="B59" s="89" t="s">
        <v>158</v>
      </c>
      <c r="C59" s="87" t="s">
        <v>159</v>
      </c>
      <c r="D59" s="87"/>
      <c r="E59" s="87"/>
      <c r="F59" s="87"/>
      <c r="G59" s="87"/>
      <c r="H59" s="87" t="s">
        <v>160</v>
      </c>
      <c r="I59" s="87"/>
      <c r="J59" s="87"/>
      <c r="K59" s="87"/>
      <c r="L59" s="87" t="s">
        <v>143</v>
      </c>
      <c r="M59" s="87"/>
      <c r="N59" s="87"/>
      <c r="O59" s="87"/>
      <c r="P59" s="87"/>
      <c r="Q59" s="87"/>
      <c r="R59" s="87"/>
      <c r="S59" s="87"/>
      <c r="T59" s="87"/>
      <c r="U59" s="87"/>
      <c r="V59" s="88"/>
      <c r="W59" s="88"/>
      <c r="X59" s="87" t="s">
        <v>130</v>
      </c>
      <c r="Y59" s="88"/>
      <c r="Z59" s="88"/>
      <c r="AA59" s="87"/>
      <c r="AB59" s="87"/>
      <c r="AC59" s="87"/>
      <c r="AD59" s="87"/>
    </row>
    <row r="60" spans="1:30" ht="15.6" customHeight="1" x14ac:dyDescent="0.45">
      <c r="A60" s="87"/>
      <c r="B60" s="87"/>
      <c r="C60" s="87"/>
      <c r="D60" s="87"/>
      <c r="E60" s="87"/>
      <c r="F60" s="87"/>
      <c r="G60" s="87"/>
      <c r="H60" s="87" t="s">
        <v>161</v>
      </c>
      <c r="I60" s="87"/>
      <c r="J60" s="87"/>
      <c r="K60" s="87"/>
      <c r="L60" s="87" t="s">
        <v>143</v>
      </c>
      <c r="M60" s="87"/>
      <c r="N60" s="87"/>
      <c r="O60" s="87"/>
      <c r="P60" s="87"/>
      <c r="Q60" s="87"/>
      <c r="R60" s="87"/>
      <c r="S60" s="87"/>
      <c r="T60" s="87"/>
      <c r="U60" s="87"/>
      <c r="V60" s="88"/>
      <c r="W60" s="88"/>
      <c r="X60" s="87" t="s">
        <v>130</v>
      </c>
      <c r="Y60" s="88"/>
      <c r="Z60" s="88"/>
      <c r="AA60" s="87"/>
      <c r="AB60" s="87"/>
      <c r="AC60" s="87"/>
      <c r="AD60" s="87"/>
    </row>
    <row r="61" spans="1:30" ht="15.6" customHeight="1" x14ac:dyDescent="0.45">
      <c r="A61" s="87"/>
      <c r="B61" s="87"/>
      <c r="C61" s="87"/>
      <c r="D61" s="87"/>
      <c r="E61" s="87"/>
      <c r="F61" s="87"/>
      <c r="G61" s="87"/>
      <c r="H61" s="87" t="s">
        <v>162</v>
      </c>
      <c r="I61" s="87"/>
      <c r="J61" s="87"/>
      <c r="K61" s="87"/>
      <c r="L61" s="87" t="s">
        <v>143</v>
      </c>
      <c r="M61" s="87"/>
      <c r="N61" s="87"/>
      <c r="O61" s="87"/>
      <c r="P61" s="87"/>
      <c r="Q61" s="87"/>
      <c r="R61" s="87"/>
      <c r="S61" s="87"/>
      <c r="T61" s="87"/>
      <c r="U61" s="87"/>
      <c r="V61" s="88"/>
      <c r="W61" s="88"/>
      <c r="X61" s="87" t="s">
        <v>130</v>
      </c>
      <c r="Y61" s="88"/>
      <c r="Z61" s="88"/>
      <c r="AA61" s="87"/>
      <c r="AB61" s="87"/>
      <c r="AC61" s="87"/>
      <c r="AD61" s="87"/>
    </row>
    <row r="62" spans="1:30" ht="15.6" customHeight="1" x14ac:dyDescent="0.45">
      <c r="A62" s="87"/>
      <c r="B62" s="87"/>
      <c r="C62" s="87"/>
      <c r="D62" s="87"/>
      <c r="E62" s="87"/>
      <c r="F62" s="87"/>
      <c r="G62" s="87"/>
      <c r="I62" s="87" t="s">
        <v>163</v>
      </c>
      <c r="J62" s="87"/>
      <c r="K62" s="87"/>
      <c r="L62" s="87"/>
      <c r="M62" s="87"/>
      <c r="N62" s="87"/>
      <c r="O62" s="87"/>
      <c r="P62" s="87"/>
      <c r="Q62" s="87"/>
      <c r="R62" s="87"/>
      <c r="S62" s="87"/>
      <c r="T62" s="87"/>
      <c r="U62" s="87"/>
      <c r="V62" s="88"/>
      <c r="W62" s="88"/>
      <c r="X62" s="88"/>
      <c r="Y62" s="88"/>
      <c r="Z62" s="88"/>
      <c r="AA62" s="87"/>
      <c r="AB62" s="87"/>
      <c r="AC62" s="87"/>
      <c r="AD62" s="87"/>
    </row>
    <row r="63" spans="1:30" ht="15.6" customHeight="1" x14ac:dyDescent="0.45">
      <c r="A63" s="87"/>
      <c r="B63" s="87"/>
      <c r="C63" s="87"/>
      <c r="D63" s="87"/>
      <c r="E63" s="87"/>
      <c r="F63" s="87"/>
      <c r="G63" s="87"/>
      <c r="H63" s="87" t="s">
        <v>164</v>
      </c>
      <c r="I63" s="87"/>
      <c r="J63" s="87"/>
      <c r="K63" s="87"/>
      <c r="L63" s="87" t="s">
        <v>143</v>
      </c>
      <c r="M63" s="87"/>
      <c r="N63" s="87"/>
      <c r="O63" s="87"/>
      <c r="P63" s="87"/>
      <c r="Q63" s="87"/>
      <c r="R63" s="87"/>
      <c r="S63" s="87"/>
      <c r="T63" s="87"/>
      <c r="U63" s="87"/>
      <c r="V63" s="88"/>
      <c r="W63" s="88"/>
      <c r="X63" s="87" t="s">
        <v>130</v>
      </c>
      <c r="Y63" s="88"/>
      <c r="Z63" s="88"/>
      <c r="AA63" s="87"/>
      <c r="AB63" s="87"/>
      <c r="AC63" s="87"/>
      <c r="AD63" s="87"/>
    </row>
    <row r="64" spans="1:30" ht="15.6" customHeight="1" x14ac:dyDescent="0.45">
      <c r="A64" s="87"/>
      <c r="B64" s="87"/>
      <c r="C64" s="87"/>
      <c r="D64" s="87"/>
      <c r="E64" s="87"/>
      <c r="F64" s="87"/>
      <c r="G64" s="87"/>
      <c r="H64" s="87"/>
      <c r="I64" s="87" t="s">
        <v>163</v>
      </c>
      <c r="J64" s="87"/>
      <c r="K64" s="87"/>
      <c r="L64" s="87"/>
      <c r="M64" s="87"/>
      <c r="N64" s="87"/>
      <c r="O64" s="87"/>
      <c r="P64" s="87"/>
      <c r="Q64" s="87"/>
      <c r="R64" s="87"/>
      <c r="S64" s="87"/>
      <c r="T64" s="87"/>
      <c r="U64" s="87"/>
      <c r="V64" s="88"/>
      <c r="W64" s="88"/>
      <c r="X64" s="88"/>
      <c r="Y64" s="88"/>
      <c r="Z64" s="88"/>
      <c r="AA64" s="87"/>
      <c r="AB64" s="87"/>
      <c r="AC64" s="87"/>
      <c r="AD64" s="87"/>
    </row>
    <row r="65" spans="1:38" ht="15.6" customHeight="1" x14ac:dyDescent="0.45">
      <c r="A65" s="87"/>
      <c r="B65" s="87"/>
      <c r="C65" s="87"/>
      <c r="D65" s="87"/>
      <c r="E65" s="87"/>
      <c r="F65" s="87"/>
      <c r="G65" s="87"/>
      <c r="J65" s="87"/>
      <c r="K65" s="87"/>
      <c r="L65" s="87"/>
      <c r="M65" s="87"/>
      <c r="N65" s="87"/>
      <c r="O65" s="87"/>
      <c r="P65" s="87"/>
      <c r="Q65" s="87"/>
      <c r="R65" s="87"/>
      <c r="S65" s="87"/>
      <c r="T65" s="87"/>
      <c r="U65" s="87"/>
      <c r="V65" s="88"/>
      <c r="W65" s="88"/>
      <c r="X65" s="87"/>
      <c r="Y65" s="88"/>
      <c r="Z65" s="88"/>
      <c r="AA65" s="87"/>
      <c r="AB65" s="87"/>
      <c r="AC65" s="87"/>
      <c r="AD65" s="87"/>
    </row>
    <row r="66" spans="1:38" ht="15.75" customHeight="1" x14ac:dyDescent="0.45">
      <c r="A66" s="193" t="s">
        <v>165</v>
      </c>
      <c r="B66" s="193"/>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93"/>
      <c r="AB66" s="193"/>
      <c r="AC66" s="194" t="s">
        <v>100</v>
      </c>
      <c r="AD66" s="195"/>
    </row>
    <row r="67" spans="1:38" ht="15.75" customHeight="1" x14ac:dyDescent="0.45">
      <c r="A67" s="193"/>
      <c r="B67" s="193"/>
      <c r="C67" s="193"/>
      <c r="D67" s="193"/>
      <c r="E67" s="193"/>
      <c r="F67" s="193"/>
      <c r="G67" s="193"/>
      <c r="H67" s="193"/>
      <c r="I67" s="193"/>
      <c r="J67" s="193"/>
      <c r="K67" s="193"/>
      <c r="L67" s="193"/>
      <c r="M67" s="193"/>
      <c r="N67" s="193"/>
      <c r="O67" s="193"/>
      <c r="P67" s="193"/>
      <c r="Q67" s="193"/>
      <c r="R67" s="193"/>
      <c r="S67" s="193"/>
      <c r="T67" s="193"/>
      <c r="U67" s="193"/>
      <c r="V67" s="193"/>
      <c r="W67" s="193"/>
      <c r="X67" s="193"/>
      <c r="Y67" s="193"/>
      <c r="Z67" s="193"/>
      <c r="AA67" s="193"/>
      <c r="AB67" s="193"/>
      <c r="AC67" s="194"/>
      <c r="AD67" s="195"/>
    </row>
    <row r="68" spans="1:38" ht="15.75" customHeight="1" x14ac:dyDescent="0.45">
      <c r="A68" s="193"/>
      <c r="B68" s="193"/>
      <c r="C68" s="193"/>
      <c r="D68" s="193"/>
      <c r="E68" s="193"/>
      <c r="F68" s="193"/>
      <c r="G68" s="193"/>
      <c r="H68" s="193"/>
      <c r="I68" s="193"/>
      <c r="J68" s="193"/>
      <c r="K68" s="193"/>
      <c r="L68" s="193"/>
      <c r="M68" s="193"/>
      <c r="N68" s="193"/>
      <c r="O68" s="193"/>
      <c r="P68" s="193"/>
      <c r="Q68" s="193"/>
      <c r="R68" s="193"/>
      <c r="S68" s="193"/>
      <c r="T68" s="193"/>
      <c r="U68" s="193"/>
      <c r="V68" s="193"/>
      <c r="W68" s="193"/>
      <c r="X68" s="193"/>
      <c r="Y68" s="193"/>
      <c r="Z68" s="193"/>
      <c r="AA68" s="193"/>
      <c r="AB68" s="193"/>
      <c r="AC68" s="196"/>
      <c r="AD68" s="195"/>
    </row>
    <row r="69" spans="1:38" ht="15.75" customHeight="1" x14ac:dyDescent="0.45">
      <c r="A69" s="193"/>
      <c r="B69" s="193"/>
      <c r="C69" s="193"/>
      <c r="D69" s="193"/>
      <c r="E69" s="193"/>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6"/>
      <c r="AD69" s="195"/>
    </row>
    <row r="70" spans="1:38" ht="15.75" customHeight="1" x14ac:dyDescent="0.45">
      <c r="A70" s="87"/>
      <c r="B70" s="87"/>
      <c r="C70" s="87"/>
      <c r="D70" s="87"/>
      <c r="E70" s="87"/>
      <c r="F70" s="87"/>
      <c r="G70" s="87"/>
      <c r="H70" s="87"/>
      <c r="I70" s="87"/>
      <c r="J70" s="87"/>
      <c r="K70" s="87"/>
      <c r="L70" s="87"/>
      <c r="M70" s="87"/>
      <c r="N70" s="87"/>
      <c r="O70" s="87"/>
      <c r="P70" s="87"/>
      <c r="Q70" s="87"/>
      <c r="R70" s="87"/>
      <c r="S70" s="87"/>
      <c r="T70" s="87"/>
      <c r="U70" s="87"/>
      <c r="V70" s="88"/>
      <c r="W70" s="88"/>
      <c r="X70" s="88"/>
      <c r="Y70" s="88"/>
      <c r="Z70" s="88"/>
      <c r="AA70" s="87"/>
      <c r="AB70" s="87"/>
      <c r="AC70" s="87"/>
      <c r="AD70" s="87"/>
      <c r="AE70" s="73"/>
      <c r="AF70" s="73"/>
      <c r="AG70" s="73"/>
      <c r="AH70" s="73"/>
      <c r="AI70" s="73"/>
      <c r="AJ70" s="73"/>
      <c r="AK70" s="73"/>
      <c r="AL70" s="73"/>
    </row>
    <row r="71" spans="1:38" ht="19.2" x14ac:dyDescent="0.45">
      <c r="A71" s="87"/>
      <c r="B71" s="197" t="s">
        <v>166</v>
      </c>
      <c r="C71" s="197"/>
      <c r="D71" s="197"/>
      <c r="E71" s="197"/>
      <c r="F71" s="197"/>
      <c r="G71" s="197"/>
      <c r="H71" s="197"/>
      <c r="I71" s="197"/>
      <c r="J71" s="197"/>
      <c r="K71" s="197"/>
      <c r="L71" s="87"/>
      <c r="M71" s="87"/>
      <c r="N71" s="87"/>
      <c r="O71" s="87"/>
      <c r="P71" s="87"/>
      <c r="Q71" s="87"/>
      <c r="R71" s="87"/>
      <c r="S71" s="87"/>
      <c r="T71" s="87"/>
      <c r="U71" s="87"/>
      <c r="V71" s="87"/>
      <c r="W71" s="87"/>
      <c r="X71" s="87"/>
      <c r="Y71" s="87"/>
      <c r="Z71" s="87"/>
      <c r="AA71" s="87"/>
      <c r="AB71" s="87"/>
      <c r="AC71" s="87"/>
      <c r="AD71" s="87"/>
    </row>
    <row r="72" spans="1:38" ht="19.2" x14ac:dyDescent="0.45">
      <c r="A72" s="87"/>
      <c r="B72" s="197"/>
      <c r="C72" s="197"/>
      <c r="D72" s="197"/>
      <c r="E72" s="197"/>
      <c r="F72" s="197"/>
      <c r="G72" s="197"/>
      <c r="H72" s="197"/>
      <c r="I72" s="197"/>
      <c r="J72" s="197"/>
      <c r="K72" s="197"/>
      <c r="L72" s="87"/>
      <c r="M72" s="87"/>
      <c r="N72" s="87"/>
      <c r="T72" s="87"/>
      <c r="U72" s="87"/>
      <c r="V72" s="87"/>
      <c r="W72" s="87"/>
      <c r="X72" s="87"/>
      <c r="Y72" s="87"/>
      <c r="Z72" s="87"/>
      <c r="AA72" s="87"/>
      <c r="AB72" s="87"/>
      <c r="AC72" s="87"/>
      <c r="AD72" s="87"/>
    </row>
    <row r="73" spans="1:38" ht="19.2" x14ac:dyDescent="0.45">
      <c r="A73" s="87"/>
      <c r="B73" s="87"/>
      <c r="C73" s="87"/>
      <c r="D73" s="87"/>
      <c r="E73" s="87"/>
      <c r="F73" s="87"/>
      <c r="G73" s="87"/>
      <c r="H73" s="87"/>
      <c r="I73" s="87"/>
      <c r="J73" s="87"/>
      <c r="K73" s="87"/>
      <c r="L73" s="87"/>
      <c r="M73" s="87"/>
      <c r="N73" s="87"/>
      <c r="T73" s="87"/>
      <c r="U73" s="87"/>
      <c r="V73" s="87"/>
      <c r="W73" s="87"/>
      <c r="X73" s="87"/>
      <c r="Y73" s="87"/>
      <c r="Z73" s="87"/>
      <c r="AA73" s="87"/>
      <c r="AB73" s="87"/>
      <c r="AC73" s="87"/>
      <c r="AD73" s="87"/>
    </row>
    <row r="74" spans="1:38" ht="19.2" x14ac:dyDescent="0.45">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row>
    <row r="75" spans="1:38" ht="19.2" x14ac:dyDescent="0.45">
      <c r="A75" s="87"/>
      <c r="B75" s="87"/>
      <c r="C75" s="209" t="s">
        <v>167</v>
      </c>
      <c r="D75" s="209"/>
      <c r="E75" s="209"/>
      <c r="F75" s="209"/>
      <c r="G75" s="209" t="s">
        <v>168</v>
      </c>
      <c r="H75" s="209"/>
      <c r="I75" s="209"/>
      <c r="J75" s="209"/>
      <c r="K75" s="209"/>
      <c r="L75" s="209"/>
      <c r="M75" s="209"/>
      <c r="N75" s="209"/>
      <c r="O75" s="209"/>
      <c r="P75" s="209"/>
      <c r="Q75" s="209"/>
      <c r="R75" s="209"/>
      <c r="S75" s="209"/>
      <c r="T75" s="87"/>
      <c r="U75" s="87"/>
      <c r="V75" s="87"/>
      <c r="W75" s="87"/>
      <c r="X75" s="87"/>
      <c r="Y75" s="87"/>
      <c r="Z75" s="87"/>
      <c r="AA75" s="87"/>
      <c r="AB75" s="87"/>
      <c r="AC75" s="87"/>
      <c r="AD75" s="87"/>
    </row>
    <row r="76" spans="1:38" ht="19.2" x14ac:dyDescent="0.45">
      <c r="A76" s="87"/>
      <c r="B76" s="87"/>
      <c r="C76" s="209"/>
      <c r="D76" s="209"/>
      <c r="E76" s="209"/>
      <c r="F76" s="209"/>
      <c r="G76" s="210"/>
      <c r="H76" s="210"/>
      <c r="I76" s="210"/>
      <c r="J76" s="210"/>
      <c r="K76" s="210"/>
      <c r="L76" s="210"/>
      <c r="M76" s="210"/>
      <c r="N76" s="210"/>
      <c r="O76" s="210"/>
      <c r="P76" s="210"/>
      <c r="Q76" s="210"/>
      <c r="R76" s="210"/>
      <c r="S76" s="210"/>
      <c r="T76" s="87"/>
      <c r="U76" s="87"/>
      <c r="V76" s="87"/>
      <c r="W76" s="87"/>
      <c r="X76" s="87"/>
      <c r="Y76" s="87"/>
      <c r="Z76" s="87"/>
      <c r="AA76" s="87"/>
      <c r="AB76" s="87"/>
      <c r="AC76" s="87"/>
      <c r="AD76" s="87"/>
    </row>
    <row r="77" spans="1:38" ht="19.2" x14ac:dyDescent="0.45">
      <c r="A77" s="87"/>
      <c r="B77" s="87"/>
      <c r="C77" s="209"/>
      <c r="D77" s="209"/>
      <c r="E77" s="209"/>
      <c r="F77" s="209"/>
      <c r="G77" s="209" t="s">
        <v>169</v>
      </c>
      <c r="H77" s="209"/>
      <c r="I77" s="209"/>
      <c r="J77" s="209"/>
      <c r="K77" s="209"/>
      <c r="L77" s="209"/>
      <c r="M77" s="209"/>
      <c r="N77" s="209"/>
      <c r="O77" s="209"/>
      <c r="P77" s="209"/>
      <c r="Q77" s="209"/>
      <c r="R77" s="209"/>
      <c r="S77" s="209"/>
      <c r="T77" s="87"/>
      <c r="U77" s="87"/>
      <c r="V77" s="87"/>
      <c r="W77" s="87"/>
      <c r="X77" s="87"/>
      <c r="Y77" s="87"/>
      <c r="Z77" s="87"/>
      <c r="AA77" s="87"/>
      <c r="AB77" s="87"/>
      <c r="AC77" s="87"/>
      <c r="AD77" s="87"/>
    </row>
    <row r="78" spans="1:38" ht="19.2" x14ac:dyDescent="0.45">
      <c r="A78" s="87"/>
      <c r="B78" s="87"/>
      <c r="C78" s="209"/>
      <c r="D78" s="209"/>
      <c r="E78" s="209"/>
      <c r="F78" s="209"/>
      <c r="G78" s="209"/>
      <c r="H78" s="209"/>
      <c r="I78" s="209"/>
      <c r="J78" s="209"/>
      <c r="K78" s="209"/>
      <c r="L78" s="209"/>
      <c r="M78" s="209"/>
      <c r="N78" s="209"/>
      <c r="O78" s="209"/>
      <c r="P78" s="209"/>
      <c r="Q78" s="209"/>
      <c r="R78" s="209"/>
      <c r="S78" s="209"/>
      <c r="T78" s="87"/>
      <c r="U78" s="87"/>
      <c r="V78" s="87"/>
      <c r="W78" s="87"/>
      <c r="X78" s="87"/>
      <c r="Y78" s="87"/>
      <c r="Z78" s="87"/>
      <c r="AA78" s="87"/>
      <c r="AB78" s="87"/>
      <c r="AC78" s="87"/>
      <c r="AD78" s="87"/>
    </row>
    <row r="79" spans="1:38" ht="19.2" x14ac:dyDescent="0.45">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row>
    <row r="80" spans="1:38" ht="19.2" x14ac:dyDescent="0.45">
      <c r="A80" s="87"/>
      <c r="B80" s="87"/>
      <c r="C80" s="87"/>
      <c r="D80" s="92"/>
      <c r="E80" s="93"/>
      <c r="F80" s="94"/>
      <c r="G80" s="94"/>
      <c r="H80" s="94"/>
      <c r="I80" s="94"/>
      <c r="J80" s="94"/>
      <c r="K80" s="94"/>
      <c r="L80" s="94"/>
      <c r="M80" s="94"/>
      <c r="N80" s="94"/>
      <c r="O80" s="94"/>
      <c r="P80" s="94"/>
      <c r="Q80" s="94"/>
      <c r="R80" s="94"/>
      <c r="S80" s="94"/>
      <c r="T80" s="94"/>
      <c r="U80" s="94"/>
      <c r="V80" s="94"/>
      <c r="W80" s="94"/>
      <c r="X80" s="94"/>
      <c r="Y80" s="94"/>
      <c r="Z80" s="94"/>
      <c r="AA80" s="94"/>
      <c r="AB80" s="94"/>
      <c r="AC80" s="94"/>
      <c r="AD80" s="95"/>
    </row>
    <row r="81" spans="1:30" ht="21" customHeight="1" x14ac:dyDescent="0.45">
      <c r="A81" s="87"/>
      <c r="B81" s="87"/>
      <c r="C81" s="87"/>
      <c r="D81" s="211" t="s">
        <v>170</v>
      </c>
      <c r="E81" s="192"/>
      <c r="F81" s="192"/>
      <c r="G81" s="192"/>
      <c r="H81" s="199" t="s">
        <v>171</v>
      </c>
      <c r="I81" s="192" t="s">
        <v>172</v>
      </c>
      <c r="J81" s="192"/>
      <c r="K81" s="192"/>
      <c r="L81" s="201" t="s">
        <v>173</v>
      </c>
      <c r="M81" s="201"/>
      <c r="N81" s="201"/>
      <c r="O81" s="201"/>
      <c r="P81" s="212" t="s">
        <v>174</v>
      </c>
      <c r="Q81" s="87"/>
      <c r="R81" s="87"/>
      <c r="S81" s="87"/>
      <c r="T81" s="201" t="s">
        <v>175</v>
      </c>
      <c r="U81" s="201"/>
      <c r="V81" s="201"/>
      <c r="W81" s="201"/>
      <c r="X81" s="201"/>
      <c r="Y81" s="192" t="s">
        <v>176</v>
      </c>
      <c r="Z81" s="192"/>
      <c r="AA81" s="192"/>
      <c r="AB81" s="192"/>
      <c r="AC81" s="192"/>
      <c r="AD81" s="96"/>
    </row>
    <row r="82" spans="1:30" ht="19.2" customHeight="1" x14ac:dyDescent="0.45">
      <c r="A82" s="87"/>
      <c r="B82" s="87"/>
      <c r="C82" s="87"/>
      <c r="D82" s="211"/>
      <c r="E82" s="192"/>
      <c r="F82" s="192"/>
      <c r="G82" s="192"/>
      <c r="H82" s="199"/>
      <c r="I82" s="192"/>
      <c r="J82" s="192"/>
      <c r="K82" s="192"/>
      <c r="L82" s="201"/>
      <c r="M82" s="201"/>
      <c r="N82" s="201"/>
      <c r="O82" s="201"/>
      <c r="P82" s="212"/>
      <c r="Q82" s="87"/>
      <c r="R82" s="87"/>
      <c r="S82" s="87"/>
      <c r="T82" s="201"/>
      <c r="U82" s="201"/>
      <c r="V82" s="201"/>
      <c r="W82" s="201"/>
      <c r="X82" s="201"/>
      <c r="Y82" s="206"/>
      <c r="Z82" s="206"/>
      <c r="AA82" s="206"/>
      <c r="AB82" s="206"/>
      <c r="AC82" s="206"/>
      <c r="AD82" s="96"/>
    </row>
    <row r="83" spans="1:30" ht="19.2" x14ac:dyDescent="0.45">
      <c r="A83" s="87"/>
      <c r="B83" s="87"/>
      <c r="C83" s="87"/>
      <c r="D83" s="97"/>
      <c r="E83" s="87"/>
      <c r="F83" s="87"/>
      <c r="G83" s="87"/>
      <c r="H83" s="87"/>
      <c r="I83" s="87"/>
      <c r="J83" s="87"/>
      <c r="K83" s="87"/>
      <c r="L83" s="87"/>
      <c r="M83" s="87"/>
      <c r="N83" s="87"/>
      <c r="O83" s="87"/>
      <c r="P83" s="87"/>
      <c r="Q83" s="87"/>
      <c r="R83" s="87"/>
      <c r="S83" s="87"/>
      <c r="T83" s="201"/>
      <c r="U83" s="201"/>
      <c r="V83" s="201"/>
      <c r="W83" s="201"/>
      <c r="X83" s="201"/>
      <c r="Y83" s="192" t="s">
        <v>177</v>
      </c>
      <c r="Z83" s="192"/>
      <c r="AA83" s="192"/>
      <c r="AB83" s="192"/>
      <c r="AC83" s="192"/>
      <c r="AD83" s="96"/>
    </row>
    <row r="84" spans="1:30" ht="19.2" x14ac:dyDescent="0.45">
      <c r="A84" s="87"/>
      <c r="B84" s="87"/>
      <c r="C84" s="87"/>
      <c r="D84" s="97"/>
      <c r="E84" s="87"/>
      <c r="F84" s="87"/>
      <c r="G84" s="87"/>
      <c r="H84" s="87"/>
      <c r="I84" s="87"/>
      <c r="J84" s="87"/>
      <c r="K84" s="87"/>
      <c r="L84" s="87"/>
      <c r="M84" s="87"/>
      <c r="N84" s="87"/>
      <c r="O84" s="87"/>
      <c r="P84" s="87"/>
      <c r="Q84" s="87"/>
      <c r="R84" s="87"/>
      <c r="S84" s="87"/>
      <c r="T84" s="201"/>
      <c r="U84" s="201"/>
      <c r="V84" s="201"/>
      <c r="W84" s="201"/>
      <c r="X84" s="201"/>
      <c r="Y84" s="192"/>
      <c r="Z84" s="192"/>
      <c r="AA84" s="192"/>
      <c r="AB84" s="192"/>
      <c r="AC84" s="192"/>
      <c r="AD84" s="96"/>
    </row>
    <row r="85" spans="1:30" ht="19.2" x14ac:dyDescent="0.45">
      <c r="A85" s="87"/>
      <c r="B85" s="87"/>
      <c r="C85" s="87"/>
      <c r="D85" s="97"/>
      <c r="E85" s="87"/>
      <c r="F85" s="87"/>
      <c r="H85" s="199"/>
      <c r="I85" s="192" t="s">
        <v>178</v>
      </c>
      <c r="J85" s="192"/>
      <c r="K85" s="192"/>
      <c r="L85" s="192"/>
      <c r="M85" s="201" t="s">
        <v>179</v>
      </c>
      <c r="N85" s="201"/>
      <c r="O85" s="201"/>
      <c r="P85" s="201"/>
      <c r="Q85" s="201"/>
      <c r="R85" s="201"/>
      <c r="S85" s="87"/>
      <c r="T85" s="87"/>
      <c r="U85" s="87"/>
      <c r="V85" s="87"/>
      <c r="W85" s="87"/>
      <c r="X85" s="87"/>
      <c r="Y85" s="87"/>
      <c r="Z85" s="87"/>
      <c r="AA85" s="87"/>
      <c r="AB85" s="87"/>
      <c r="AC85" s="87"/>
      <c r="AD85" s="98"/>
    </row>
    <row r="86" spans="1:30" ht="19.2" x14ac:dyDescent="0.45">
      <c r="A86" s="87"/>
      <c r="B86" s="87"/>
      <c r="C86" s="87"/>
      <c r="D86" s="202" t="s">
        <v>180</v>
      </c>
      <c r="E86" s="201"/>
      <c r="F86" s="201"/>
      <c r="G86" s="201"/>
      <c r="H86" s="205"/>
      <c r="I86" s="206"/>
      <c r="J86" s="206"/>
      <c r="K86" s="206"/>
      <c r="L86" s="206"/>
      <c r="M86" s="207"/>
      <c r="N86" s="207"/>
      <c r="O86" s="207"/>
      <c r="P86" s="207"/>
      <c r="Q86" s="207"/>
      <c r="R86" s="207"/>
      <c r="S86" s="87"/>
      <c r="T86" s="87"/>
      <c r="U86" s="87"/>
      <c r="V86" s="87"/>
      <c r="W86" s="87"/>
      <c r="X86" s="87"/>
      <c r="Y86" s="87"/>
      <c r="Z86" s="87"/>
      <c r="AA86" s="87"/>
      <c r="AB86" s="87"/>
      <c r="AC86" s="87"/>
      <c r="AD86" s="98"/>
    </row>
    <row r="87" spans="1:30" ht="19.2" x14ac:dyDescent="0.45">
      <c r="A87" s="87"/>
      <c r="B87" s="87"/>
      <c r="C87" s="87"/>
      <c r="D87" s="202"/>
      <c r="E87" s="201"/>
      <c r="F87" s="201"/>
      <c r="G87" s="201"/>
      <c r="H87" s="192" t="s">
        <v>181</v>
      </c>
      <c r="I87" s="192"/>
      <c r="J87" s="192"/>
      <c r="K87" s="192"/>
      <c r="L87" s="192"/>
      <c r="M87" s="192"/>
      <c r="N87" s="192"/>
      <c r="O87" s="192"/>
      <c r="P87" s="192"/>
      <c r="Q87" s="192"/>
      <c r="R87" s="192"/>
      <c r="S87" s="87"/>
      <c r="T87" s="87"/>
      <c r="U87" s="87"/>
      <c r="V87" s="87"/>
      <c r="W87" s="87"/>
      <c r="X87" s="87"/>
      <c r="Y87" s="87"/>
      <c r="Z87" s="87"/>
      <c r="AA87" s="87"/>
      <c r="AB87" s="87"/>
      <c r="AC87" s="87"/>
      <c r="AD87" s="98"/>
    </row>
    <row r="88" spans="1:30" ht="19.2" x14ac:dyDescent="0.45">
      <c r="A88" s="87"/>
      <c r="B88" s="87"/>
      <c r="C88" s="87"/>
      <c r="D88" s="99"/>
      <c r="E88" s="100"/>
      <c r="F88" s="100"/>
      <c r="G88" s="100"/>
      <c r="H88" s="208"/>
      <c r="I88" s="208"/>
      <c r="J88" s="208"/>
      <c r="K88" s="208"/>
      <c r="L88" s="208"/>
      <c r="M88" s="208"/>
      <c r="N88" s="208"/>
      <c r="O88" s="208"/>
      <c r="P88" s="208"/>
      <c r="Q88" s="208"/>
      <c r="R88" s="208"/>
      <c r="S88" s="100"/>
      <c r="T88" s="87"/>
      <c r="U88" s="87"/>
      <c r="V88" s="87"/>
      <c r="W88" s="87"/>
      <c r="X88" s="87"/>
      <c r="Y88" s="87"/>
      <c r="Z88" s="87"/>
      <c r="AA88" s="87"/>
      <c r="AB88" s="87"/>
      <c r="AC88" s="87"/>
      <c r="AD88" s="101"/>
    </row>
    <row r="89" spans="1:30" ht="19.2" customHeight="1" x14ac:dyDescent="0.45">
      <c r="A89" s="87"/>
      <c r="B89" s="87"/>
      <c r="C89" s="87"/>
      <c r="D89" s="87"/>
      <c r="E89" s="87"/>
      <c r="F89" s="87"/>
      <c r="G89" s="87"/>
      <c r="H89" s="102"/>
      <c r="I89" s="102"/>
      <c r="J89" s="102"/>
      <c r="K89" s="102"/>
      <c r="L89" s="102"/>
      <c r="M89" s="102"/>
      <c r="N89" s="102"/>
      <c r="O89" s="102"/>
      <c r="P89" s="102"/>
      <c r="Q89" s="102"/>
      <c r="R89" s="102"/>
      <c r="S89" s="87"/>
      <c r="T89" s="103"/>
      <c r="U89" s="103"/>
      <c r="V89" s="103"/>
      <c r="W89" s="103"/>
      <c r="X89" s="103"/>
      <c r="Y89" s="102"/>
      <c r="Z89" s="102"/>
      <c r="AA89" s="102"/>
      <c r="AB89" s="102"/>
      <c r="AC89" s="102"/>
      <c r="AD89" s="87"/>
    </row>
    <row r="90" spans="1:30" ht="19.2" customHeight="1" x14ac:dyDescent="0.45">
      <c r="A90" s="87"/>
      <c r="B90" s="87"/>
      <c r="C90" s="87"/>
      <c r="D90" s="203" t="s">
        <v>182</v>
      </c>
      <c r="E90" s="204"/>
      <c r="F90" s="204"/>
      <c r="G90" s="192" t="s">
        <v>183</v>
      </c>
      <c r="H90" s="199" t="s">
        <v>171</v>
      </c>
      <c r="I90" s="192" t="s">
        <v>184</v>
      </c>
      <c r="J90" s="192"/>
      <c r="K90" s="192"/>
      <c r="L90" s="192"/>
      <c r="M90" s="192" t="s">
        <v>185</v>
      </c>
      <c r="N90" s="192"/>
      <c r="O90" s="192"/>
      <c r="P90" s="192"/>
      <c r="Q90" s="199" t="s">
        <v>174</v>
      </c>
      <c r="R90" s="192" t="s">
        <v>186</v>
      </c>
      <c r="S90" s="192" t="s">
        <v>187</v>
      </c>
      <c r="T90" s="192"/>
      <c r="U90" s="192"/>
      <c r="V90" s="192"/>
      <c r="W90" s="103"/>
      <c r="X90" s="103"/>
      <c r="Y90" s="102"/>
      <c r="Z90" s="102"/>
      <c r="AA90" s="102"/>
      <c r="AB90" s="102"/>
      <c r="AC90" s="102"/>
      <c r="AD90" s="87"/>
    </row>
    <row r="91" spans="1:30" ht="19.2" customHeight="1" x14ac:dyDescent="0.45">
      <c r="A91" s="87"/>
      <c r="B91" s="87"/>
      <c r="C91" s="87"/>
      <c r="D91" s="203"/>
      <c r="E91" s="204"/>
      <c r="F91" s="204"/>
      <c r="G91" s="192"/>
      <c r="H91" s="199"/>
      <c r="I91" s="192"/>
      <c r="J91" s="192"/>
      <c r="K91" s="192"/>
      <c r="L91" s="192"/>
      <c r="M91" s="192"/>
      <c r="N91" s="192"/>
      <c r="O91" s="192"/>
      <c r="P91" s="192"/>
      <c r="Q91" s="199"/>
      <c r="R91" s="192"/>
      <c r="S91" s="192"/>
      <c r="T91" s="192"/>
      <c r="U91" s="192"/>
      <c r="V91" s="192"/>
      <c r="W91" s="103"/>
      <c r="X91" s="103"/>
      <c r="Y91" s="102"/>
      <c r="Z91" s="102"/>
      <c r="AA91" s="102"/>
      <c r="AB91" s="102"/>
      <c r="AC91" s="102"/>
      <c r="AD91" s="87"/>
    </row>
    <row r="92" spans="1:30" ht="14.7" customHeight="1" x14ac:dyDescent="0.45">
      <c r="A92" s="87"/>
      <c r="B92" s="87"/>
      <c r="C92" s="87"/>
      <c r="D92" s="104"/>
      <c r="E92" s="105"/>
      <c r="F92" s="105"/>
      <c r="G92" s="102"/>
      <c r="H92" s="106"/>
      <c r="I92" s="102"/>
      <c r="J92" s="102"/>
      <c r="K92" s="102"/>
      <c r="L92" s="102"/>
      <c r="M92" s="102"/>
      <c r="N92" s="102"/>
      <c r="O92" s="102"/>
      <c r="P92" s="102"/>
      <c r="Q92" s="106"/>
      <c r="R92" s="102"/>
      <c r="S92" s="102"/>
      <c r="T92" s="102"/>
      <c r="U92" s="102"/>
      <c r="V92" s="102"/>
      <c r="W92" s="103"/>
      <c r="X92" s="103"/>
      <c r="Y92" s="102"/>
      <c r="Z92" s="102"/>
      <c r="AA92" s="102"/>
      <c r="AB92" s="102"/>
      <c r="AC92" s="102"/>
      <c r="AD92" s="87"/>
    </row>
    <row r="93" spans="1:30" ht="19.2" customHeight="1" x14ac:dyDescent="0.45">
      <c r="A93" s="87"/>
      <c r="B93" s="87"/>
      <c r="C93" s="87"/>
      <c r="D93" s="200" t="s">
        <v>188</v>
      </c>
      <c r="E93" s="201"/>
      <c r="F93" s="201"/>
      <c r="G93" s="201"/>
      <c r="H93" s="192" t="s">
        <v>183</v>
      </c>
      <c r="I93" s="199" t="s">
        <v>171</v>
      </c>
      <c r="J93" s="192" t="s">
        <v>189</v>
      </c>
      <c r="K93" s="192"/>
      <c r="L93" s="192"/>
      <c r="M93" s="192"/>
      <c r="N93" s="192"/>
      <c r="O93" s="192"/>
      <c r="P93" s="192"/>
      <c r="Q93" s="192"/>
      <c r="R93" s="199" t="s">
        <v>174</v>
      </c>
      <c r="S93" s="192" t="s">
        <v>186</v>
      </c>
      <c r="T93" s="192" t="s">
        <v>190</v>
      </c>
      <c r="U93" s="192"/>
      <c r="V93" s="192"/>
      <c r="W93" s="192" t="s">
        <v>186</v>
      </c>
      <c r="X93" s="192" t="s">
        <v>191</v>
      </c>
      <c r="Y93" s="192"/>
      <c r="Z93" s="192"/>
      <c r="AA93" s="192"/>
      <c r="AB93" s="192"/>
      <c r="AC93" s="102"/>
      <c r="AD93" s="87"/>
    </row>
    <row r="94" spans="1:30" ht="19.2" customHeight="1" x14ac:dyDescent="0.45">
      <c r="A94" s="87"/>
      <c r="B94" s="87"/>
      <c r="C94" s="87"/>
      <c r="D94" s="202"/>
      <c r="E94" s="201"/>
      <c r="F94" s="201"/>
      <c r="G94" s="201"/>
      <c r="H94" s="192"/>
      <c r="I94" s="199"/>
      <c r="J94" s="192"/>
      <c r="K94" s="192"/>
      <c r="L94" s="192"/>
      <c r="M94" s="192"/>
      <c r="N94" s="192"/>
      <c r="O94" s="192"/>
      <c r="P94" s="192"/>
      <c r="Q94" s="192"/>
      <c r="R94" s="199"/>
      <c r="S94" s="192"/>
      <c r="T94" s="192"/>
      <c r="U94" s="192"/>
      <c r="V94" s="192"/>
      <c r="W94" s="192"/>
      <c r="X94" s="192"/>
      <c r="Y94" s="192"/>
      <c r="Z94" s="192"/>
      <c r="AA94" s="192"/>
      <c r="AB94" s="192"/>
      <c r="AC94" s="102"/>
      <c r="AD94" s="87"/>
    </row>
    <row r="95" spans="1:30" ht="19.2" x14ac:dyDescent="0.45">
      <c r="A95" s="87"/>
      <c r="B95" s="87"/>
      <c r="C95" s="87"/>
      <c r="D95" s="99"/>
      <c r="E95" s="100"/>
      <c r="F95" s="100"/>
      <c r="G95" s="100"/>
      <c r="H95" s="102"/>
      <c r="I95" s="192"/>
      <c r="J95" s="192"/>
      <c r="K95" s="192"/>
      <c r="L95" s="192"/>
      <c r="M95" s="192"/>
      <c r="N95" s="192"/>
      <c r="O95" s="192"/>
      <c r="P95" s="192"/>
      <c r="Q95" s="192"/>
      <c r="R95" s="192"/>
      <c r="S95" s="192"/>
      <c r="T95" s="192"/>
      <c r="U95" s="192"/>
      <c r="V95" s="192"/>
      <c r="W95" s="192"/>
      <c r="X95" s="192"/>
      <c r="Y95" s="192"/>
      <c r="Z95" s="192"/>
      <c r="AA95" s="192"/>
      <c r="AB95" s="192"/>
      <c r="AD95" s="87"/>
    </row>
    <row r="96" spans="1:30" ht="20.7" customHeight="1" x14ac:dyDescent="0.45">
      <c r="A96" s="87"/>
      <c r="B96" s="87"/>
      <c r="C96" s="87"/>
      <c r="D96" s="87"/>
      <c r="E96" s="87"/>
      <c r="F96" s="87"/>
      <c r="G96" s="87"/>
      <c r="H96" s="102"/>
      <c r="I96" s="102"/>
      <c r="J96" s="102"/>
      <c r="K96" s="102"/>
      <c r="L96" s="102"/>
      <c r="M96" s="102"/>
      <c r="N96" s="102"/>
      <c r="O96" s="102"/>
      <c r="P96" s="102"/>
      <c r="Q96" s="102"/>
      <c r="R96" s="102"/>
      <c r="S96" s="87"/>
      <c r="T96" s="103"/>
      <c r="U96" s="103"/>
      <c r="V96" s="103"/>
      <c r="W96" s="103"/>
      <c r="X96" s="103"/>
      <c r="Y96" s="102"/>
      <c r="Z96" s="102"/>
      <c r="AA96" s="102"/>
      <c r="AB96" s="102"/>
      <c r="AC96" s="102"/>
      <c r="AD96" s="87"/>
    </row>
    <row r="97" spans="1:30" ht="14.7" customHeight="1" x14ac:dyDescent="0.45">
      <c r="A97" s="193" t="s">
        <v>165</v>
      </c>
      <c r="B97" s="193"/>
      <c r="C97" s="193"/>
      <c r="D97" s="193"/>
      <c r="E97" s="193"/>
      <c r="F97" s="193"/>
      <c r="G97" s="193"/>
      <c r="H97" s="193"/>
      <c r="I97" s="193"/>
      <c r="J97" s="193"/>
      <c r="K97" s="193"/>
      <c r="L97" s="193"/>
      <c r="M97" s="193"/>
      <c r="N97" s="193"/>
      <c r="O97" s="193"/>
      <c r="P97" s="193"/>
      <c r="Q97" s="193"/>
      <c r="R97" s="193"/>
      <c r="S97" s="193"/>
      <c r="T97" s="193"/>
      <c r="U97" s="193"/>
      <c r="V97" s="193"/>
      <c r="W97" s="193"/>
      <c r="X97" s="193"/>
      <c r="Y97" s="193"/>
      <c r="Z97" s="193"/>
      <c r="AA97" s="193"/>
      <c r="AB97" s="193"/>
      <c r="AC97" s="194" t="s">
        <v>103</v>
      </c>
      <c r="AD97" s="195"/>
    </row>
    <row r="98" spans="1:30" ht="14.7" customHeight="1" x14ac:dyDescent="0.45">
      <c r="A98" s="193"/>
      <c r="B98" s="193"/>
      <c r="C98" s="193"/>
      <c r="D98" s="193"/>
      <c r="E98" s="193"/>
      <c r="F98" s="193"/>
      <c r="G98" s="193"/>
      <c r="H98" s="193"/>
      <c r="I98" s="193"/>
      <c r="J98" s="193"/>
      <c r="K98" s="193"/>
      <c r="L98" s="193"/>
      <c r="M98" s="193"/>
      <c r="N98" s="193"/>
      <c r="O98" s="193"/>
      <c r="P98" s="193"/>
      <c r="Q98" s="193"/>
      <c r="R98" s="193"/>
      <c r="S98" s="193"/>
      <c r="T98" s="193"/>
      <c r="U98" s="193"/>
      <c r="V98" s="193"/>
      <c r="W98" s="193"/>
      <c r="X98" s="193"/>
      <c r="Y98" s="193"/>
      <c r="Z98" s="193"/>
      <c r="AA98" s="193"/>
      <c r="AB98" s="193"/>
      <c r="AC98" s="194"/>
      <c r="AD98" s="195"/>
    </row>
    <row r="99" spans="1:30" ht="14.7" customHeight="1" x14ac:dyDescent="0.45">
      <c r="A99" s="193"/>
      <c r="B99" s="193"/>
      <c r="C99" s="193"/>
      <c r="D99" s="193"/>
      <c r="E99" s="193"/>
      <c r="F99" s="193"/>
      <c r="G99" s="193"/>
      <c r="H99" s="193"/>
      <c r="I99" s="193"/>
      <c r="J99" s="193"/>
      <c r="K99" s="193"/>
      <c r="L99" s="193"/>
      <c r="M99" s="193"/>
      <c r="N99" s="193"/>
      <c r="O99" s="193"/>
      <c r="P99" s="193"/>
      <c r="Q99" s="193"/>
      <c r="R99" s="193"/>
      <c r="S99" s="193"/>
      <c r="T99" s="193"/>
      <c r="U99" s="193"/>
      <c r="V99" s="193"/>
      <c r="W99" s="193"/>
      <c r="X99" s="193"/>
      <c r="Y99" s="193"/>
      <c r="Z99" s="193"/>
      <c r="AA99" s="193"/>
      <c r="AB99" s="193"/>
      <c r="AC99" s="196"/>
      <c r="AD99" s="195"/>
    </row>
    <row r="100" spans="1:30" ht="14.7" customHeight="1" x14ac:dyDescent="0.45">
      <c r="A100" s="193"/>
      <c r="B100" s="193"/>
      <c r="C100" s="193"/>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c r="AA100" s="193"/>
      <c r="AB100" s="193"/>
      <c r="AC100" s="196"/>
      <c r="AD100" s="195"/>
    </row>
    <row r="101" spans="1:30" ht="15.75" customHeight="1" x14ac:dyDescent="0.45">
      <c r="A101" s="87"/>
      <c r="B101" s="87"/>
      <c r="C101" s="87"/>
      <c r="D101" s="87"/>
      <c r="E101" s="87"/>
      <c r="F101" s="87"/>
      <c r="G101" s="87"/>
      <c r="H101" s="87"/>
      <c r="I101" s="87"/>
      <c r="J101" s="87"/>
      <c r="K101" s="87"/>
      <c r="L101" s="87"/>
      <c r="M101" s="87"/>
      <c r="N101" s="87"/>
      <c r="O101" s="87"/>
      <c r="P101" s="87"/>
      <c r="Q101" s="87"/>
      <c r="R101" s="87"/>
      <c r="S101" s="87"/>
      <c r="T101" s="87"/>
      <c r="U101" s="87"/>
      <c r="V101" s="88"/>
      <c r="W101" s="88"/>
      <c r="X101" s="88"/>
      <c r="Y101" s="88"/>
      <c r="Z101" s="88"/>
      <c r="AA101" s="87"/>
      <c r="AB101" s="87"/>
      <c r="AC101" s="87"/>
      <c r="AD101" s="87"/>
    </row>
    <row r="102" spans="1:30" ht="19.2" x14ac:dyDescent="0.45">
      <c r="A102" s="87"/>
      <c r="B102" s="197" t="s">
        <v>192</v>
      </c>
      <c r="C102" s="197"/>
      <c r="D102" s="197"/>
      <c r="E102" s="197"/>
      <c r="F102" s="197"/>
      <c r="G102" s="197"/>
      <c r="H102" s="197"/>
      <c r="I102" s="198"/>
      <c r="J102" s="198"/>
      <c r="K102" s="198"/>
      <c r="L102" s="198"/>
      <c r="M102" s="198"/>
      <c r="N102" s="198"/>
      <c r="O102" s="198"/>
      <c r="P102" s="198"/>
      <c r="Q102" s="198"/>
      <c r="R102" s="198"/>
      <c r="S102" s="198"/>
      <c r="T102" s="87"/>
      <c r="U102" s="87"/>
      <c r="V102" s="87"/>
      <c r="W102" s="87"/>
      <c r="X102" s="87"/>
      <c r="Y102" s="87"/>
      <c r="AB102" s="87"/>
      <c r="AC102" s="87"/>
      <c r="AD102" s="87"/>
    </row>
    <row r="103" spans="1:30" ht="19.2" x14ac:dyDescent="0.45">
      <c r="A103" s="87"/>
      <c r="B103" s="197"/>
      <c r="C103" s="197"/>
      <c r="D103" s="197"/>
      <c r="E103" s="197"/>
      <c r="F103" s="197"/>
      <c r="G103" s="197"/>
      <c r="H103" s="197"/>
      <c r="I103" s="198"/>
      <c r="J103" s="198"/>
      <c r="K103" s="198"/>
      <c r="L103" s="198"/>
      <c r="M103" s="198"/>
      <c r="N103" s="198"/>
      <c r="O103" s="198"/>
      <c r="P103" s="198"/>
      <c r="Q103" s="198"/>
      <c r="R103" s="198"/>
      <c r="S103" s="198"/>
      <c r="T103" s="87"/>
      <c r="U103" s="87"/>
      <c r="V103" s="87"/>
      <c r="W103" s="87"/>
      <c r="X103" s="87"/>
      <c r="Y103" s="87"/>
      <c r="AB103" s="87"/>
      <c r="AC103" s="87"/>
      <c r="AD103" s="87"/>
    </row>
    <row r="104" spans="1:30" ht="28.8" x14ac:dyDescent="0.45">
      <c r="A104" s="87"/>
      <c r="B104" s="107"/>
      <c r="C104" s="107"/>
      <c r="D104" s="107"/>
      <c r="E104" s="107"/>
      <c r="F104" s="107"/>
      <c r="G104" s="107"/>
      <c r="H104" s="107"/>
      <c r="I104" s="108"/>
      <c r="J104" s="108"/>
      <c r="K104" s="108"/>
      <c r="L104" s="108"/>
      <c r="M104" s="108"/>
      <c r="N104" s="108"/>
      <c r="O104" s="108"/>
      <c r="P104" s="108"/>
      <c r="Q104" s="108"/>
      <c r="R104" s="108"/>
      <c r="S104" s="108"/>
      <c r="T104" s="87"/>
      <c r="U104" s="87"/>
      <c r="V104" s="87"/>
      <c r="W104" s="87"/>
      <c r="X104" s="87"/>
      <c r="Y104" s="87"/>
      <c r="AB104" s="87"/>
      <c r="AC104" s="87"/>
      <c r="AD104" s="87"/>
    </row>
    <row r="105" spans="1:30" ht="19.5" customHeight="1" x14ac:dyDescent="0.45">
      <c r="A105" s="87"/>
      <c r="B105" s="189" t="s">
        <v>107</v>
      </c>
      <c r="C105" s="190"/>
      <c r="D105" s="190"/>
      <c r="E105" s="190"/>
      <c r="F105" s="190"/>
      <c r="G105" s="190"/>
      <c r="H105" s="190"/>
      <c r="I105" s="190"/>
      <c r="J105" s="108"/>
      <c r="K105" s="108"/>
      <c r="L105" s="108"/>
      <c r="M105" s="108"/>
      <c r="N105" s="108"/>
      <c r="O105" s="108"/>
      <c r="P105" s="108"/>
      <c r="Q105" s="108"/>
      <c r="R105" s="108"/>
      <c r="S105" s="108"/>
      <c r="T105" s="87"/>
      <c r="U105" s="87"/>
      <c r="V105" s="87"/>
      <c r="W105" s="87"/>
      <c r="X105" s="87"/>
      <c r="Y105" s="87"/>
      <c r="AB105" s="87"/>
      <c r="AC105" s="87"/>
      <c r="AD105" s="87"/>
    </row>
    <row r="106" spans="1:30" ht="19.5" customHeight="1" x14ac:dyDescent="0.45">
      <c r="A106" s="87"/>
      <c r="B106" s="190"/>
      <c r="C106" s="190"/>
      <c r="D106" s="190"/>
      <c r="E106" s="190"/>
      <c r="F106" s="190"/>
      <c r="G106" s="190"/>
      <c r="H106" s="190"/>
      <c r="I106" s="190"/>
      <c r="J106" s="108"/>
      <c r="K106" s="108"/>
      <c r="L106" s="108"/>
      <c r="M106" s="108"/>
      <c r="N106" s="108"/>
      <c r="O106" s="108"/>
      <c r="P106" s="108"/>
      <c r="Q106" s="108"/>
      <c r="R106" s="108"/>
      <c r="S106" s="108"/>
      <c r="T106" s="87"/>
      <c r="U106" s="87"/>
      <c r="V106" s="87"/>
      <c r="W106" s="87"/>
      <c r="X106" s="87"/>
      <c r="Y106" s="87"/>
      <c r="AB106" s="87"/>
      <c r="AC106" s="87"/>
      <c r="AD106" s="87"/>
    </row>
    <row r="107" spans="1:30" ht="15.6" customHeight="1" x14ac:dyDescent="0.45">
      <c r="A107" s="87"/>
      <c r="B107" s="109"/>
      <c r="C107" s="109"/>
      <c r="D107" s="109"/>
      <c r="E107" s="109"/>
      <c r="F107" s="109"/>
      <c r="G107" s="109"/>
      <c r="H107" s="109"/>
      <c r="I107" s="109"/>
      <c r="J107" s="108"/>
      <c r="K107" s="108"/>
      <c r="L107" s="108"/>
      <c r="M107" s="108"/>
      <c r="N107" s="108"/>
      <c r="O107" s="108"/>
      <c r="P107" s="108"/>
      <c r="Q107" s="108"/>
      <c r="R107" s="108"/>
      <c r="S107" s="108"/>
      <c r="T107" s="87"/>
      <c r="U107" s="87"/>
      <c r="V107" s="87"/>
      <c r="W107" s="87"/>
      <c r="X107" s="87"/>
      <c r="Y107" s="87"/>
      <c r="AB107" s="87"/>
      <c r="AC107" s="87"/>
      <c r="AD107" s="87"/>
    </row>
    <row r="108" spans="1:30" ht="19.2" x14ac:dyDescent="0.45">
      <c r="A108" s="87"/>
      <c r="B108" s="110" t="s">
        <v>193</v>
      </c>
      <c r="G108" s="87" t="s">
        <v>194</v>
      </c>
      <c r="AD108" s="87"/>
    </row>
    <row r="109" spans="1:30" ht="19.2" x14ac:dyDescent="0.45">
      <c r="A109" s="87"/>
      <c r="B109" s="87"/>
      <c r="C109" s="87"/>
      <c r="D109" s="87"/>
      <c r="E109" s="87"/>
      <c r="F109" s="87"/>
      <c r="G109" s="87"/>
      <c r="H109" s="87"/>
      <c r="I109" s="87"/>
      <c r="K109" s="87"/>
      <c r="L109" s="87"/>
      <c r="M109" s="87"/>
      <c r="N109" s="87"/>
      <c r="O109" s="87"/>
      <c r="P109" s="87"/>
      <c r="Q109" s="87"/>
      <c r="R109" s="87"/>
      <c r="S109" s="87"/>
      <c r="T109" s="87"/>
      <c r="U109" s="87"/>
      <c r="V109" s="87"/>
      <c r="W109" s="87"/>
      <c r="X109" s="87"/>
      <c r="Y109" s="87"/>
      <c r="Z109" s="87"/>
      <c r="AA109" s="87"/>
      <c r="AB109" s="87"/>
      <c r="AC109" s="87"/>
      <c r="AD109" s="87"/>
    </row>
    <row r="110" spans="1:30" ht="19.2" x14ac:dyDescent="0.45">
      <c r="A110" s="87"/>
      <c r="C110" s="87"/>
      <c r="D110" s="87"/>
      <c r="E110" s="87"/>
      <c r="F110" s="87"/>
      <c r="G110" s="87" t="s">
        <v>195</v>
      </c>
      <c r="H110" s="87"/>
      <c r="I110" s="87"/>
      <c r="K110" s="87"/>
      <c r="L110" s="87"/>
      <c r="M110" s="87"/>
      <c r="N110" s="87"/>
      <c r="O110" s="87"/>
      <c r="P110" s="87"/>
      <c r="Q110" s="87"/>
      <c r="R110" s="87"/>
      <c r="S110" s="87"/>
      <c r="T110" s="87"/>
      <c r="U110" s="87"/>
      <c r="V110" s="87"/>
      <c r="W110" s="87"/>
      <c r="X110" s="87"/>
      <c r="Y110" s="87"/>
      <c r="Z110" s="87"/>
      <c r="AA110" s="87"/>
      <c r="AB110" s="87"/>
      <c r="AC110" s="87"/>
      <c r="AD110" s="87"/>
    </row>
    <row r="111" spans="1:30" ht="19.2" x14ac:dyDescent="0.45">
      <c r="A111" s="87"/>
      <c r="H111" s="87"/>
      <c r="I111" s="87"/>
      <c r="K111" s="87"/>
      <c r="L111" s="87"/>
      <c r="M111" s="87"/>
      <c r="N111" s="88"/>
      <c r="O111" s="87"/>
      <c r="P111" s="87"/>
      <c r="Q111" s="87"/>
      <c r="R111" s="87"/>
      <c r="S111" s="87"/>
      <c r="T111" s="87"/>
      <c r="U111" s="87"/>
      <c r="V111" s="87"/>
      <c r="W111" s="87"/>
      <c r="X111" s="87"/>
      <c r="Y111" s="87"/>
      <c r="Z111" s="87"/>
      <c r="AA111" s="87"/>
      <c r="AB111" s="87"/>
      <c r="AC111" s="87"/>
      <c r="AD111" s="87"/>
    </row>
    <row r="112" spans="1:30" ht="19.2" x14ac:dyDescent="0.45">
      <c r="A112" s="87"/>
      <c r="B112" s="110" t="s">
        <v>196</v>
      </c>
      <c r="G112" s="87" t="s">
        <v>197</v>
      </c>
      <c r="H112" s="87"/>
      <c r="I112" s="87"/>
      <c r="K112" s="87"/>
      <c r="L112" s="87"/>
      <c r="M112" s="87"/>
      <c r="N112" s="88"/>
      <c r="O112" s="87"/>
      <c r="P112" s="87"/>
      <c r="Q112" s="87"/>
      <c r="R112" s="87"/>
      <c r="S112" s="87"/>
      <c r="T112" s="87"/>
      <c r="U112" s="87"/>
      <c r="V112" s="87"/>
      <c r="W112" s="87"/>
      <c r="X112" s="87"/>
      <c r="Y112" s="87"/>
      <c r="Z112" s="87"/>
      <c r="AA112" s="87"/>
      <c r="AB112" s="87"/>
      <c r="AC112" s="87"/>
      <c r="AD112" s="87"/>
    </row>
    <row r="113" spans="1:30" ht="19.2" x14ac:dyDescent="0.45">
      <c r="A113" s="87"/>
      <c r="B113" s="87"/>
      <c r="C113" s="87"/>
      <c r="D113" s="87"/>
      <c r="E113" s="87"/>
      <c r="F113" s="87"/>
      <c r="G113" s="87"/>
      <c r="H113" s="87"/>
      <c r="I113" s="87"/>
      <c r="K113" s="87"/>
      <c r="L113" s="87"/>
      <c r="M113" s="87"/>
      <c r="N113" s="88"/>
      <c r="O113" s="87"/>
      <c r="P113" s="87"/>
      <c r="Q113" s="87"/>
      <c r="R113" s="87"/>
      <c r="S113" s="87"/>
      <c r="T113" s="87"/>
      <c r="U113" s="87"/>
      <c r="V113" s="87"/>
      <c r="W113" s="87"/>
      <c r="X113" s="87"/>
      <c r="Y113" s="87"/>
      <c r="Z113" s="87"/>
      <c r="AA113" s="87"/>
      <c r="AB113" s="87"/>
      <c r="AC113" s="87"/>
      <c r="AD113" s="87"/>
    </row>
    <row r="114" spans="1:30" ht="19.2" x14ac:dyDescent="0.45">
      <c r="A114" s="87"/>
      <c r="C114" s="87"/>
      <c r="D114" s="87"/>
      <c r="E114" s="87"/>
      <c r="F114" s="87"/>
      <c r="G114" s="87" t="s">
        <v>198</v>
      </c>
      <c r="H114" s="87"/>
      <c r="I114" s="87"/>
      <c r="K114" s="87"/>
      <c r="L114" s="87"/>
      <c r="M114" s="87"/>
      <c r="N114" s="88"/>
      <c r="O114" s="87"/>
      <c r="P114" s="87"/>
      <c r="Q114" s="87"/>
      <c r="R114" s="87"/>
      <c r="S114" s="87"/>
      <c r="T114" s="87"/>
      <c r="U114" s="87"/>
      <c r="V114" s="87"/>
      <c r="W114" s="87"/>
      <c r="X114" s="87"/>
      <c r="Y114" s="87"/>
      <c r="Z114" s="87"/>
      <c r="AA114" s="87"/>
      <c r="AB114" s="87"/>
      <c r="AC114" s="87"/>
      <c r="AD114" s="87"/>
    </row>
    <row r="115" spans="1:30" ht="19.2" x14ac:dyDescent="0.45">
      <c r="A115" s="87"/>
      <c r="C115" s="87"/>
      <c r="D115" s="87"/>
      <c r="E115" s="87"/>
      <c r="F115" s="87"/>
      <c r="G115" s="87"/>
      <c r="H115" s="87"/>
      <c r="I115" s="87"/>
      <c r="K115" s="87"/>
      <c r="L115" s="87"/>
      <c r="M115" s="87"/>
      <c r="N115" s="88"/>
      <c r="O115" s="87"/>
      <c r="P115" s="87"/>
      <c r="Q115" s="87"/>
      <c r="R115" s="87"/>
      <c r="S115" s="87"/>
      <c r="T115" s="87"/>
      <c r="U115" s="87"/>
      <c r="V115" s="87"/>
      <c r="W115" s="87"/>
      <c r="X115" s="87"/>
      <c r="Y115" s="87"/>
      <c r="Z115" s="87"/>
      <c r="AA115" s="87"/>
      <c r="AB115" s="87"/>
      <c r="AC115" s="87"/>
      <c r="AD115" s="87"/>
    </row>
    <row r="116" spans="1:30" ht="19.5" customHeight="1" x14ac:dyDescent="0.45">
      <c r="A116" s="87"/>
      <c r="B116" s="189" t="s">
        <v>119</v>
      </c>
      <c r="C116" s="190"/>
      <c r="D116" s="190"/>
      <c r="E116" s="190"/>
      <c r="F116" s="190"/>
      <c r="G116" s="190"/>
      <c r="H116" s="190"/>
      <c r="I116" s="190"/>
      <c r="J116" s="102"/>
      <c r="K116" s="102"/>
      <c r="L116" s="102"/>
      <c r="M116" s="102"/>
      <c r="N116" s="102"/>
      <c r="O116" s="102"/>
      <c r="P116" s="102"/>
      <c r="Q116" s="87"/>
      <c r="R116" s="87"/>
      <c r="S116" s="87"/>
      <c r="T116" s="87"/>
      <c r="U116" s="87"/>
      <c r="V116" s="87"/>
      <c r="W116" s="87"/>
      <c r="X116" s="87"/>
      <c r="Y116" s="87"/>
      <c r="AB116" s="87"/>
      <c r="AC116" s="87"/>
      <c r="AD116" s="87"/>
    </row>
    <row r="117" spans="1:30" ht="19.5" customHeight="1" x14ac:dyDescent="0.45">
      <c r="A117" s="87"/>
      <c r="B117" s="190"/>
      <c r="C117" s="190"/>
      <c r="D117" s="190"/>
      <c r="E117" s="190"/>
      <c r="F117" s="190"/>
      <c r="G117" s="190"/>
      <c r="H117" s="190"/>
      <c r="I117" s="190"/>
      <c r="J117" s="102"/>
      <c r="K117" s="102"/>
      <c r="L117" s="102"/>
      <c r="M117" s="102"/>
      <c r="N117" s="102"/>
      <c r="O117" s="102"/>
      <c r="P117" s="102"/>
      <c r="Q117" s="87"/>
      <c r="R117" s="87"/>
      <c r="S117" s="87"/>
      <c r="T117" s="87"/>
      <c r="U117" s="87"/>
      <c r="V117" s="87"/>
      <c r="W117" s="87"/>
      <c r="X117" s="87"/>
      <c r="Y117" s="87"/>
      <c r="AB117" s="87"/>
      <c r="AC117" s="87"/>
      <c r="AD117" s="87"/>
    </row>
    <row r="118" spans="1:30" ht="21.6" x14ac:dyDescent="0.45">
      <c r="A118" s="87"/>
      <c r="B118" s="109"/>
      <c r="C118" s="109"/>
      <c r="D118" s="109"/>
      <c r="E118" s="109"/>
      <c r="F118" s="109"/>
      <c r="G118" s="109"/>
      <c r="H118" s="109"/>
      <c r="I118" s="109"/>
      <c r="J118" s="102"/>
      <c r="K118" s="102"/>
      <c r="L118" s="102"/>
      <c r="M118" s="102"/>
      <c r="N118" s="102"/>
      <c r="O118" s="102"/>
      <c r="P118" s="102"/>
      <c r="Q118" s="87"/>
      <c r="R118" s="87"/>
      <c r="S118" s="87"/>
      <c r="T118" s="87"/>
      <c r="U118" s="87"/>
      <c r="V118" s="87"/>
      <c r="W118" s="87"/>
      <c r="X118" s="87"/>
      <c r="Y118" s="87"/>
      <c r="AB118" s="87"/>
      <c r="AC118" s="87"/>
      <c r="AD118" s="87"/>
    </row>
    <row r="119" spans="1:30" ht="19.2" x14ac:dyDescent="0.45">
      <c r="A119" s="87"/>
      <c r="B119" s="110" t="s">
        <v>199</v>
      </c>
      <c r="C119" s="110"/>
      <c r="D119" s="110"/>
      <c r="E119" s="110"/>
      <c r="F119" s="111"/>
      <c r="G119" s="119" t="s">
        <v>200</v>
      </c>
      <c r="H119" s="110"/>
      <c r="I119" s="110"/>
      <c r="J119" s="87"/>
      <c r="K119" s="87"/>
      <c r="L119" s="87"/>
      <c r="M119" s="87"/>
      <c r="N119" s="87"/>
      <c r="O119" s="87"/>
      <c r="P119" s="87"/>
      <c r="Q119" s="87"/>
      <c r="R119" s="87"/>
      <c r="S119" s="87"/>
      <c r="T119" s="87"/>
      <c r="U119" s="87"/>
      <c r="V119" s="87"/>
      <c r="W119" s="87"/>
      <c r="X119" s="87"/>
      <c r="Y119" s="87"/>
      <c r="AB119" s="87"/>
      <c r="AC119" s="87"/>
      <c r="AD119" s="87"/>
    </row>
    <row r="120" spans="1:30" ht="19.2" x14ac:dyDescent="0.45">
      <c r="A120" s="87"/>
      <c r="B120" s="110"/>
      <c r="C120" s="110"/>
      <c r="D120" s="110"/>
      <c r="E120" s="110"/>
      <c r="F120" s="110"/>
      <c r="G120" s="120" t="s">
        <v>201</v>
      </c>
      <c r="H120" s="110"/>
      <c r="I120" s="110"/>
      <c r="J120" s="87"/>
      <c r="K120" s="87"/>
      <c r="L120" s="87"/>
      <c r="M120" s="87"/>
      <c r="N120" s="87"/>
      <c r="O120" s="112"/>
      <c r="P120" s="112"/>
      <c r="Q120" s="112"/>
      <c r="R120" s="112"/>
      <c r="S120" s="112"/>
      <c r="T120" s="112"/>
      <c r="U120" s="112"/>
      <c r="V120" s="112"/>
      <c r="W120" s="112"/>
      <c r="X120" s="112"/>
      <c r="Y120" s="112"/>
      <c r="Z120" s="112"/>
      <c r="AA120" s="112"/>
      <c r="AB120" s="112"/>
      <c r="AC120" s="112"/>
      <c r="AD120" s="87"/>
    </row>
    <row r="121" spans="1:30" ht="19.2" x14ac:dyDescent="0.45">
      <c r="A121" s="87"/>
      <c r="B121" s="110"/>
      <c r="C121" s="110"/>
      <c r="D121" s="110"/>
      <c r="E121" s="110"/>
      <c r="F121" s="110"/>
      <c r="G121" s="120"/>
      <c r="H121" s="110"/>
      <c r="I121" s="110"/>
      <c r="J121" s="87"/>
      <c r="K121" s="87"/>
      <c r="L121" s="87"/>
      <c r="M121" s="87"/>
      <c r="N121" s="87"/>
      <c r="O121" s="112"/>
      <c r="P121" s="112"/>
      <c r="Q121" s="112"/>
      <c r="R121" s="112"/>
      <c r="S121" s="112"/>
      <c r="T121" s="112"/>
      <c r="U121" s="112"/>
      <c r="V121" s="112"/>
      <c r="W121" s="112"/>
      <c r="X121" s="112"/>
      <c r="Y121" s="112"/>
      <c r="Z121" s="112"/>
      <c r="AA121" s="112"/>
      <c r="AB121" s="112"/>
      <c r="AC121" s="112"/>
      <c r="AD121" s="87"/>
    </row>
    <row r="122" spans="1:30" ht="19.2" x14ac:dyDescent="0.45">
      <c r="A122" s="87"/>
      <c r="B122" s="110" t="s">
        <v>202</v>
      </c>
      <c r="C122" s="110"/>
      <c r="D122" s="110"/>
      <c r="E122" s="110"/>
      <c r="F122" s="111"/>
      <c r="G122" s="119" t="s">
        <v>203</v>
      </c>
      <c r="H122" s="110"/>
      <c r="I122" s="110"/>
      <c r="J122" s="87"/>
      <c r="K122" s="87"/>
      <c r="L122" s="87"/>
      <c r="M122" s="87"/>
      <c r="N122" s="87"/>
      <c r="O122" s="112"/>
      <c r="P122" s="112"/>
      <c r="Q122" s="112"/>
      <c r="R122" s="112"/>
      <c r="S122" s="112"/>
      <c r="T122" s="112"/>
      <c r="U122" s="112"/>
      <c r="V122" s="112"/>
      <c r="W122" s="112"/>
      <c r="X122" s="112"/>
      <c r="Y122" s="112"/>
      <c r="Z122" s="112"/>
      <c r="AA122" s="112"/>
      <c r="AB122" s="112"/>
      <c r="AC122" s="112"/>
      <c r="AD122" s="87"/>
    </row>
    <row r="123" spans="1:30" ht="19.2" x14ac:dyDescent="0.45">
      <c r="A123" s="87"/>
      <c r="B123" s="110"/>
      <c r="C123" s="110"/>
      <c r="D123" s="110"/>
      <c r="E123" s="110"/>
      <c r="F123" s="110"/>
      <c r="G123" s="111"/>
      <c r="H123" s="110"/>
      <c r="I123" s="110"/>
      <c r="J123" s="87"/>
      <c r="K123" s="87"/>
      <c r="L123" s="87"/>
      <c r="M123" s="87"/>
      <c r="N123" s="87"/>
      <c r="O123" s="112"/>
      <c r="P123" s="112"/>
      <c r="Q123" s="112"/>
      <c r="R123" s="112"/>
      <c r="S123" s="112"/>
      <c r="T123" s="112"/>
      <c r="U123" s="112"/>
      <c r="V123" s="112"/>
      <c r="W123" s="112"/>
      <c r="X123" s="112"/>
      <c r="Y123" s="112"/>
      <c r="Z123" s="112"/>
      <c r="AA123" s="112"/>
      <c r="AB123" s="112"/>
      <c r="AC123" s="112"/>
      <c r="AD123" s="87"/>
    </row>
    <row r="124" spans="1:30" ht="19.2" x14ac:dyDescent="0.45">
      <c r="A124" s="87"/>
      <c r="B124" s="110" t="s">
        <v>204</v>
      </c>
      <c r="C124" s="110"/>
      <c r="D124" s="110"/>
      <c r="E124" s="110"/>
      <c r="F124" s="111"/>
      <c r="G124" s="110" t="s">
        <v>205</v>
      </c>
      <c r="H124" s="110"/>
      <c r="I124" s="110"/>
      <c r="J124" s="87"/>
      <c r="K124" s="87"/>
      <c r="L124" s="87"/>
      <c r="M124" s="87"/>
      <c r="N124" s="87"/>
      <c r="O124" s="112"/>
      <c r="P124" s="112"/>
      <c r="Q124" s="112"/>
      <c r="R124" s="112"/>
      <c r="S124" s="112"/>
      <c r="T124" s="112"/>
      <c r="U124" s="112"/>
      <c r="V124" s="112"/>
      <c r="W124" s="112"/>
      <c r="X124" s="112"/>
      <c r="Y124" s="112"/>
      <c r="Z124" s="112"/>
      <c r="AA124" s="112"/>
      <c r="AB124" s="112"/>
      <c r="AC124" s="112"/>
      <c r="AD124" s="87"/>
    </row>
    <row r="125" spans="1:30" ht="19.2" x14ac:dyDescent="0.45">
      <c r="A125" s="87"/>
      <c r="B125" s="110"/>
      <c r="C125" s="110"/>
      <c r="D125" s="110"/>
      <c r="E125" s="110"/>
      <c r="F125" s="110"/>
      <c r="G125" s="110"/>
      <c r="H125" s="110"/>
      <c r="I125" s="110"/>
      <c r="J125" s="87"/>
      <c r="K125" s="87"/>
      <c r="L125" s="87"/>
      <c r="M125" s="87"/>
      <c r="N125" s="87"/>
      <c r="O125" s="112"/>
      <c r="P125" s="112"/>
      <c r="Q125" s="112"/>
      <c r="R125" s="112"/>
      <c r="S125" s="112"/>
      <c r="T125" s="112"/>
      <c r="U125" s="112"/>
      <c r="V125" s="112"/>
      <c r="W125" s="112"/>
      <c r="X125" s="112"/>
      <c r="Y125" s="112"/>
      <c r="Z125" s="112"/>
      <c r="AA125" s="112"/>
      <c r="AB125" s="112"/>
      <c r="AC125" s="112"/>
      <c r="AD125" s="87"/>
    </row>
    <row r="126" spans="1:30" ht="19.2" x14ac:dyDescent="0.45">
      <c r="A126" s="87"/>
      <c r="B126" s="110" t="s">
        <v>206</v>
      </c>
      <c r="C126" s="111"/>
      <c r="D126" s="111"/>
      <c r="E126" s="110"/>
      <c r="G126" s="110" t="s">
        <v>207</v>
      </c>
      <c r="H126" s="110"/>
      <c r="I126" s="87"/>
      <c r="J126" s="87"/>
      <c r="K126" s="87"/>
      <c r="L126" s="87"/>
      <c r="M126" s="87"/>
      <c r="N126" s="112"/>
      <c r="O126" s="112"/>
      <c r="P126" s="112"/>
      <c r="Q126" s="112"/>
      <c r="R126" s="112"/>
      <c r="S126" s="112"/>
      <c r="T126" s="112"/>
      <c r="U126" s="112"/>
      <c r="V126" s="112"/>
      <c r="W126" s="112"/>
      <c r="X126" s="112"/>
      <c r="Y126" s="112"/>
      <c r="Z126" s="112"/>
      <c r="AA126" s="112"/>
      <c r="AB126" s="112"/>
      <c r="AC126" s="112"/>
      <c r="AD126" s="87"/>
    </row>
    <row r="127" spans="1:30" ht="19.2" x14ac:dyDescent="0.45">
      <c r="A127" s="87"/>
      <c r="B127" s="110"/>
      <c r="C127" s="111"/>
      <c r="D127" s="111"/>
      <c r="E127" s="110"/>
      <c r="G127" s="110" t="s">
        <v>208</v>
      </c>
      <c r="H127" s="110"/>
      <c r="I127" s="87"/>
      <c r="J127" s="87"/>
      <c r="K127" s="87"/>
      <c r="L127" s="87"/>
      <c r="M127" s="87"/>
      <c r="N127" s="112"/>
      <c r="O127" s="112"/>
      <c r="P127" s="112"/>
      <c r="Q127" s="112"/>
      <c r="R127" s="112"/>
      <c r="S127" s="112"/>
      <c r="T127" s="112"/>
      <c r="U127" s="112"/>
      <c r="V127" s="112"/>
      <c r="W127" s="112"/>
      <c r="X127" s="112"/>
      <c r="Y127" s="112"/>
      <c r="Z127" s="112"/>
      <c r="AA127" s="112"/>
      <c r="AB127" s="112"/>
      <c r="AC127" s="112"/>
      <c r="AD127" s="87"/>
    </row>
    <row r="128" spans="1:30" ht="19.2" x14ac:dyDescent="0.45">
      <c r="A128" s="87"/>
      <c r="B128" s="110"/>
      <c r="C128" s="111"/>
      <c r="D128" s="111"/>
      <c r="E128" s="110"/>
      <c r="G128" s="110"/>
      <c r="H128" s="110"/>
      <c r="I128" s="87"/>
      <c r="J128" s="87"/>
      <c r="K128" s="87"/>
      <c r="L128" s="87"/>
      <c r="M128" s="87"/>
      <c r="N128" s="112"/>
      <c r="O128" s="112"/>
      <c r="P128" s="112"/>
      <c r="Q128" s="112"/>
      <c r="R128" s="112"/>
      <c r="S128" s="112"/>
      <c r="T128" s="112"/>
      <c r="U128" s="112"/>
      <c r="V128" s="112"/>
      <c r="W128" s="112"/>
      <c r="X128" s="112"/>
      <c r="Y128" s="112"/>
      <c r="Z128" s="112"/>
      <c r="AA128" s="112"/>
      <c r="AB128" s="112"/>
      <c r="AD128" s="87"/>
    </row>
    <row r="129" spans="1:30" ht="19.2" x14ac:dyDescent="0.45">
      <c r="A129" s="87"/>
      <c r="B129" s="110"/>
      <c r="C129" s="111"/>
      <c r="D129" s="111"/>
      <c r="E129" s="110"/>
      <c r="G129" s="110" t="s">
        <v>209</v>
      </c>
      <c r="H129" s="110"/>
      <c r="I129" s="87"/>
      <c r="J129" s="87"/>
      <c r="K129" s="87"/>
      <c r="L129" s="87"/>
      <c r="M129" s="87"/>
      <c r="N129" s="112"/>
      <c r="O129" s="112"/>
      <c r="P129" s="112"/>
      <c r="Q129" s="112"/>
      <c r="R129" s="112"/>
      <c r="S129" s="112"/>
      <c r="T129" s="112"/>
      <c r="U129" s="112"/>
      <c r="V129" s="112"/>
      <c r="W129" s="112"/>
      <c r="X129" s="112"/>
      <c r="Y129" s="112"/>
      <c r="Z129" s="112"/>
      <c r="AA129" s="112"/>
      <c r="AB129" s="112"/>
      <c r="AD129" s="87"/>
    </row>
    <row r="130" spans="1:30" ht="19.2" x14ac:dyDescent="0.45">
      <c r="A130" s="87"/>
      <c r="B130" s="110"/>
      <c r="C130" s="110"/>
      <c r="D130" s="110"/>
      <c r="E130" s="110"/>
      <c r="H130" s="110"/>
      <c r="I130" s="87"/>
      <c r="J130" s="87"/>
      <c r="K130" s="87"/>
      <c r="L130" s="87"/>
      <c r="M130" s="87"/>
      <c r="N130" s="112"/>
      <c r="O130" s="112"/>
      <c r="P130" s="112"/>
      <c r="Q130" s="112"/>
      <c r="R130" s="112"/>
      <c r="S130" s="112"/>
      <c r="T130" s="112"/>
      <c r="U130" s="112"/>
      <c r="V130" s="112"/>
      <c r="W130" s="112"/>
      <c r="X130" s="112"/>
      <c r="Y130" s="112"/>
      <c r="Z130" s="112"/>
      <c r="AA130" s="112"/>
      <c r="AB130" s="112"/>
      <c r="AD130" s="87"/>
    </row>
    <row r="131" spans="1:30" ht="19.2" x14ac:dyDescent="0.45">
      <c r="A131" s="87"/>
      <c r="B131" s="110" t="s">
        <v>210</v>
      </c>
      <c r="C131" s="111"/>
      <c r="D131" s="111"/>
      <c r="E131" s="110"/>
      <c r="G131" s="110" t="s">
        <v>211</v>
      </c>
      <c r="H131" s="110"/>
      <c r="I131" s="87"/>
      <c r="J131" s="113"/>
      <c r="K131" s="87"/>
      <c r="L131" s="87"/>
      <c r="M131" s="87"/>
      <c r="N131" s="112"/>
      <c r="O131" s="112"/>
      <c r="P131" s="112"/>
      <c r="Q131" s="112"/>
      <c r="R131" s="112"/>
      <c r="S131" s="112"/>
      <c r="T131" s="112"/>
      <c r="U131" s="112"/>
      <c r="V131" s="112"/>
      <c r="W131" s="112"/>
      <c r="X131" s="112"/>
      <c r="Y131" s="112"/>
      <c r="Z131" s="112"/>
      <c r="AA131" s="112"/>
      <c r="AB131" s="112"/>
      <c r="AD131" s="87"/>
    </row>
    <row r="132" spans="1:30" ht="19.2" x14ac:dyDescent="0.45">
      <c r="A132" s="87"/>
      <c r="B132" s="110"/>
      <c r="C132" s="111"/>
      <c r="D132" s="111"/>
      <c r="E132" s="110"/>
      <c r="G132" s="110" t="s">
        <v>212</v>
      </c>
      <c r="H132" s="111"/>
      <c r="I132" s="87"/>
      <c r="J132" s="87"/>
      <c r="K132" s="87"/>
      <c r="L132" s="87"/>
      <c r="M132" s="87"/>
      <c r="N132" s="112"/>
      <c r="O132" s="112"/>
      <c r="P132" s="112"/>
      <c r="Q132" s="112"/>
      <c r="R132" s="112"/>
      <c r="S132" s="112"/>
      <c r="T132" s="112"/>
      <c r="U132" s="112"/>
      <c r="V132" s="112"/>
      <c r="W132" s="112"/>
      <c r="X132" s="112"/>
      <c r="Y132" s="112"/>
      <c r="Z132" s="112"/>
      <c r="AA132" s="112"/>
      <c r="AB132" s="112"/>
      <c r="AD132" s="87"/>
    </row>
    <row r="133" spans="1:30" ht="19.2" x14ac:dyDescent="0.45">
      <c r="A133" s="87"/>
      <c r="B133" s="110"/>
      <c r="C133" s="111"/>
      <c r="D133" s="111"/>
      <c r="E133" s="110"/>
      <c r="G133" s="110" t="s">
        <v>213</v>
      </c>
      <c r="H133" s="110"/>
      <c r="I133" s="87"/>
      <c r="J133" s="87"/>
      <c r="K133" s="87"/>
      <c r="L133" s="87"/>
      <c r="M133" s="87"/>
      <c r="N133" s="112"/>
      <c r="O133" s="112"/>
      <c r="P133" s="112"/>
      <c r="Q133" s="112"/>
      <c r="R133" s="112"/>
      <c r="S133" s="112"/>
      <c r="T133" s="112"/>
      <c r="U133" s="112"/>
      <c r="V133" s="112"/>
      <c r="W133" s="112"/>
      <c r="X133" s="112"/>
      <c r="Y133" s="112"/>
      <c r="Z133" s="112"/>
      <c r="AA133" s="112"/>
      <c r="AB133" s="112"/>
      <c r="AD133" s="87"/>
    </row>
    <row r="134" spans="1:30" ht="19.2" x14ac:dyDescent="0.45">
      <c r="A134" s="87"/>
      <c r="B134" s="110"/>
      <c r="C134" s="111"/>
      <c r="D134" s="111"/>
      <c r="E134" s="110"/>
      <c r="G134" s="110"/>
      <c r="H134" s="87"/>
      <c r="J134" s="87"/>
      <c r="K134" s="87"/>
      <c r="L134" s="87"/>
      <c r="M134" s="87"/>
      <c r="N134" s="87"/>
      <c r="O134" s="87"/>
      <c r="P134" s="87"/>
      <c r="Q134" s="87"/>
      <c r="R134" s="87"/>
      <c r="S134" s="87"/>
      <c r="T134" s="87"/>
      <c r="U134" s="87"/>
      <c r="V134" s="87"/>
      <c r="W134" s="87"/>
      <c r="X134" s="87"/>
      <c r="Y134" s="87"/>
      <c r="Z134" s="87"/>
      <c r="AA134" s="87"/>
      <c r="AB134" s="87"/>
      <c r="AD134" s="87"/>
    </row>
    <row r="135" spans="1:30" ht="19.2" x14ac:dyDescent="0.45">
      <c r="A135" s="87"/>
      <c r="B135" s="87"/>
      <c r="C135" s="87"/>
      <c r="D135" s="87"/>
      <c r="E135" s="87"/>
      <c r="G135" s="110" t="s">
        <v>214</v>
      </c>
      <c r="H135" s="87"/>
      <c r="J135" s="87"/>
      <c r="K135" s="87"/>
      <c r="L135" s="87"/>
      <c r="M135" s="87"/>
      <c r="N135" s="87"/>
      <c r="O135" s="87"/>
      <c r="P135" s="87"/>
      <c r="Q135" s="87"/>
      <c r="R135" s="87"/>
      <c r="S135" s="87"/>
      <c r="T135" s="87"/>
      <c r="U135" s="87"/>
      <c r="V135" s="87"/>
      <c r="W135" s="87"/>
      <c r="X135" s="87"/>
      <c r="Y135" s="87"/>
      <c r="Z135" s="87"/>
      <c r="AA135" s="87"/>
      <c r="AB135" s="87"/>
      <c r="AD135" s="87"/>
    </row>
    <row r="136" spans="1:30" ht="19.2" x14ac:dyDescent="0.45">
      <c r="A136" s="87"/>
      <c r="B136" s="87"/>
      <c r="C136" s="87"/>
      <c r="D136" s="87"/>
      <c r="E136" s="87"/>
      <c r="G136" s="110"/>
      <c r="H136" s="87"/>
      <c r="J136" s="87"/>
      <c r="K136" s="87"/>
      <c r="L136" s="87"/>
      <c r="M136" s="87"/>
      <c r="N136" s="87"/>
      <c r="O136" s="87"/>
      <c r="P136" s="87"/>
      <c r="Q136" s="87"/>
      <c r="R136" s="87"/>
      <c r="S136" s="87"/>
      <c r="T136" s="87"/>
      <c r="U136" s="87"/>
      <c r="V136" s="87"/>
      <c r="W136" s="87"/>
      <c r="X136" s="87"/>
      <c r="Y136" s="87"/>
      <c r="Z136" s="87"/>
      <c r="AA136" s="87"/>
      <c r="AB136" s="87"/>
      <c r="AD136" s="87"/>
    </row>
    <row r="137" spans="1:30" ht="19.2" x14ac:dyDescent="0.45">
      <c r="A137" s="87"/>
      <c r="B137" s="87" t="s">
        <v>190</v>
      </c>
      <c r="C137" s="87"/>
      <c r="D137" s="87"/>
      <c r="E137" s="87"/>
      <c r="G137" s="110" t="s">
        <v>215</v>
      </c>
      <c r="H137" s="87"/>
      <c r="J137" s="87"/>
      <c r="K137" s="87"/>
      <c r="L137" s="87"/>
      <c r="M137" s="87"/>
      <c r="N137" s="87"/>
      <c r="O137" s="87"/>
      <c r="P137" s="87"/>
      <c r="Q137" s="87"/>
      <c r="R137" s="87"/>
      <c r="S137" s="87"/>
      <c r="T137" s="87"/>
      <c r="U137" s="87"/>
      <c r="V137" s="87"/>
      <c r="W137" s="87"/>
      <c r="X137" s="87"/>
      <c r="Y137" s="87"/>
      <c r="Z137" s="87"/>
      <c r="AA137" s="87"/>
      <c r="AB137" s="87"/>
      <c r="AD137" s="87"/>
    </row>
    <row r="138" spans="1:30" ht="19.2" x14ac:dyDescent="0.45">
      <c r="A138" s="87"/>
      <c r="B138" s="87"/>
      <c r="C138" s="87"/>
      <c r="D138" s="87"/>
      <c r="E138" s="87"/>
      <c r="G138" s="110"/>
      <c r="H138" s="87"/>
      <c r="J138" s="87"/>
      <c r="K138" s="87"/>
      <c r="L138" s="87"/>
      <c r="M138" s="87"/>
      <c r="N138" s="87"/>
      <c r="O138" s="87"/>
      <c r="P138" s="87"/>
      <c r="Q138" s="87"/>
      <c r="R138" s="87"/>
      <c r="S138" s="87"/>
      <c r="T138" s="87"/>
      <c r="U138" s="87"/>
      <c r="V138" s="87"/>
      <c r="W138" s="87"/>
      <c r="X138" s="87"/>
      <c r="Y138" s="87"/>
      <c r="Z138" s="87"/>
      <c r="AA138" s="87"/>
      <c r="AB138" s="87"/>
      <c r="AD138" s="87"/>
    </row>
    <row r="139" spans="1:30" ht="19.2" x14ac:dyDescent="0.45">
      <c r="A139" s="87"/>
      <c r="B139" s="87"/>
      <c r="C139" s="87"/>
      <c r="D139" s="87"/>
      <c r="E139" s="87"/>
      <c r="G139" s="87" t="s">
        <v>216</v>
      </c>
      <c r="H139" s="87"/>
      <c r="J139" s="87"/>
      <c r="K139" s="87"/>
      <c r="L139" s="87"/>
      <c r="M139" s="87"/>
      <c r="N139" s="87"/>
      <c r="O139" s="87"/>
      <c r="P139" s="87"/>
      <c r="Q139" s="87"/>
      <c r="R139" s="87"/>
      <c r="S139" s="87"/>
      <c r="T139" s="87"/>
      <c r="U139" s="87"/>
      <c r="V139" s="87"/>
      <c r="W139" s="87"/>
      <c r="X139" s="87"/>
      <c r="Y139" s="87"/>
      <c r="Z139" s="87"/>
      <c r="AA139" s="87"/>
      <c r="AB139" s="87"/>
      <c r="AD139" s="87"/>
    </row>
    <row r="140" spans="1:30" ht="19.2" x14ac:dyDescent="0.45">
      <c r="A140" s="87"/>
      <c r="B140" s="87"/>
      <c r="C140" s="87"/>
      <c r="D140" s="87"/>
      <c r="E140" s="87"/>
      <c r="H140" s="87"/>
      <c r="J140" s="87"/>
      <c r="K140" s="87"/>
      <c r="L140" s="87"/>
      <c r="M140" s="87"/>
      <c r="N140" s="87"/>
      <c r="O140" s="87"/>
      <c r="P140" s="87"/>
      <c r="Q140" s="87"/>
      <c r="R140" s="87"/>
      <c r="S140" s="87"/>
      <c r="T140" s="87"/>
      <c r="U140" s="87"/>
      <c r="V140" s="87"/>
      <c r="W140" s="87"/>
      <c r="X140" s="87"/>
      <c r="Y140" s="87"/>
      <c r="Z140" s="87"/>
      <c r="AA140" s="87"/>
      <c r="AB140" s="87"/>
      <c r="AD140" s="87"/>
    </row>
    <row r="141" spans="1:30" ht="19.2" x14ac:dyDescent="0.45">
      <c r="A141" s="87"/>
      <c r="B141" s="87"/>
      <c r="AD141" s="87"/>
    </row>
    <row r="142" spans="1:30" ht="19.2" x14ac:dyDescent="0.45">
      <c r="A142" s="87"/>
      <c r="G142" s="87"/>
      <c r="H142" s="87"/>
      <c r="I142" s="87"/>
      <c r="K142" s="87"/>
      <c r="L142" s="87"/>
      <c r="M142" s="87"/>
      <c r="N142" s="88"/>
      <c r="O142" s="87"/>
      <c r="P142" s="87"/>
      <c r="Q142" s="87"/>
      <c r="R142" s="87"/>
      <c r="S142" s="87"/>
      <c r="T142" s="87"/>
      <c r="U142" s="87"/>
      <c r="V142" s="87"/>
      <c r="W142" s="87"/>
      <c r="X142" s="87"/>
      <c r="Y142" s="87"/>
      <c r="Z142" s="87"/>
      <c r="AA142" s="87"/>
      <c r="AB142" s="87"/>
      <c r="AC142" s="87"/>
      <c r="AD142" s="87"/>
    </row>
    <row r="143" spans="1:30" ht="19.2" x14ac:dyDescent="0.45">
      <c r="A143" s="87"/>
      <c r="B143" s="87"/>
      <c r="C143" s="87"/>
      <c r="F143" s="110"/>
      <c r="G143" s="87"/>
      <c r="H143" s="87"/>
      <c r="I143" s="87"/>
      <c r="K143" s="87"/>
      <c r="L143" s="87"/>
      <c r="M143" s="87"/>
      <c r="N143" s="88"/>
      <c r="O143" s="87"/>
      <c r="P143" s="87"/>
      <c r="Q143" s="87"/>
      <c r="R143" s="87"/>
      <c r="S143" s="87"/>
      <c r="T143" s="87"/>
      <c r="U143" s="87"/>
      <c r="V143" s="87"/>
      <c r="W143" s="87"/>
      <c r="X143" s="87"/>
      <c r="Y143" s="87"/>
      <c r="Z143" s="87"/>
      <c r="AA143" s="87"/>
      <c r="AB143" s="87"/>
      <c r="AC143" s="87"/>
      <c r="AD143" s="87"/>
    </row>
    <row r="144" spans="1:30" ht="19.2" x14ac:dyDescent="0.45">
      <c r="A144" s="87"/>
      <c r="B144" s="87"/>
      <c r="C144" s="87"/>
      <c r="D144" s="87"/>
      <c r="E144" s="87"/>
      <c r="F144" s="87"/>
      <c r="G144" s="87"/>
      <c r="H144" s="87"/>
      <c r="I144" s="87"/>
      <c r="K144" s="87"/>
      <c r="L144" s="87"/>
      <c r="M144" s="87"/>
      <c r="N144" s="88"/>
      <c r="O144" s="87"/>
      <c r="P144" s="87"/>
      <c r="Q144" s="87"/>
      <c r="R144" s="87"/>
      <c r="S144" s="87"/>
      <c r="T144" s="87"/>
      <c r="U144" s="87"/>
      <c r="V144" s="87"/>
      <c r="W144" s="87"/>
      <c r="X144" s="87"/>
      <c r="Y144" s="87"/>
      <c r="Z144" s="87"/>
      <c r="AA144" s="87"/>
      <c r="AB144" s="87"/>
      <c r="AC144" s="87"/>
      <c r="AD144" s="87"/>
    </row>
    <row r="145" spans="1:30" ht="19.2" x14ac:dyDescent="0.45">
      <c r="A145" s="87"/>
      <c r="B145" s="87"/>
      <c r="C145" s="87"/>
      <c r="D145" s="87"/>
      <c r="E145" s="87"/>
      <c r="F145" s="88"/>
      <c r="G145" s="87"/>
      <c r="H145" s="87"/>
      <c r="I145" s="87"/>
      <c r="K145" s="87"/>
      <c r="L145" s="87"/>
      <c r="M145" s="87"/>
      <c r="N145" s="88"/>
      <c r="O145" s="87"/>
      <c r="P145" s="87"/>
      <c r="Q145" s="87"/>
      <c r="R145" s="87"/>
      <c r="S145" s="87"/>
      <c r="T145" s="87"/>
      <c r="U145" s="87"/>
      <c r="V145" s="87"/>
      <c r="W145" s="87"/>
      <c r="X145" s="87"/>
      <c r="Y145" s="87"/>
      <c r="Z145" s="87"/>
      <c r="AA145" s="87"/>
      <c r="AB145" s="87"/>
      <c r="AC145" s="87"/>
      <c r="AD145" s="87"/>
    </row>
    <row r="146" spans="1:30" ht="19.2" x14ac:dyDescent="0.45">
      <c r="A146" s="87"/>
      <c r="B146" s="87"/>
      <c r="C146" s="87"/>
      <c r="F146" s="110"/>
      <c r="H146" s="87"/>
      <c r="I146" s="87"/>
      <c r="K146" s="87"/>
      <c r="L146" s="87"/>
      <c r="M146" s="87"/>
      <c r="N146" s="88"/>
      <c r="O146" s="87"/>
      <c r="P146" s="87"/>
      <c r="Q146" s="87"/>
      <c r="R146" s="87"/>
      <c r="S146" s="87"/>
      <c r="T146" s="87"/>
      <c r="U146" s="87"/>
      <c r="V146" s="87"/>
      <c r="W146" s="87"/>
      <c r="X146" s="87"/>
      <c r="Y146" s="87"/>
      <c r="Z146" s="87"/>
      <c r="AA146" s="87"/>
      <c r="AB146" s="87"/>
      <c r="AC146" s="87"/>
      <c r="AD146" s="87"/>
    </row>
    <row r="147" spans="1:30" ht="19.2" x14ac:dyDescent="0.45">
      <c r="A147" s="87"/>
      <c r="B147" s="87"/>
      <c r="C147" s="87"/>
      <c r="D147" s="87"/>
      <c r="E147" s="87"/>
      <c r="F147" s="87"/>
      <c r="G147" s="87"/>
      <c r="H147" s="87"/>
      <c r="I147" s="87"/>
      <c r="K147" s="87"/>
      <c r="L147" s="87"/>
      <c r="M147" s="87"/>
      <c r="N147" s="88"/>
      <c r="O147" s="87"/>
      <c r="P147" s="87"/>
      <c r="Q147" s="87"/>
      <c r="R147" s="87"/>
      <c r="S147" s="87"/>
      <c r="T147" s="87"/>
      <c r="U147" s="87"/>
      <c r="V147" s="87"/>
      <c r="W147" s="87"/>
      <c r="X147" s="87"/>
      <c r="Y147" s="87"/>
      <c r="Z147" s="87"/>
      <c r="AA147" s="87"/>
      <c r="AB147" s="87"/>
      <c r="AC147" s="87"/>
      <c r="AD147" s="87"/>
    </row>
    <row r="148" spans="1:30" ht="19.2" x14ac:dyDescent="0.45">
      <c r="A148" s="87"/>
      <c r="G148" s="87"/>
      <c r="H148" s="87"/>
      <c r="I148" s="87"/>
      <c r="K148" s="87"/>
      <c r="L148" s="87"/>
      <c r="M148" s="87"/>
      <c r="N148" s="88"/>
      <c r="O148" s="87"/>
      <c r="P148" s="87"/>
      <c r="Q148" s="87"/>
      <c r="R148" s="87"/>
      <c r="S148" s="87"/>
      <c r="T148" s="87"/>
      <c r="U148" s="87"/>
      <c r="V148" s="87"/>
      <c r="W148" s="87"/>
      <c r="X148" s="87"/>
      <c r="Y148" s="87"/>
      <c r="Z148" s="87"/>
      <c r="AA148" s="87"/>
      <c r="AB148" s="87"/>
      <c r="AC148" s="87"/>
      <c r="AD148" s="87"/>
    </row>
    <row r="149" spans="1:30" ht="19.2" x14ac:dyDescent="0.45">
      <c r="A149" s="87"/>
      <c r="B149" s="87"/>
      <c r="C149" s="87"/>
      <c r="F149" s="110"/>
      <c r="G149" s="87"/>
      <c r="H149" s="87"/>
      <c r="I149" s="87"/>
      <c r="K149" s="87"/>
      <c r="L149" s="87"/>
      <c r="M149" s="87"/>
      <c r="N149" s="88"/>
      <c r="O149" s="87"/>
      <c r="P149" s="87"/>
      <c r="Q149" s="87"/>
      <c r="R149" s="87"/>
      <c r="S149" s="87"/>
      <c r="T149" s="87"/>
      <c r="U149" s="87"/>
      <c r="V149" s="87"/>
      <c r="W149" s="87"/>
      <c r="X149" s="87"/>
      <c r="Y149" s="87"/>
      <c r="Z149" s="87"/>
      <c r="AA149" s="87"/>
      <c r="AB149" s="87"/>
      <c r="AC149" s="87"/>
      <c r="AD149" s="87"/>
    </row>
    <row r="150" spans="1:30" ht="19.2" x14ac:dyDescent="0.45">
      <c r="A150" s="87"/>
      <c r="B150" s="87"/>
      <c r="C150" s="87"/>
      <c r="D150" s="87"/>
      <c r="E150" s="87"/>
      <c r="F150" s="87"/>
      <c r="G150" s="87"/>
      <c r="H150" s="87"/>
      <c r="I150" s="87"/>
      <c r="K150" s="87"/>
      <c r="L150" s="87"/>
      <c r="M150" s="87"/>
      <c r="N150" s="88"/>
      <c r="O150" s="87"/>
      <c r="P150" s="87"/>
      <c r="Q150" s="87"/>
      <c r="R150" s="87"/>
      <c r="S150" s="87"/>
      <c r="T150" s="87"/>
      <c r="U150" s="87"/>
      <c r="V150" s="87"/>
      <c r="W150" s="87"/>
      <c r="X150" s="87"/>
      <c r="Y150" s="87"/>
      <c r="Z150" s="87"/>
      <c r="AA150" s="87"/>
      <c r="AB150" s="87"/>
      <c r="AC150" s="87"/>
      <c r="AD150" s="87"/>
    </row>
    <row r="151" spans="1:30" ht="19.2" x14ac:dyDescent="0.45">
      <c r="A151" s="87"/>
      <c r="B151" s="87"/>
      <c r="C151" s="87"/>
      <c r="D151" s="87"/>
      <c r="E151" s="87"/>
      <c r="F151" s="114"/>
      <c r="G151" s="87"/>
      <c r="H151" s="87"/>
      <c r="I151" s="87"/>
      <c r="K151" s="87"/>
      <c r="L151" s="87"/>
      <c r="M151" s="87"/>
      <c r="N151" s="88"/>
      <c r="O151" s="87"/>
      <c r="P151" s="87"/>
      <c r="Q151" s="87"/>
      <c r="R151" s="87"/>
      <c r="S151" s="87"/>
      <c r="T151" s="87"/>
      <c r="U151" s="87"/>
      <c r="V151" s="87"/>
      <c r="W151" s="87"/>
      <c r="X151" s="87"/>
      <c r="Y151" s="87"/>
      <c r="Z151" s="87"/>
      <c r="AA151" s="87"/>
      <c r="AB151" s="87"/>
      <c r="AC151" s="87"/>
      <c r="AD151" s="87"/>
    </row>
    <row r="152" spans="1:30" ht="19.2" x14ac:dyDescent="0.45">
      <c r="A152" s="87"/>
      <c r="B152" s="87"/>
      <c r="C152" s="87"/>
      <c r="F152" s="110"/>
      <c r="G152" s="87"/>
      <c r="H152" s="87"/>
      <c r="I152" s="87"/>
      <c r="K152" s="87"/>
      <c r="L152" s="87"/>
      <c r="M152" s="87"/>
      <c r="N152" s="88"/>
      <c r="O152" s="87"/>
      <c r="P152" s="87"/>
      <c r="Q152" s="87"/>
      <c r="R152" s="87"/>
      <c r="S152" s="87"/>
      <c r="T152" s="87"/>
      <c r="U152" s="87"/>
      <c r="V152" s="87"/>
      <c r="W152" s="87"/>
      <c r="X152" s="87"/>
      <c r="Y152" s="87"/>
      <c r="Z152" s="87"/>
      <c r="AA152" s="87"/>
      <c r="AB152" s="87"/>
      <c r="AC152" s="87"/>
      <c r="AD152" s="87"/>
    </row>
    <row r="153" spans="1:30" ht="19.2" x14ac:dyDescent="0.45">
      <c r="A153" s="87"/>
      <c r="B153" s="87"/>
      <c r="C153" s="87"/>
      <c r="D153" s="87"/>
      <c r="E153" s="87"/>
      <c r="F153" s="87"/>
      <c r="G153" s="87"/>
      <c r="H153" s="87"/>
      <c r="I153" s="87"/>
      <c r="K153" s="87"/>
      <c r="L153" s="87"/>
      <c r="M153" s="87"/>
      <c r="N153" s="88"/>
      <c r="O153" s="87"/>
      <c r="P153" s="87"/>
      <c r="Q153" s="87"/>
      <c r="R153" s="87"/>
      <c r="S153" s="87"/>
      <c r="T153" s="87"/>
      <c r="U153" s="87"/>
      <c r="V153" s="87"/>
      <c r="W153" s="87"/>
      <c r="X153" s="87"/>
      <c r="Y153" s="87"/>
      <c r="Z153" s="87"/>
      <c r="AA153" s="87"/>
      <c r="AB153" s="87"/>
      <c r="AC153" s="87"/>
      <c r="AD153" s="87"/>
    </row>
    <row r="154" spans="1:30" ht="19.2" x14ac:dyDescent="0.45">
      <c r="A154" s="87"/>
      <c r="B154" s="87"/>
      <c r="C154" s="87"/>
      <c r="D154" s="87"/>
      <c r="E154" s="87"/>
      <c r="F154" s="87"/>
      <c r="G154" s="87"/>
      <c r="H154" s="87"/>
      <c r="I154" s="87"/>
      <c r="K154" s="87"/>
      <c r="L154" s="87"/>
      <c r="M154" s="87"/>
      <c r="N154" s="88"/>
      <c r="O154" s="87"/>
      <c r="P154" s="87"/>
      <c r="Q154" s="87"/>
      <c r="R154" s="87"/>
      <c r="S154" s="87"/>
      <c r="T154" s="87"/>
      <c r="U154" s="87"/>
      <c r="V154" s="87"/>
      <c r="W154" s="87"/>
      <c r="X154" s="87"/>
      <c r="Y154" s="87"/>
      <c r="Z154" s="87"/>
      <c r="AA154" s="87"/>
      <c r="AB154" s="87"/>
      <c r="AC154" s="87"/>
      <c r="AD154" s="87"/>
    </row>
    <row r="155" spans="1:30" ht="19.2" x14ac:dyDescent="0.45">
      <c r="A155" s="87"/>
      <c r="G155" s="87"/>
      <c r="H155" s="87"/>
      <c r="I155" s="87"/>
      <c r="K155" s="87"/>
      <c r="L155" s="87"/>
      <c r="M155" s="87"/>
      <c r="N155" s="88"/>
      <c r="O155" s="87"/>
      <c r="P155" s="87"/>
      <c r="Q155" s="87"/>
      <c r="R155" s="87"/>
      <c r="S155" s="87"/>
      <c r="T155" s="87"/>
      <c r="U155" s="87"/>
      <c r="V155" s="87"/>
      <c r="W155" s="87"/>
      <c r="X155" s="87"/>
      <c r="Y155" s="87"/>
      <c r="Z155" s="87"/>
      <c r="AA155" s="87"/>
      <c r="AB155" s="87"/>
      <c r="AC155" s="87"/>
      <c r="AD155" s="87"/>
    </row>
    <row r="156" spans="1:30" ht="19.2" x14ac:dyDescent="0.45">
      <c r="A156" s="87"/>
      <c r="B156" s="87"/>
      <c r="C156" s="87"/>
      <c r="F156" s="110"/>
      <c r="G156" s="87"/>
      <c r="H156" s="87"/>
      <c r="I156" s="87"/>
      <c r="K156" s="87"/>
      <c r="L156" s="87"/>
      <c r="M156" s="87"/>
      <c r="N156" s="88"/>
      <c r="O156" s="87"/>
      <c r="P156" s="87"/>
      <c r="Q156" s="87"/>
      <c r="R156" s="87"/>
      <c r="S156" s="87"/>
      <c r="T156" s="87"/>
      <c r="U156" s="87"/>
      <c r="V156" s="87"/>
      <c r="W156" s="87"/>
      <c r="X156" s="87"/>
      <c r="Y156" s="87"/>
      <c r="Z156" s="87"/>
      <c r="AA156" s="87"/>
      <c r="AB156" s="87"/>
      <c r="AC156" s="87"/>
      <c r="AD156" s="87"/>
    </row>
    <row r="157" spans="1:30" ht="19.2" x14ac:dyDescent="0.45">
      <c r="A157" s="87"/>
      <c r="B157" s="87"/>
      <c r="C157" s="87"/>
      <c r="D157" s="87"/>
      <c r="E157" s="87"/>
      <c r="F157" s="87"/>
      <c r="G157" s="88"/>
      <c r="H157" s="88"/>
      <c r="I157" s="87"/>
      <c r="K157" s="88"/>
      <c r="L157" s="88"/>
      <c r="M157" s="88"/>
      <c r="N157" s="88"/>
      <c r="O157" s="87"/>
      <c r="P157" s="87"/>
      <c r="Q157" s="87"/>
      <c r="R157" s="87"/>
      <c r="S157" s="87"/>
      <c r="T157" s="87"/>
      <c r="U157" s="87"/>
      <c r="V157" s="87"/>
      <c r="W157" s="87"/>
      <c r="X157" s="87"/>
      <c r="Y157" s="87"/>
      <c r="Z157" s="87"/>
      <c r="AA157" s="87"/>
      <c r="AB157" s="87"/>
      <c r="AC157" s="87"/>
      <c r="AD157" s="87"/>
    </row>
    <row r="158" spans="1:30" ht="19.2" x14ac:dyDescent="0.45">
      <c r="A158" s="87"/>
      <c r="B158" s="87"/>
      <c r="C158" s="87"/>
      <c r="D158" s="87"/>
      <c r="E158" s="88"/>
      <c r="F158" s="87"/>
      <c r="G158" s="191"/>
      <c r="H158" s="191"/>
      <c r="I158" s="88"/>
      <c r="J158" s="88"/>
      <c r="K158" s="88"/>
      <c r="L158" s="88"/>
      <c r="M158" s="88"/>
      <c r="N158" s="88"/>
      <c r="O158" s="87"/>
      <c r="P158" s="87"/>
      <c r="Q158" s="87"/>
      <c r="R158" s="87"/>
      <c r="S158" s="87"/>
      <c r="T158" s="87"/>
      <c r="U158" s="87"/>
      <c r="V158" s="87"/>
      <c r="W158" s="87"/>
      <c r="X158" s="87"/>
      <c r="Y158" s="87"/>
      <c r="Z158" s="87"/>
      <c r="AA158" s="87"/>
      <c r="AB158" s="87"/>
      <c r="AC158" s="87"/>
      <c r="AD158" s="87"/>
    </row>
    <row r="159" spans="1:30" ht="19.2" x14ac:dyDescent="0.45">
      <c r="A159" s="87"/>
      <c r="B159" s="87"/>
      <c r="C159" s="87"/>
      <c r="F159" s="110"/>
      <c r="G159" s="88"/>
      <c r="H159" s="88"/>
      <c r="I159" s="87"/>
      <c r="J159" s="88"/>
      <c r="K159" s="88"/>
      <c r="L159" s="88"/>
      <c r="M159" s="88"/>
      <c r="N159" s="88"/>
      <c r="O159" s="87"/>
      <c r="P159" s="87"/>
      <c r="Q159" s="87"/>
      <c r="R159" s="87"/>
      <c r="S159" s="87"/>
      <c r="T159" s="87"/>
      <c r="U159" s="87"/>
      <c r="V159" s="87"/>
      <c r="W159" s="87"/>
      <c r="X159" s="87"/>
      <c r="Y159" s="87"/>
      <c r="Z159" s="87"/>
      <c r="AA159" s="87"/>
      <c r="AB159" s="87"/>
      <c r="AC159" s="87"/>
      <c r="AD159" s="87"/>
    </row>
    <row r="160" spans="1:30" ht="19.2" x14ac:dyDescent="0.45">
      <c r="A160" s="87"/>
      <c r="B160" s="87"/>
      <c r="C160" s="87"/>
      <c r="D160" s="87"/>
      <c r="E160" s="87"/>
      <c r="F160" s="87"/>
      <c r="G160" s="88"/>
      <c r="H160" s="88"/>
      <c r="I160" s="87"/>
      <c r="J160" s="88"/>
      <c r="K160" s="88"/>
      <c r="L160" s="88"/>
      <c r="M160" s="88"/>
      <c r="N160" s="88"/>
      <c r="O160" s="87"/>
      <c r="P160" s="87"/>
      <c r="Q160" s="87"/>
      <c r="R160" s="87"/>
      <c r="S160" s="87"/>
      <c r="T160" s="87"/>
      <c r="U160" s="87"/>
      <c r="V160" s="87"/>
      <c r="W160" s="87"/>
      <c r="X160" s="87"/>
      <c r="Y160" s="87"/>
      <c r="Z160" s="87"/>
      <c r="AA160" s="87"/>
      <c r="AB160" s="87"/>
      <c r="AC160" s="87"/>
      <c r="AD160" s="87"/>
    </row>
    <row r="161" spans="1:30" ht="19.2" x14ac:dyDescent="0.45">
      <c r="A161" s="87"/>
      <c r="G161" s="88"/>
      <c r="H161" s="88"/>
      <c r="I161" s="87"/>
      <c r="J161" s="88"/>
      <c r="K161" s="88"/>
      <c r="L161" s="88"/>
      <c r="M161" s="88"/>
      <c r="N161" s="88"/>
      <c r="O161" s="88"/>
      <c r="P161" s="88"/>
      <c r="Q161" s="88"/>
      <c r="R161" s="88"/>
      <c r="S161" s="87"/>
      <c r="T161" s="87"/>
      <c r="U161" s="87"/>
      <c r="V161" s="87"/>
      <c r="W161" s="87"/>
      <c r="X161" s="87"/>
      <c r="Y161" s="87"/>
      <c r="Z161" s="87"/>
      <c r="AA161" s="87"/>
      <c r="AB161" s="87"/>
      <c r="AC161" s="87"/>
      <c r="AD161" s="87"/>
    </row>
    <row r="162" spans="1:30" ht="19.2" x14ac:dyDescent="0.45">
      <c r="A162" s="87"/>
      <c r="B162" s="87"/>
      <c r="C162" s="87"/>
      <c r="F162" s="110"/>
      <c r="G162" s="115"/>
      <c r="H162" s="115"/>
      <c r="I162" s="87"/>
      <c r="J162" s="88"/>
      <c r="K162" s="87"/>
      <c r="L162" s="87"/>
      <c r="M162" s="87"/>
      <c r="N162" s="88"/>
      <c r="O162" s="88"/>
      <c r="P162" s="88"/>
      <c r="Q162" s="88"/>
      <c r="R162" s="88"/>
      <c r="S162" s="88"/>
      <c r="T162" s="87"/>
      <c r="U162" s="87"/>
      <c r="V162" s="87"/>
      <c r="W162" s="87"/>
      <c r="X162" s="87"/>
      <c r="Y162" s="87"/>
      <c r="Z162" s="87"/>
      <c r="AA162" s="87"/>
      <c r="AB162" s="87"/>
      <c r="AC162" s="87"/>
      <c r="AD162" s="87"/>
    </row>
    <row r="163" spans="1:30" ht="19.2" x14ac:dyDescent="0.45">
      <c r="A163" s="87"/>
      <c r="B163" s="87"/>
      <c r="C163" s="87"/>
      <c r="D163" s="87"/>
      <c r="E163" s="87"/>
      <c r="F163" s="87"/>
      <c r="G163" s="88"/>
      <c r="H163" s="88"/>
      <c r="I163" s="87"/>
      <c r="J163" s="88"/>
      <c r="K163" s="87"/>
      <c r="L163" s="87"/>
      <c r="M163" s="87"/>
      <c r="N163" s="88"/>
      <c r="O163" s="88"/>
      <c r="P163" s="88"/>
      <c r="Q163" s="88"/>
      <c r="R163" s="88"/>
      <c r="S163" s="87"/>
      <c r="T163" s="87"/>
      <c r="U163" s="87"/>
      <c r="V163" s="87"/>
      <c r="W163" s="87"/>
      <c r="X163" s="87"/>
      <c r="Y163" s="87"/>
      <c r="Z163" s="87"/>
      <c r="AA163" s="87"/>
      <c r="AB163" s="87"/>
      <c r="AC163" s="87"/>
      <c r="AD163" s="87"/>
    </row>
    <row r="164" spans="1:30" ht="19.2" x14ac:dyDescent="0.45">
      <c r="A164" s="87"/>
      <c r="B164" s="87"/>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c r="AA164" s="87"/>
      <c r="AB164" s="87"/>
      <c r="AC164" s="87"/>
      <c r="AD164" s="87"/>
    </row>
    <row r="165" spans="1:30" ht="19.2" x14ac:dyDescent="0.45">
      <c r="A165" s="87"/>
      <c r="B165" s="87"/>
      <c r="C165" s="87"/>
      <c r="F165" s="110"/>
      <c r="G165" s="88"/>
      <c r="H165" s="87"/>
      <c r="I165" s="87"/>
      <c r="J165" s="88"/>
      <c r="K165" s="87"/>
      <c r="L165" s="87"/>
      <c r="M165" s="87"/>
      <c r="N165" s="87"/>
      <c r="O165" s="87"/>
      <c r="P165" s="87"/>
      <c r="Q165" s="87"/>
      <c r="R165" s="87"/>
      <c r="S165" s="87"/>
      <c r="T165" s="87"/>
      <c r="U165" s="87"/>
      <c r="V165" s="87"/>
      <c r="W165" s="87"/>
      <c r="X165" s="87"/>
      <c r="Y165" s="87"/>
      <c r="Z165" s="87"/>
      <c r="AA165" s="87"/>
      <c r="AB165" s="87"/>
      <c r="AC165" s="87"/>
      <c r="AD165" s="87"/>
    </row>
    <row r="166" spans="1:30" ht="19.2" x14ac:dyDescent="0.45">
      <c r="A166" s="87"/>
      <c r="B166" s="87"/>
      <c r="C166" s="87"/>
      <c r="D166" s="87"/>
      <c r="E166" s="87"/>
      <c r="F166" s="87"/>
      <c r="G166" s="87"/>
      <c r="H166" s="87"/>
      <c r="I166" s="88"/>
      <c r="J166" s="88"/>
      <c r="K166" s="87"/>
      <c r="L166" s="87"/>
      <c r="M166" s="87"/>
      <c r="N166" s="87"/>
      <c r="O166" s="87"/>
      <c r="P166" s="87"/>
      <c r="Q166" s="87"/>
      <c r="R166" s="87"/>
      <c r="S166" s="87"/>
      <c r="T166" s="87"/>
      <c r="U166" s="87"/>
      <c r="V166" s="87"/>
      <c r="W166" s="87"/>
      <c r="X166" s="87"/>
      <c r="Y166" s="87"/>
      <c r="Z166" s="87"/>
      <c r="AA166" s="87"/>
      <c r="AB166" s="87"/>
      <c r="AC166" s="87"/>
      <c r="AD166" s="87"/>
    </row>
    <row r="167" spans="1:30" ht="19.2" x14ac:dyDescent="0.45">
      <c r="A167" s="87"/>
      <c r="G167" s="88"/>
      <c r="H167" s="87"/>
      <c r="I167" s="88"/>
      <c r="J167" s="87"/>
      <c r="K167" s="87"/>
      <c r="L167" s="87"/>
      <c r="M167" s="87"/>
      <c r="N167" s="87"/>
      <c r="O167" s="87"/>
      <c r="P167" s="87"/>
      <c r="Q167" s="87"/>
      <c r="R167" s="87"/>
      <c r="S167" s="87"/>
      <c r="T167" s="87"/>
      <c r="U167" s="87"/>
      <c r="V167" s="87"/>
      <c r="W167" s="87"/>
      <c r="X167" s="87"/>
      <c r="Y167" s="87"/>
      <c r="Z167" s="87"/>
      <c r="AA167" s="87"/>
      <c r="AB167" s="87"/>
      <c r="AC167" s="87"/>
      <c r="AD167" s="87"/>
    </row>
    <row r="168" spans="1:30" ht="19.2" x14ac:dyDescent="0.45">
      <c r="A168" s="87"/>
      <c r="B168" s="87"/>
      <c r="C168" s="87"/>
      <c r="F168" s="110"/>
      <c r="G168" s="88"/>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row>
    <row r="169" spans="1:30" ht="19.2" x14ac:dyDescent="0.45">
      <c r="A169" s="87"/>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row>
    <row r="170" spans="1:30" ht="19.2" x14ac:dyDescent="0.45">
      <c r="A170" s="87"/>
      <c r="B170" s="87"/>
      <c r="C170" s="87"/>
      <c r="D170" s="87"/>
      <c r="E170" s="87"/>
      <c r="F170" s="87"/>
      <c r="G170" s="88"/>
      <c r="H170" s="87"/>
      <c r="I170" s="87"/>
      <c r="J170" s="87"/>
      <c r="K170" s="87"/>
      <c r="L170" s="87"/>
      <c r="M170" s="87"/>
      <c r="N170" s="87"/>
      <c r="O170" s="87"/>
      <c r="P170" s="87"/>
      <c r="Q170" s="87"/>
      <c r="R170" s="87"/>
      <c r="S170" s="87"/>
      <c r="T170" s="87"/>
      <c r="U170" s="87"/>
      <c r="V170" s="87"/>
      <c r="W170" s="87"/>
      <c r="X170" s="87"/>
      <c r="Y170" s="87"/>
      <c r="Z170" s="87"/>
      <c r="AA170" s="87"/>
      <c r="AB170" s="87"/>
      <c r="AC170" s="87"/>
      <c r="AD170" s="87"/>
    </row>
    <row r="171" spans="1:30" ht="19.2" x14ac:dyDescent="0.45">
      <c r="A171" s="87"/>
      <c r="B171" s="189"/>
      <c r="C171" s="190"/>
      <c r="D171" s="190"/>
      <c r="E171" s="190"/>
      <c r="F171" s="190"/>
      <c r="G171" s="190"/>
      <c r="H171" s="190"/>
      <c r="I171" s="190"/>
      <c r="J171" s="87"/>
      <c r="K171" s="87"/>
      <c r="L171" s="87"/>
      <c r="M171" s="87"/>
      <c r="N171" s="87"/>
      <c r="O171" s="87"/>
      <c r="P171" s="87"/>
      <c r="Q171" s="87"/>
      <c r="R171" s="87"/>
      <c r="S171" s="87"/>
      <c r="T171" s="87"/>
      <c r="U171" s="87"/>
      <c r="V171" s="87"/>
      <c r="W171" s="87"/>
      <c r="X171" s="87"/>
      <c r="Y171" s="87"/>
      <c r="Z171" s="87"/>
      <c r="AA171" s="87"/>
      <c r="AB171" s="87"/>
      <c r="AC171" s="87"/>
      <c r="AD171" s="87"/>
    </row>
    <row r="172" spans="1:30" ht="19.2" x14ac:dyDescent="0.45">
      <c r="A172" s="87"/>
      <c r="B172" s="190"/>
      <c r="C172" s="190"/>
      <c r="D172" s="190"/>
      <c r="E172" s="190"/>
      <c r="F172" s="190"/>
      <c r="G172" s="190"/>
      <c r="H172" s="190"/>
      <c r="I172" s="190"/>
      <c r="J172" s="87"/>
      <c r="K172" s="87"/>
      <c r="L172" s="87"/>
      <c r="M172" s="87"/>
      <c r="N172" s="87"/>
      <c r="O172" s="87"/>
      <c r="P172" s="87"/>
      <c r="Q172" s="87"/>
      <c r="R172" s="87"/>
      <c r="S172" s="87"/>
      <c r="T172" s="87"/>
      <c r="U172" s="87"/>
      <c r="V172" s="87"/>
      <c r="W172" s="87"/>
      <c r="X172" s="87"/>
      <c r="Y172" s="87"/>
      <c r="Z172" s="87"/>
      <c r="AA172" s="87"/>
      <c r="AB172" s="87"/>
      <c r="AC172" s="87"/>
      <c r="AD172" s="87"/>
    </row>
    <row r="173" spans="1:30" ht="19.2" x14ac:dyDescent="0.45">
      <c r="A173" s="87"/>
      <c r="B173" s="87"/>
      <c r="C173" s="87"/>
      <c r="D173" s="87"/>
      <c r="E173" s="87"/>
      <c r="F173" s="87"/>
      <c r="G173" s="88"/>
      <c r="H173" s="87"/>
      <c r="I173" s="87"/>
      <c r="J173" s="87"/>
      <c r="K173" s="87"/>
      <c r="L173" s="87"/>
      <c r="M173" s="87"/>
      <c r="N173" s="87"/>
      <c r="O173" s="87"/>
      <c r="P173" s="87"/>
      <c r="Q173" s="87"/>
      <c r="R173" s="87"/>
      <c r="S173" s="87"/>
      <c r="T173" s="87"/>
      <c r="U173" s="87"/>
      <c r="V173" s="87"/>
      <c r="W173" s="87"/>
      <c r="X173" s="87"/>
      <c r="Y173" s="87"/>
      <c r="Z173" s="87"/>
      <c r="AA173" s="87"/>
      <c r="AB173" s="87"/>
      <c r="AC173" s="87"/>
      <c r="AD173" s="87"/>
    </row>
    <row r="174" spans="1:30" ht="19.2" x14ac:dyDescent="0.45">
      <c r="A174" s="87"/>
      <c r="B174" s="87"/>
      <c r="C174" s="87"/>
      <c r="D174" s="87"/>
      <c r="E174" s="87"/>
      <c r="F174" s="87"/>
      <c r="G174" s="88"/>
      <c r="H174" s="87"/>
      <c r="I174" s="87"/>
      <c r="J174" s="87"/>
      <c r="K174" s="87"/>
      <c r="L174" s="87"/>
      <c r="M174" s="87"/>
      <c r="N174" s="87"/>
      <c r="O174" s="87"/>
      <c r="P174" s="87"/>
      <c r="Q174" s="87"/>
      <c r="R174" s="87"/>
      <c r="S174" s="87"/>
      <c r="T174" s="87"/>
      <c r="U174" s="87"/>
      <c r="V174" s="87"/>
      <c r="W174" s="87"/>
      <c r="X174" s="87"/>
      <c r="Y174" s="87"/>
      <c r="Z174" s="87"/>
      <c r="AA174" s="87"/>
      <c r="AB174" s="87"/>
      <c r="AC174" s="87"/>
      <c r="AD174" s="87"/>
    </row>
    <row r="175" spans="1:30" ht="19.2" x14ac:dyDescent="0.45">
      <c r="A175" s="87"/>
      <c r="B175" s="87"/>
      <c r="C175" s="87"/>
      <c r="D175" s="87"/>
      <c r="E175" s="87"/>
      <c r="F175" s="87"/>
      <c r="G175" s="88"/>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row>
    <row r="176" spans="1:30" ht="19.2" x14ac:dyDescent="0.45">
      <c r="A176" s="87"/>
      <c r="B176" s="87"/>
      <c r="C176" s="87"/>
      <c r="D176" s="87"/>
      <c r="E176" s="87"/>
      <c r="F176" s="87"/>
      <c r="G176" s="88"/>
      <c r="H176" s="87"/>
      <c r="I176" s="87"/>
      <c r="J176" s="87"/>
      <c r="K176" s="87"/>
      <c r="L176" s="87"/>
      <c r="M176" s="87"/>
      <c r="N176" s="87"/>
      <c r="O176" s="87"/>
      <c r="P176" s="87"/>
      <c r="Q176" s="87"/>
      <c r="R176" s="87"/>
      <c r="S176" s="87"/>
      <c r="T176" s="87"/>
      <c r="U176" s="87"/>
      <c r="V176" s="87"/>
      <c r="W176" s="87"/>
      <c r="X176" s="87"/>
      <c r="Y176" s="87"/>
      <c r="Z176" s="87"/>
      <c r="AA176" s="87"/>
      <c r="AB176" s="87"/>
      <c r="AC176" s="87"/>
      <c r="AD176" s="87"/>
    </row>
    <row r="177" spans="1:30" ht="19.2" x14ac:dyDescent="0.45">
      <c r="A177" s="87"/>
      <c r="B177" s="87"/>
      <c r="C177" s="87"/>
      <c r="D177" s="87"/>
      <c r="E177" s="87"/>
      <c r="F177" s="87"/>
      <c r="G177" s="88"/>
      <c r="H177" s="87"/>
      <c r="I177" s="87"/>
      <c r="J177" s="87"/>
      <c r="K177" s="87"/>
      <c r="L177" s="87"/>
      <c r="M177" s="87"/>
      <c r="N177" s="87"/>
      <c r="O177" s="87"/>
      <c r="P177" s="87"/>
      <c r="Q177" s="87"/>
      <c r="R177" s="87"/>
      <c r="S177" s="87"/>
      <c r="T177" s="87"/>
      <c r="U177" s="87"/>
      <c r="V177" s="87"/>
      <c r="W177" s="87"/>
      <c r="X177" s="87"/>
      <c r="Y177" s="87"/>
      <c r="Z177" s="87"/>
      <c r="AA177" s="87"/>
      <c r="AB177" s="87"/>
      <c r="AC177" s="87"/>
      <c r="AD177" s="87"/>
    </row>
    <row r="178" spans="1:30" ht="19.2" x14ac:dyDescent="0.45">
      <c r="A178" s="87"/>
      <c r="B178" s="87"/>
      <c r="C178" s="87"/>
      <c r="D178" s="87"/>
      <c r="E178" s="87"/>
      <c r="F178" s="87"/>
      <c r="G178" s="88"/>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row>
    <row r="179" spans="1:30" ht="19.2" x14ac:dyDescent="0.45">
      <c r="A179" s="87"/>
      <c r="B179" s="87"/>
      <c r="C179" s="87"/>
      <c r="D179" s="87"/>
      <c r="E179" s="87"/>
      <c r="F179" s="87"/>
      <c r="G179" s="88"/>
      <c r="H179" s="87"/>
      <c r="I179" s="87"/>
      <c r="J179" s="87"/>
      <c r="K179" s="87"/>
      <c r="L179" s="87"/>
      <c r="M179" s="87"/>
      <c r="N179" s="87"/>
      <c r="O179" s="87"/>
      <c r="P179" s="87"/>
      <c r="Q179" s="87"/>
      <c r="R179" s="87"/>
      <c r="S179" s="87"/>
      <c r="T179" s="87"/>
      <c r="U179" s="87"/>
      <c r="V179" s="87"/>
      <c r="W179" s="87"/>
      <c r="X179" s="87"/>
      <c r="Y179" s="87"/>
      <c r="Z179" s="87"/>
      <c r="AA179" s="87"/>
      <c r="AB179" s="87"/>
      <c r="AC179" s="87"/>
      <c r="AD179" s="87"/>
    </row>
    <row r="180" spans="1:30" ht="19.2" x14ac:dyDescent="0.45">
      <c r="A180" s="87"/>
      <c r="B180" s="87"/>
      <c r="C180" s="87"/>
      <c r="D180" s="87"/>
      <c r="E180" s="87"/>
      <c r="F180" s="87"/>
      <c r="G180" s="88"/>
      <c r="H180" s="87"/>
      <c r="I180" s="87"/>
      <c r="J180" s="87"/>
      <c r="K180" s="87"/>
      <c r="L180" s="87"/>
      <c r="M180" s="87"/>
      <c r="N180" s="87"/>
      <c r="O180" s="87"/>
      <c r="P180" s="87"/>
      <c r="Q180" s="87"/>
      <c r="R180" s="87"/>
      <c r="S180" s="87"/>
      <c r="T180" s="87"/>
      <c r="U180" s="87"/>
      <c r="V180" s="87"/>
      <c r="W180" s="87"/>
      <c r="X180" s="87"/>
      <c r="Y180" s="87"/>
      <c r="Z180" s="87"/>
      <c r="AA180" s="87"/>
      <c r="AB180" s="87"/>
      <c r="AC180" s="87"/>
      <c r="AD180" s="87"/>
    </row>
    <row r="181" spans="1:30" ht="19.2" x14ac:dyDescent="0.45">
      <c r="A181" s="87"/>
      <c r="B181" s="87"/>
      <c r="C181" s="87"/>
      <c r="D181" s="87"/>
      <c r="E181" s="87"/>
      <c r="F181" s="87"/>
      <c r="G181" s="88"/>
      <c r="H181" s="87"/>
      <c r="I181" s="87"/>
      <c r="J181" s="87"/>
      <c r="K181" s="87"/>
      <c r="L181" s="87"/>
      <c r="M181" s="87"/>
      <c r="N181" s="87"/>
      <c r="O181" s="87"/>
      <c r="P181" s="87"/>
      <c r="Q181" s="87"/>
      <c r="R181" s="87"/>
      <c r="S181" s="87"/>
      <c r="T181" s="87"/>
      <c r="U181" s="87"/>
      <c r="V181" s="87"/>
      <c r="W181" s="87"/>
      <c r="X181" s="87"/>
      <c r="Y181" s="87"/>
      <c r="Z181" s="87"/>
      <c r="AA181" s="87"/>
      <c r="AB181" s="87"/>
      <c r="AC181" s="87"/>
      <c r="AD181" s="87"/>
    </row>
    <row r="182" spans="1:30" ht="19.2" x14ac:dyDescent="0.45">
      <c r="A182" s="87"/>
      <c r="B182" s="87"/>
      <c r="C182" s="87"/>
      <c r="D182" s="87"/>
      <c r="E182" s="87"/>
      <c r="F182" s="87"/>
      <c r="G182" s="88"/>
      <c r="H182" s="87"/>
      <c r="I182" s="87"/>
      <c r="J182" s="87"/>
      <c r="K182" s="87"/>
      <c r="L182" s="87"/>
      <c r="M182" s="87"/>
      <c r="N182" s="87"/>
      <c r="O182" s="87"/>
      <c r="P182" s="87"/>
      <c r="Q182" s="87"/>
      <c r="R182" s="87"/>
      <c r="S182" s="87"/>
      <c r="T182" s="87"/>
      <c r="U182" s="87"/>
      <c r="V182" s="87"/>
      <c r="W182" s="87"/>
      <c r="X182" s="87"/>
      <c r="Y182" s="87"/>
      <c r="Z182" s="87"/>
      <c r="AA182" s="87"/>
      <c r="AB182" s="87"/>
      <c r="AC182" s="87"/>
      <c r="AD182" s="87"/>
    </row>
    <row r="183" spans="1:30" ht="19.2" x14ac:dyDescent="0.45">
      <c r="A183" s="87"/>
      <c r="B183" s="87"/>
      <c r="C183" s="87"/>
      <c r="D183" s="87"/>
      <c r="E183" s="87"/>
      <c r="F183" s="87"/>
      <c r="G183" s="88"/>
      <c r="H183" s="87"/>
      <c r="I183" s="87"/>
      <c r="J183" s="87"/>
      <c r="K183" s="87"/>
      <c r="L183" s="87"/>
      <c r="M183" s="87"/>
      <c r="N183" s="87"/>
      <c r="O183" s="87"/>
      <c r="P183" s="87"/>
      <c r="Q183" s="87"/>
      <c r="R183" s="87"/>
      <c r="S183" s="87"/>
      <c r="T183" s="87"/>
      <c r="U183" s="87"/>
      <c r="V183" s="87"/>
      <c r="W183" s="87"/>
      <c r="X183" s="87"/>
      <c r="Y183" s="87"/>
      <c r="Z183" s="87"/>
      <c r="AA183" s="87"/>
      <c r="AB183" s="87"/>
      <c r="AC183" s="87"/>
      <c r="AD183" s="87"/>
    </row>
    <row r="184" spans="1:30" ht="19.2" x14ac:dyDescent="0.45">
      <c r="A184" s="87"/>
      <c r="B184" s="87"/>
      <c r="C184" s="87"/>
      <c r="D184" s="87"/>
      <c r="E184" s="87"/>
      <c r="F184" s="87"/>
      <c r="G184" s="88"/>
      <c r="H184" s="87"/>
      <c r="I184" s="87"/>
      <c r="J184" s="87"/>
      <c r="K184" s="87"/>
      <c r="L184" s="87"/>
      <c r="M184" s="87"/>
      <c r="N184" s="87"/>
      <c r="O184" s="87"/>
      <c r="P184" s="87"/>
      <c r="Q184" s="87"/>
      <c r="R184" s="87"/>
      <c r="S184" s="87"/>
      <c r="T184" s="87"/>
      <c r="U184" s="87"/>
      <c r="V184" s="87"/>
      <c r="W184" s="87"/>
      <c r="X184" s="87"/>
      <c r="Y184" s="87"/>
      <c r="Z184" s="87"/>
      <c r="AA184" s="87"/>
      <c r="AB184" s="87"/>
      <c r="AC184" s="87"/>
      <c r="AD184" s="87"/>
    </row>
    <row r="185" spans="1:30" ht="19.2" x14ac:dyDescent="0.45">
      <c r="A185" s="87"/>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row>
  </sheetData>
  <mergeCells count="52">
    <mergeCell ref="B12:I13"/>
    <mergeCell ref="A1:AB4"/>
    <mergeCell ref="AC1:AD4"/>
    <mergeCell ref="B6:K7"/>
    <mergeCell ref="L6:V7"/>
    <mergeCell ref="B8:I9"/>
    <mergeCell ref="Y81:AC82"/>
    <mergeCell ref="Y83:AC84"/>
    <mergeCell ref="B24:I25"/>
    <mergeCell ref="A66:AB69"/>
    <mergeCell ref="AC66:AD69"/>
    <mergeCell ref="B71:K72"/>
    <mergeCell ref="C75:F78"/>
    <mergeCell ref="G75:S76"/>
    <mergeCell ref="G77:S78"/>
    <mergeCell ref="D81:G82"/>
    <mergeCell ref="H81:H82"/>
    <mergeCell ref="I81:K82"/>
    <mergeCell ref="L81:O82"/>
    <mergeCell ref="T81:X84"/>
    <mergeCell ref="P81:P82"/>
    <mergeCell ref="H85:H86"/>
    <mergeCell ref="I85:L86"/>
    <mergeCell ref="M85:R86"/>
    <mergeCell ref="D86:G87"/>
    <mergeCell ref="H87:R88"/>
    <mergeCell ref="Q90:Q91"/>
    <mergeCell ref="R90:R91"/>
    <mergeCell ref="S90:V91"/>
    <mergeCell ref="D93:G94"/>
    <mergeCell ref="H93:H94"/>
    <mergeCell ref="I93:I94"/>
    <mergeCell ref="J93:Q94"/>
    <mergeCell ref="R93:R94"/>
    <mergeCell ref="S93:S94"/>
    <mergeCell ref="T93:V94"/>
    <mergeCell ref="D90:F91"/>
    <mergeCell ref="G90:G91"/>
    <mergeCell ref="H90:H91"/>
    <mergeCell ref="I90:L91"/>
    <mergeCell ref="M90:P91"/>
    <mergeCell ref="X93:AB94"/>
    <mergeCell ref="I95:AB95"/>
    <mergeCell ref="A97:AB100"/>
    <mergeCell ref="AC97:AD100"/>
    <mergeCell ref="B102:H103"/>
    <mergeCell ref="I102:S103"/>
    <mergeCell ref="B105:I106"/>
    <mergeCell ref="B116:I117"/>
    <mergeCell ref="G158:H158"/>
    <mergeCell ref="B171:I172"/>
    <mergeCell ref="W93:W94"/>
  </mergeCells>
  <phoneticPr fontId="5"/>
  <printOptions horizontalCentered="1"/>
  <pageMargins left="0.39370078740157483" right="0.19685039370078741" top="0.39370078740157483" bottom="0.39370078740157483" header="0.19685039370078741" footer="0.19685039370078741"/>
  <pageSetup paperSize="9" scale="47" fitToHeight="0" orientation="landscape" horizontalDpi="300" verticalDpi="300" r:id="rId1"/>
  <headerFooter>
    <oddFooter>&amp;C&amp;16&amp;P/&amp;N</oddFooter>
  </headerFooter>
  <rowBreaks count="2" manualBreakCount="2">
    <brk id="65" max="29" man="1"/>
    <brk id="96"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tabColor rgb="FF7030A0"/>
    <pageSetUpPr fitToPage="1"/>
  </sheetPr>
  <dimension ref="A1:L357"/>
  <sheetViews>
    <sheetView zoomScaleNormal="100" workbookViewId="0">
      <pane ySplit="4" topLeftCell="A5" activePane="bottomLeft" state="frozen"/>
      <selection pane="bottomLeft" activeCell="J7" sqref="J7"/>
    </sheetView>
  </sheetViews>
  <sheetFormatPr defaultRowHeight="15" x14ac:dyDescent="0.45"/>
  <cols>
    <col min="1" max="2" width="12.6640625" customWidth="1"/>
    <col min="3" max="3" width="15.44140625" customWidth="1"/>
    <col min="4" max="10" width="11.6640625" customWidth="1"/>
    <col min="11" max="12" width="12.88671875" customWidth="1"/>
  </cols>
  <sheetData>
    <row r="1" spans="1:12" x14ac:dyDescent="0.45">
      <c r="A1" s="73" t="s">
        <v>217</v>
      </c>
      <c r="D1" s="116" t="s">
        <v>218</v>
      </c>
    </row>
    <row r="2" spans="1:12" s="4" customFormat="1" ht="13.5" customHeight="1" x14ac:dyDescent="0.45">
      <c r="A2" s="61"/>
      <c r="B2" s="61"/>
      <c r="C2" s="60"/>
      <c r="D2" s="73" t="s">
        <v>219</v>
      </c>
      <c r="E2" s="59"/>
      <c r="F2" s="59"/>
      <c r="G2" s="59"/>
      <c r="H2" s="59"/>
      <c r="I2" s="59"/>
      <c r="J2" s="67"/>
    </row>
    <row r="3" spans="1:12" ht="28.5" customHeight="1" x14ac:dyDescent="0.45">
      <c r="A3" s="6"/>
      <c r="B3" s="6"/>
      <c r="C3" s="6"/>
      <c r="D3" s="213" t="s">
        <v>220</v>
      </c>
      <c r="E3" s="213" t="s">
        <v>221</v>
      </c>
      <c r="F3" s="213" t="s">
        <v>222</v>
      </c>
      <c r="G3" s="213" t="s">
        <v>223</v>
      </c>
      <c r="H3" s="213" t="s">
        <v>224</v>
      </c>
      <c r="I3" s="217" t="s">
        <v>225</v>
      </c>
      <c r="J3" s="217" t="s">
        <v>226</v>
      </c>
      <c r="K3" s="215" t="s">
        <v>227</v>
      </c>
      <c r="L3" s="215" t="s">
        <v>228</v>
      </c>
    </row>
    <row r="4" spans="1:12" s="117" customFormat="1" ht="66" customHeight="1" x14ac:dyDescent="0.45">
      <c r="A4" s="58" t="s">
        <v>229</v>
      </c>
      <c r="B4" s="58" t="s">
        <v>230</v>
      </c>
      <c r="C4" s="58" t="s">
        <v>231</v>
      </c>
      <c r="D4" s="214"/>
      <c r="E4" s="214"/>
      <c r="F4" s="214"/>
      <c r="G4" s="214"/>
      <c r="H4" s="214"/>
      <c r="I4" s="218"/>
      <c r="J4" s="218"/>
      <c r="K4" s="216"/>
      <c r="L4" s="216"/>
    </row>
    <row r="5" spans="1:12" x14ac:dyDescent="0.45">
      <c r="A5" s="1" t="s">
        <v>232</v>
      </c>
      <c r="B5" s="1" t="s">
        <v>233</v>
      </c>
      <c r="C5" s="1" t="s">
        <v>234</v>
      </c>
      <c r="D5" s="122">
        <v>115.11564726925934</v>
      </c>
      <c r="E5" s="128">
        <v>17633.502203323496</v>
      </c>
      <c r="F5" s="133">
        <v>153.1807588422636</v>
      </c>
      <c r="G5" s="133">
        <v>1</v>
      </c>
      <c r="H5" s="128">
        <v>684.57865477482403</v>
      </c>
      <c r="I5" s="122">
        <v>25619.707866441007</v>
      </c>
      <c r="J5" s="122">
        <v>79244.56995918254</v>
      </c>
      <c r="K5" s="139">
        <v>1</v>
      </c>
      <c r="L5" s="82">
        <v>1</v>
      </c>
    </row>
    <row r="6" spans="1:12" x14ac:dyDescent="0.45">
      <c r="A6" s="2" t="s">
        <v>235</v>
      </c>
      <c r="B6" s="2" t="s">
        <v>3</v>
      </c>
      <c r="C6" s="2" t="s">
        <v>236</v>
      </c>
      <c r="D6" s="123">
        <v>115.35792200390691</v>
      </c>
      <c r="E6" s="129">
        <v>638.85248192835263</v>
      </c>
      <c r="F6" s="134">
        <v>5.6091523027232881</v>
      </c>
      <c r="G6" s="134">
        <v>0.98731544220663914</v>
      </c>
      <c r="H6" s="129">
        <v>675.89507726423153</v>
      </c>
      <c r="I6" s="123">
        <v>921.93291482093002</v>
      </c>
      <c r="J6" s="123">
        <v>2869.2655142150688</v>
      </c>
      <c r="K6" s="140">
        <v>1</v>
      </c>
      <c r="L6" s="85">
        <v>1</v>
      </c>
    </row>
    <row r="7" spans="1:12" x14ac:dyDescent="0.45">
      <c r="A7" s="3" t="s">
        <v>237</v>
      </c>
      <c r="B7" s="3" t="s">
        <v>3</v>
      </c>
      <c r="C7" s="3" t="s">
        <v>238</v>
      </c>
      <c r="D7" s="124">
        <v>125.70603782632553</v>
      </c>
      <c r="E7" s="130">
        <v>42.942758107419223</v>
      </c>
      <c r="F7" s="135">
        <v>0.3546070446993303</v>
      </c>
      <c r="G7" s="135">
        <v>0.96335518145728372</v>
      </c>
      <c r="H7" s="130">
        <v>659.49239419238381</v>
      </c>
      <c r="I7" s="124">
        <v>55.339162565943894</v>
      </c>
      <c r="J7" s="124">
        <v>178.52148634030311</v>
      </c>
      <c r="K7" s="141">
        <v>0.97199999999999998</v>
      </c>
      <c r="L7" s="83">
        <v>1</v>
      </c>
    </row>
    <row r="8" spans="1:12" x14ac:dyDescent="0.45">
      <c r="A8" s="3" t="s">
        <v>237</v>
      </c>
      <c r="B8" s="3" t="s">
        <v>3</v>
      </c>
      <c r="C8" s="3" t="s">
        <v>239</v>
      </c>
      <c r="D8" s="124">
        <v>84.358205552974383</v>
      </c>
      <c r="E8" s="130">
        <v>1.1103936020912</v>
      </c>
      <c r="F8" s="135">
        <v>1.757828059859845E-2</v>
      </c>
      <c r="G8" s="135">
        <v>0.7488127406376498</v>
      </c>
      <c r="H8" s="130">
        <v>512.62121866397149</v>
      </c>
      <c r="I8" s="124">
        <v>0.30524621292516058</v>
      </c>
      <c r="J8" s="124">
        <v>8.7057534095456237</v>
      </c>
      <c r="K8" s="141">
        <v>0.111</v>
      </c>
      <c r="L8" s="83">
        <v>0.998</v>
      </c>
    </row>
    <row r="9" spans="1:12" x14ac:dyDescent="0.45">
      <c r="A9" s="3" t="s">
        <v>237</v>
      </c>
      <c r="B9" s="3" t="s">
        <v>3</v>
      </c>
      <c r="C9" s="3" t="s">
        <v>240</v>
      </c>
      <c r="D9" s="124">
        <v>83.954742139346308</v>
      </c>
      <c r="E9" s="130">
        <v>2.4816629709748832</v>
      </c>
      <c r="F9" s="135">
        <v>3.0514374402803218E-2</v>
      </c>
      <c r="G9" s="135">
        <v>0.96870847202003674</v>
      </c>
      <c r="H9" s="130">
        <v>663.15714264445205</v>
      </c>
      <c r="I9" s="124">
        <v>4.883241871826395</v>
      </c>
      <c r="J9" s="124">
        <v>15.352583466719596</v>
      </c>
      <c r="K9" s="141">
        <v>1</v>
      </c>
      <c r="L9" s="83">
        <v>0.999</v>
      </c>
    </row>
    <row r="10" spans="1:12" x14ac:dyDescent="0.45">
      <c r="A10" s="3" t="s">
        <v>237</v>
      </c>
      <c r="B10" s="3" t="s">
        <v>3</v>
      </c>
      <c r="C10" s="3" t="s">
        <v>241</v>
      </c>
      <c r="D10" s="124">
        <v>116.86965684160845</v>
      </c>
      <c r="E10" s="130">
        <v>336.68233205761607</v>
      </c>
      <c r="F10" s="135">
        <v>2.6767609414655738</v>
      </c>
      <c r="G10" s="135">
        <v>1.0762396086920123</v>
      </c>
      <c r="H10" s="130">
        <v>736.77066353376074</v>
      </c>
      <c r="I10" s="124">
        <v>590.16830138028456</v>
      </c>
      <c r="J10" s="124">
        <v>1381.9906335845603</v>
      </c>
      <c r="K10" s="141">
        <v>1.323</v>
      </c>
      <c r="L10" s="83">
        <v>1</v>
      </c>
    </row>
    <row r="11" spans="1:12" x14ac:dyDescent="0.45">
      <c r="A11" s="3" t="s">
        <v>237</v>
      </c>
      <c r="B11" s="3" t="s">
        <v>3</v>
      </c>
      <c r="C11" s="3" t="s">
        <v>242</v>
      </c>
      <c r="D11" s="124">
        <v>94.24632493925202</v>
      </c>
      <c r="E11" s="130">
        <v>17.380237219463218</v>
      </c>
      <c r="F11" s="135">
        <v>0.18608766029250504</v>
      </c>
      <c r="G11" s="135">
        <v>0.99100010395909099</v>
      </c>
      <c r="H11" s="130">
        <v>678.41751805002525</v>
      </c>
      <c r="I11" s="124">
        <v>32.891136235786284</v>
      </c>
      <c r="J11" s="124">
        <v>93.353992399591235</v>
      </c>
      <c r="K11" s="141">
        <v>1.103</v>
      </c>
      <c r="L11" s="83">
        <v>0.998</v>
      </c>
    </row>
    <row r="12" spans="1:12" x14ac:dyDescent="0.45">
      <c r="A12" s="3" t="s">
        <v>237</v>
      </c>
      <c r="B12" s="3" t="s">
        <v>3</v>
      </c>
      <c r="C12" s="3" t="s">
        <v>243</v>
      </c>
      <c r="D12" s="124">
        <v>99.143237275305125</v>
      </c>
      <c r="E12" s="130">
        <v>11.393716818506325</v>
      </c>
      <c r="F12" s="135">
        <v>0.1396457829227303</v>
      </c>
      <c r="G12" s="135">
        <v>0.82295199118480433</v>
      </c>
      <c r="H12" s="130">
        <v>563.37536706955621</v>
      </c>
      <c r="I12" s="124">
        <v>8.6356109785599031</v>
      </c>
      <c r="J12" s="124">
        <v>70.037383235248839</v>
      </c>
      <c r="K12" s="141">
        <v>0.39</v>
      </c>
      <c r="L12" s="83">
        <v>1.0029999999999999</v>
      </c>
    </row>
    <row r="13" spans="1:12" x14ac:dyDescent="0.45">
      <c r="A13" s="3" t="s">
        <v>237</v>
      </c>
      <c r="B13" s="3" t="s">
        <v>3</v>
      </c>
      <c r="C13" s="3" t="s">
        <v>244</v>
      </c>
      <c r="D13" s="124">
        <v>120.87256194962454</v>
      </c>
      <c r="E13" s="130">
        <v>8.8416605351969952</v>
      </c>
      <c r="F13" s="135">
        <v>8.8111506677209198E-2</v>
      </c>
      <c r="G13" s="135">
        <v>0.83018232311866769</v>
      </c>
      <c r="H13" s="130">
        <v>568.32509797841578</v>
      </c>
      <c r="I13" s="124">
        <v>5.709751235822524</v>
      </c>
      <c r="J13" s="124">
        <v>44.366229429528232</v>
      </c>
      <c r="K13" s="141">
        <v>0.4</v>
      </c>
      <c r="L13" s="83">
        <v>0.997</v>
      </c>
    </row>
    <row r="14" spans="1:12" x14ac:dyDescent="0.45">
      <c r="A14" s="3" t="s">
        <v>237</v>
      </c>
      <c r="B14" s="3" t="s">
        <v>3</v>
      </c>
      <c r="C14" s="3" t="s">
        <v>245</v>
      </c>
      <c r="D14" s="124">
        <v>106.95787302411296</v>
      </c>
      <c r="E14" s="130">
        <v>1.9767686824618635</v>
      </c>
      <c r="F14" s="135">
        <v>2.5041796436136552E-2</v>
      </c>
      <c r="G14" s="135">
        <v>0.73803611357745469</v>
      </c>
      <c r="H14" s="130">
        <v>505.24376980809319</v>
      </c>
      <c r="I14" s="124">
        <v>0</v>
      </c>
      <c r="J14" s="124">
        <v>12.652211634160505</v>
      </c>
      <c r="K14" s="141">
        <v>0</v>
      </c>
      <c r="L14" s="83">
        <v>1</v>
      </c>
    </row>
    <row r="15" spans="1:12" x14ac:dyDescent="0.45">
      <c r="A15" s="3" t="s">
        <v>237</v>
      </c>
      <c r="B15" s="3" t="s">
        <v>3</v>
      </c>
      <c r="C15" s="3" t="s">
        <v>246</v>
      </c>
      <c r="D15" s="124">
        <v>110.41112645991123</v>
      </c>
      <c r="E15" s="130">
        <v>16.568761287638971</v>
      </c>
      <c r="F15" s="135">
        <v>0.1730415146461918</v>
      </c>
      <c r="G15" s="135">
        <v>0.86721522202198331</v>
      </c>
      <c r="H15" s="130">
        <v>593.67703009205968</v>
      </c>
      <c r="I15" s="124">
        <v>14.76999924788473</v>
      </c>
      <c r="J15" s="124">
        <v>87.960773249898068</v>
      </c>
      <c r="K15" s="141">
        <v>0.52500000000000002</v>
      </c>
      <c r="L15" s="83">
        <v>1.0029999999999999</v>
      </c>
    </row>
    <row r="16" spans="1:12" x14ac:dyDescent="0.45">
      <c r="A16" s="3" t="s">
        <v>237</v>
      </c>
      <c r="B16" s="3" t="s">
        <v>3</v>
      </c>
      <c r="C16" s="3" t="s">
        <v>247</v>
      </c>
      <c r="D16" s="124">
        <v>82.528208726504374</v>
      </c>
      <c r="E16" s="130">
        <v>18.486609086790228</v>
      </c>
      <c r="F16" s="135">
        <v>0.2389325539304088</v>
      </c>
      <c r="G16" s="135">
        <v>0.93751778185389745</v>
      </c>
      <c r="H16" s="130">
        <v>641.80466192901804</v>
      </c>
      <c r="I16" s="124">
        <v>31.855290913455146</v>
      </c>
      <c r="J16" s="124">
        <v>121.49273608568775</v>
      </c>
      <c r="K16" s="141">
        <v>0.81399999999999995</v>
      </c>
      <c r="L16" s="83">
        <v>0.996</v>
      </c>
    </row>
    <row r="17" spans="1:12" x14ac:dyDescent="0.45">
      <c r="A17" s="3" t="s">
        <v>237</v>
      </c>
      <c r="B17" s="3" t="s">
        <v>3</v>
      </c>
      <c r="C17" s="3" t="s">
        <v>248</v>
      </c>
      <c r="D17" s="124">
        <v>72.214337137358086</v>
      </c>
      <c r="E17" s="130">
        <v>4.0676757278097782</v>
      </c>
      <c r="F17" s="135">
        <v>6.9772867896770341E-2</v>
      </c>
      <c r="G17" s="135">
        <v>0.80730254302327253</v>
      </c>
      <c r="H17" s="130">
        <v>552.66208889916641</v>
      </c>
      <c r="I17" s="124">
        <v>3.3451992895316724</v>
      </c>
      <c r="J17" s="124">
        <v>35.21561963078301</v>
      </c>
      <c r="K17" s="141">
        <v>0.3</v>
      </c>
      <c r="L17" s="83">
        <v>1.002</v>
      </c>
    </row>
    <row r="18" spans="1:12" x14ac:dyDescent="0.45">
      <c r="A18" s="3" t="s">
        <v>237</v>
      </c>
      <c r="B18" s="3" t="s">
        <v>3</v>
      </c>
      <c r="C18" s="3" t="s">
        <v>249</v>
      </c>
      <c r="D18" s="124">
        <v>171.6330496328959</v>
      </c>
      <c r="E18" s="130">
        <v>78.306603814607129</v>
      </c>
      <c r="F18" s="135">
        <v>0.41171394604070777</v>
      </c>
      <c r="G18" s="135">
        <v>1.1081585241281742</v>
      </c>
      <c r="H18" s="130">
        <v>758.62167172491991</v>
      </c>
      <c r="I18" s="124">
        <v>102.40784165246173</v>
      </c>
      <c r="J18" s="124">
        <v>209.9272803654035</v>
      </c>
      <c r="K18" s="141">
        <v>1.5209999999999999</v>
      </c>
      <c r="L18" s="83">
        <v>1</v>
      </c>
    </row>
    <row r="19" spans="1:12" x14ac:dyDescent="0.45">
      <c r="A19" s="3" t="s">
        <v>237</v>
      </c>
      <c r="B19" s="3" t="s">
        <v>3</v>
      </c>
      <c r="C19" s="3" t="s">
        <v>250</v>
      </c>
      <c r="D19" s="124">
        <v>138.00645638541724</v>
      </c>
      <c r="E19" s="130">
        <v>8.3793581805599207</v>
      </c>
      <c r="F19" s="135">
        <v>6.1188824212309555E-2</v>
      </c>
      <c r="G19" s="135">
        <v>0.9922914342807776</v>
      </c>
      <c r="H19" s="130">
        <v>679.30153522451542</v>
      </c>
      <c r="I19" s="124">
        <v>10.136634756865522</v>
      </c>
      <c r="J19" s="124">
        <v>31.42902746913936</v>
      </c>
      <c r="K19" s="141">
        <v>1</v>
      </c>
      <c r="L19" s="83">
        <v>1</v>
      </c>
    </row>
    <row r="20" spans="1:12" x14ac:dyDescent="0.45">
      <c r="A20" s="3" t="s">
        <v>237</v>
      </c>
      <c r="B20" s="3" t="s">
        <v>3</v>
      </c>
      <c r="C20" s="3" t="s">
        <v>251</v>
      </c>
      <c r="D20" s="124">
        <v>125.33296977871728</v>
      </c>
      <c r="E20" s="130">
        <v>5.0276027065623481</v>
      </c>
      <c r="F20" s="135">
        <v>4.3710590742900748E-2</v>
      </c>
      <c r="G20" s="135">
        <v>0.91771735542871546</v>
      </c>
      <c r="H20" s="130">
        <v>628.24971264289911</v>
      </c>
      <c r="I20" s="124">
        <v>5.164693427745112</v>
      </c>
      <c r="J20" s="124">
        <v>22.296472645933651</v>
      </c>
      <c r="K20" s="141">
        <v>0.72199999999999998</v>
      </c>
      <c r="L20" s="83">
        <v>0.998</v>
      </c>
    </row>
    <row r="21" spans="1:12" x14ac:dyDescent="0.45">
      <c r="A21" s="3" t="s">
        <v>237</v>
      </c>
      <c r="B21" s="3" t="s">
        <v>3</v>
      </c>
      <c r="C21" s="3" t="s">
        <v>252</v>
      </c>
      <c r="D21" s="124">
        <v>60.176372046884204</v>
      </c>
      <c r="E21" s="130">
        <v>2.07596041949511</v>
      </c>
      <c r="F21" s="135">
        <v>4.0068875240402264E-2</v>
      </c>
      <c r="G21" s="135">
        <v>0.86096583117296643</v>
      </c>
      <c r="H21" s="130">
        <v>589.39883051147763</v>
      </c>
      <c r="I21" s="124">
        <v>3.2652328775125321</v>
      </c>
      <c r="J21" s="124">
        <v>20.351315329090866</v>
      </c>
      <c r="K21" s="141">
        <v>0.5</v>
      </c>
      <c r="L21" s="83">
        <v>0.999</v>
      </c>
    </row>
    <row r="22" spans="1:12" x14ac:dyDescent="0.45">
      <c r="A22" s="3" t="s">
        <v>237</v>
      </c>
      <c r="B22" s="3" t="s">
        <v>3</v>
      </c>
      <c r="C22" s="3" t="s">
        <v>253</v>
      </c>
      <c r="D22" s="124">
        <v>90.614632052139996</v>
      </c>
      <c r="E22" s="130">
        <v>5.0853488507968283</v>
      </c>
      <c r="F22" s="135">
        <v>6.4520393614320687E-2</v>
      </c>
      <c r="G22" s="135">
        <v>0.86981203225170933</v>
      </c>
      <c r="H22" s="130">
        <v>595.45475094583105</v>
      </c>
      <c r="I22" s="124">
        <v>5.5771072238591843</v>
      </c>
      <c r="J22" s="124">
        <v>32.841867686683123</v>
      </c>
      <c r="K22" s="141">
        <v>0.52900000000000003</v>
      </c>
      <c r="L22" s="83">
        <v>1</v>
      </c>
    </row>
    <row r="23" spans="1:12" x14ac:dyDescent="0.45">
      <c r="A23" s="3" t="s">
        <v>237</v>
      </c>
      <c r="B23" s="3" t="s">
        <v>3</v>
      </c>
      <c r="C23" s="3" t="s">
        <v>254</v>
      </c>
      <c r="D23" s="124">
        <v>102.269044907176</v>
      </c>
      <c r="E23" s="130">
        <v>21.420180261151025</v>
      </c>
      <c r="F23" s="135">
        <v>0.22190453254235268</v>
      </c>
      <c r="G23" s="135">
        <v>0.94387122899089226</v>
      </c>
      <c r="H23" s="130">
        <v>646.15409622324489</v>
      </c>
      <c r="I23" s="124">
        <v>30.203997956185866</v>
      </c>
      <c r="J23" s="124">
        <v>113.18052471655966</v>
      </c>
      <c r="K23" s="141">
        <v>0.83299999999999996</v>
      </c>
      <c r="L23" s="83">
        <v>1</v>
      </c>
    </row>
    <row r="24" spans="1:12" x14ac:dyDescent="0.45">
      <c r="A24" s="3" t="s">
        <v>237</v>
      </c>
      <c r="B24" s="3" t="s">
        <v>3</v>
      </c>
      <c r="C24" s="3" t="s">
        <v>255</v>
      </c>
      <c r="D24" s="124">
        <v>117.57456593957443</v>
      </c>
      <c r="E24" s="130">
        <v>6.4370146195624516</v>
      </c>
      <c r="F24" s="135">
        <v>6.4150219236319334E-2</v>
      </c>
      <c r="G24" s="135">
        <v>0.85343994585098892</v>
      </c>
      <c r="H24" s="130">
        <v>584.24677006176864</v>
      </c>
      <c r="I24" s="124">
        <v>4.6625253479972537</v>
      </c>
      <c r="J24" s="124">
        <v>32.817033039576657</v>
      </c>
      <c r="K24" s="141">
        <v>0.44400000000000001</v>
      </c>
      <c r="L24" s="83">
        <v>1</v>
      </c>
    </row>
    <row r="25" spans="1:12" x14ac:dyDescent="0.45">
      <c r="A25" s="3" t="s">
        <v>237</v>
      </c>
      <c r="B25" s="3" t="s">
        <v>3</v>
      </c>
      <c r="C25" s="3" t="s">
        <v>256</v>
      </c>
      <c r="D25" s="124">
        <v>62.593579794653188</v>
      </c>
      <c r="E25" s="130">
        <v>23.246599123786247</v>
      </c>
      <c r="F25" s="135">
        <v>0.38793274343235912</v>
      </c>
      <c r="G25" s="135">
        <v>0.95735541636578692</v>
      </c>
      <c r="H25" s="130">
        <v>655.38508307708196</v>
      </c>
      <c r="I25" s="124">
        <v>56.357330817657349</v>
      </c>
      <c r="J25" s="124">
        <v>197.88800246507964</v>
      </c>
      <c r="K25" s="141">
        <v>0.88800000000000001</v>
      </c>
      <c r="L25" s="83">
        <v>1</v>
      </c>
    </row>
    <row r="26" spans="1:12" x14ac:dyDescent="0.45">
      <c r="A26" s="3" t="s">
        <v>237</v>
      </c>
      <c r="B26" s="3" t="s">
        <v>3</v>
      </c>
      <c r="C26" s="3" t="s">
        <v>257</v>
      </c>
      <c r="D26" s="124">
        <v>96.616025820897462</v>
      </c>
      <c r="E26" s="130">
        <v>21.16010135912968</v>
      </c>
      <c r="F26" s="135">
        <v>0.22851764778177977</v>
      </c>
      <c r="G26" s="135">
        <v>0.95840446706707805</v>
      </c>
      <c r="H26" s="130">
        <v>656.1032407949624</v>
      </c>
      <c r="I26" s="124">
        <v>34.635788189065394</v>
      </c>
      <c r="J26" s="124">
        <v>115.29538109940205</v>
      </c>
      <c r="K26" s="141">
        <v>0.93799999999999994</v>
      </c>
      <c r="L26" s="83">
        <v>1</v>
      </c>
    </row>
    <row r="27" spans="1:12" x14ac:dyDescent="0.45">
      <c r="A27" s="3" t="s">
        <v>237</v>
      </c>
      <c r="B27" s="3" t="s">
        <v>3</v>
      </c>
      <c r="C27" s="3" t="s">
        <v>258</v>
      </c>
      <c r="D27" s="124">
        <v>86.075390117218518</v>
      </c>
      <c r="E27" s="130">
        <v>5.7811364967331791</v>
      </c>
      <c r="F27" s="135">
        <v>8.5350205911578506E-2</v>
      </c>
      <c r="G27" s="135">
        <v>0.78691830996793355</v>
      </c>
      <c r="H27" s="130">
        <v>538.70747805552594</v>
      </c>
      <c r="I27" s="124">
        <v>2.7530921665792509</v>
      </c>
      <c r="J27" s="124">
        <v>43.225702011567044</v>
      </c>
      <c r="K27" s="141">
        <v>0.2</v>
      </c>
      <c r="L27" s="83">
        <v>1</v>
      </c>
    </row>
    <row r="28" spans="1:12" x14ac:dyDescent="0.45">
      <c r="A28" s="2" t="s">
        <v>235</v>
      </c>
      <c r="B28" s="2" t="s">
        <v>4</v>
      </c>
      <c r="C28" s="2" t="s">
        <v>259</v>
      </c>
      <c r="D28" s="123">
        <v>109.41636428884536</v>
      </c>
      <c r="E28" s="129">
        <v>143.75202521632497</v>
      </c>
      <c r="F28" s="134">
        <v>1.3281656588425379</v>
      </c>
      <c r="G28" s="134">
        <v>0.98918938003465673</v>
      </c>
      <c r="H28" s="129">
        <v>677.17793510166746</v>
      </c>
      <c r="I28" s="123">
        <v>215.07795616669554</v>
      </c>
      <c r="J28" s="123">
        <v>684.32652216123995</v>
      </c>
      <c r="K28" s="142">
        <v>0.9874476987447699</v>
      </c>
      <c r="L28" s="84">
        <v>1.0096793708408955</v>
      </c>
    </row>
    <row r="29" spans="1:12" x14ac:dyDescent="0.45">
      <c r="A29" s="3" t="s">
        <v>237</v>
      </c>
      <c r="B29" s="3" t="s">
        <v>4</v>
      </c>
      <c r="C29" s="3" t="s">
        <v>260</v>
      </c>
      <c r="D29" s="124">
        <v>178.82882342129261</v>
      </c>
      <c r="E29" s="130">
        <v>54.585314033150844</v>
      </c>
      <c r="F29" s="135">
        <v>0.29047683488884884</v>
      </c>
      <c r="G29" s="135">
        <v>1.0508162743934337</v>
      </c>
      <c r="H29" s="130">
        <v>719.3663915397492</v>
      </c>
      <c r="I29" s="124">
        <v>54.296235319466859</v>
      </c>
      <c r="J29" s="124">
        <v>154.66303722041187</v>
      </c>
      <c r="K29" s="143">
        <v>1.1228070175438596</v>
      </c>
      <c r="L29" s="83">
        <v>1.0336496980155303</v>
      </c>
    </row>
    <row r="30" spans="1:12" x14ac:dyDescent="0.45">
      <c r="A30" s="3" t="s">
        <v>237</v>
      </c>
      <c r="B30" s="3" t="s">
        <v>4</v>
      </c>
      <c r="C30" s="3" t="s">
        <v>261</v>
      </c>
      <c r="D30" s="124">
        <v>64.260783346934403</v>
      </c>
      <c r="E30" s="130">
        <v>25.249579095052354</v>
      </c>
      <c r="F30" s="135">
        <v>0.35086528206764234</v>
      </c>
      <c r="G30" s="135">
        <v>1.1198703091016486</v>
      </c>
      <c r="H30" s="130">
        <v>766.63930972707306</v>
      </c>
      <c r="I30" s="124">
        <v>72.591999472407252</v>
      </c>
      <c r="J30" s="124">
        <v>196.39511817912489</v>
      </c>
      <c r="K30" s="143">
        <v>1.2549019607843137</v>
      </c>
      <c r="L30" s="83">
        <v>1.091993185689949</v>
      </c>
    </row>
    <row r="31" spans="1:12" x14ac:dyDescent="0.45">
      <c r="A31" s="3" t="s">
        <v>237</v>
      </c>
      <c r="B31" s="3" t="s">
        <v>4</v>
      </c>
      <c r="C31" s="3" t="s">
        <v>262</v>
      </c>
      <c r="D31" s="124">
        <v>111.95512833051754</v>
      </c>
      <c r="E31" s="130">
        <v>35.798241324385181</v>
      </c>
      <c r="F31" s="135">
        <v>0.31519848051157884</v>
      </c>
      <c r="G31" s="135">
        <v>1.0144568618507805</v>
      </c>
      <c r="H31" s="130">
        <v>694.47551381289679</v>
      </c>
      <c r="I31" s="124">
        <v>58.176505304723385</v>
      </c>
      <c r="J31" s="124">
        <v>160.72112140159967</v>
      </c>
      <c r="K31" s="143">
        <v>1.1384615384615386</v>
      </c>
      <c r="L31" s="83">
        <v>1.00703125</v>
      </c>
    </row>
    <row r="32" spans="1:12" x14ac:dyDescent="0.45">
      <c r="A32" s="3" t="s">
        <v>237</v>
      </c>
      <c r="B32" s="3" t="s">
        <v>4</v>
      </c>
      <c r="C32" s="3" t="s">
        <v>263</v>
      </c>
      <c r="D32" s="124">
        <v>81.669123446424976</v>
      </c>
      <c r="E32" s="130">
        <v>7.1069330798107551</v>
      </c>
      <c r="F32" s="135">
        <v>0.1113024312233396</v>
      </c>
      <c r="G32" s="135">
        <v>0.78184323156941704</v>
      </c>
      <c r="H32" s="130">
        <v>535.23318771259278</v>
      </c>
      <c r="I32" s="124">
        <v>8.1358394284383113</v>
      </c>
      <c r="J32" s="124">
        <v>51.436915635391365</v>
      </c>
      <c r="K32" s="143">
        <v>0.45454545454545447</v>
      </c>
      <c r="L32" s="83">
        <v>0.91743119266055051</v>
      </c>
    </row>
    <row r="33" spans="1:12" x14ac:dyDescent="0.45">
      <c r="A33" s="3" t="s">
        <v>237</v>
      </c>
      <c r="B33" s="3" t="s">
        <v>4</v>
      </c>
      <c r="C33" s="3" t="s">
        <v>264</v>
      </c>
      <c r="D33" s="124">
        <v>88.345113891147804</v>
      </c>
      <c r="E33" s="130">
        <v>12.653174171089924</v>
      </c>
      <c r="F33" s="135">
        <v>0.18779846620164573</v>
      </c>
      <c r="G33" s="135">
        <v>0.7626493601751736</v>
      </c>
      <c r="H33" s="130">
        <v>522.09347305360063</v>
      </c>
      <c r="I33" s="124">
        <v>13.547991111279677</v>
      </c>
      <c r="J33" s="124">
        <v>84.50036234207677</v>
      </c>
      <c r="K33" s="143">
        <v>0.4375</v>
      </c>
      <c r="L33" s="83">
        <v>0.87938288920056107</v>
      </c>
    </row>
    <row r="34" spans="1:12" x14ac:dyDescent="0.45">
      <c r="A34" s="3" t="s">
        <v>237</v>
      </c>
      <c r="B34" s="3" t="s">
        <v>4</v>
      </c>
      <c r="C34" s="3" t="s">
        <v>265</v>
      </c>
      <c r="D34" s="124">
        <v>122.93202146447263</v>
      </c>
      <c r="E34" s="130">
        <v>8.3587835128359487</v>
      </c>
      <c r="F34" s="135">
        <v>7.2524163949482134E-2</v>
      </c>
      <c r="G34" s="135">
        <v>0.93755191086075618</v>
      </c>
      <c r="H34" s="130">
        <v>641.82802591862219</v>
      </c>
      <c r="I34" s="124">
        <v>8.7307468978264584</v>
      </c>
      <c r="J34" s="124">
        <v>37.817294081268166</v>
      </c>
      <c r="K34" s="143">
        <v>0.75000000000000011</v>
      </c>
      <c r="L34" s="83">
        <v>1.0351758793969847</v>
      </c>
    </row>
    <row r="35" spans="1:12" x14ac:dyDescent="0.45">
      <c r="A35" s="2" t="s">
        <v>235</v>
      </c>
      <c r="B35" s="2" t="s">
        <v>5</v>
      </c>
      <c r="C35" s="2" t="s">
        <v>266</v>
      </c>
      <c r="D35" s="123">
        <v>103.77706538674455</v>
      </c>
      <c r="E35" s="129">
        <v>136.09607515502489</v>
      </c>
      <c r="F35" s="134">
        <v>1.3439330864028067</v>
      </c>
      <c r="G35" s="134">
        <v>0.97581293201755936</v>
      </c>
      <c r="H35" s="129">
        <v>668.02070431245761</v>
      </c>
      <c r="I35" s="123">
        <v>215.61412285763299</v>
      </c>
      <c r="J35" s="123">
        <v>682.16100406998487</v>
      </c>
      <c r="K35" s="142">
        <v>0.99009900990099009</v>
      </c>
      <c r="L35" s="84">
        <v>1.0017127477367258</v>
      </c>
    </row>
    <row r="36" spans="1:12" x14ac:dyDescent="0.45">
      <c r="A36" s="3" t="s">
        <v>237</v>
      </c>
      <c r="B36" s="3" t="s">
        <v>5</v>
      </c>
      <c r="C36" s="3" t="s">
        <v>267</v>
      </c>
      <c r="D36" s="124">
        <v>115.53591004610381</v>
      </c>
      <c r="E36" s="130">
        <v>78.715898266068265</v>
      </c>
      <c r="F36" s="135">
        <v>0.55152980908305993</v>
      </c>
      <c r="G36" s="135">
        <v>1.2353114761933803</v>
      </c>
      <c r="H36" s="130">
        <v>845.66786860036643</v>
      </c>
      <c r="I36" s="124">
        <v>163.7718254125293</v>
      </c>
      <c r="J36" s="124">
        <v>302.63921270430905</v>
      </c>
      <c r="K36" s="143">
        <v>1.808988764044944</v>
      </c>
      <c r="L36" s="83">
        <v>1.0734162226169333</v>
      </c>
    </row>
    <row r="37" spans="1:12" x14ac:dyDescent="0.45">
      <c r="A37" s="3" t="s">
        <v>237</v>
      </c>
      <c r="B37" s="3" t="s">
        <v>5</v>
      </c>
      <c r="C37" s="3" t="s">
        <v>268</v>
      </c>
      <c r="D37" s="124">
        <v>82.65066374757248</v>
      </c>
      <c r="E37" s="130">
        <v>19.001544170251851</v>
      </c>
      <c r="F37" s="135">
        <v>0.24721645622730098</v>
      </c>
      <c r="G37" s="135">
        <v>0.92996193669225147</v>
      </c>
      <c r="H37" s="130">
        <v>636.63209161257157</v>
      </c>
      <c r="I37" s="124">
        <v>29.687893682776121</v>
      </c>
      <c r="J37" s="124">
        <v>127.69803592625826</v>
      </c>
      <c r="K37" s="143">
        <v>0.74193548387096775</v>
      </c>
      <c r="L37" s="83">
        <v>1.0206185567010309</v>
      </c>
    </row>
    <row r="38" spans="1:12" x14ac:dyDescent="0.45">
      <c r="A38" s="3" t="s">
        <v>237</v>
      </c>
      <c r="B38" s="3" t="s">
        <v>5</v>
      </c>
      <c r="C38" s="3" t="s">
        <v>269</v>
      </c>
      <c r="D38" s="124">
        <v>52.30914545276115</v>
      </c>
      <c r="E38" s="130">
        <v>6.2961664390791592</v>
      </c>
      <c r="F38" s="135">
        <v>0.14526843158318128</v>
      </c>
      <c r="G38" s="135">
        <v>0.82856641791417085</v>
      </c>
      <c r="H38" s="130">
        <v>567.2188837672777</v>
      </c>
      <c r="I38" s="124">
        <v>13.625234201415449</v>
      </c>
      <c r="J38" s="124">
        <v>68.773763407819786</v>
      </c>
      <c r="K38" s="143">
        <v>0.57692307692307687</v>
      </c>
      <c r="L38" s="83">
        <v>0.93256262042389215</v>
      </c>
    </row>
    <row r="39" spans="1:12" x14ac:dyDescent="0.45">
      <c r="A39" s="3" t="s">
        <v>237</v>
      </c>
      <c r="B39" s="3" t="s">
        <v>5</v>
      </c>
      <c r="C39" s="3" t="s">
        <v>270</v>
      </c>
      <c r="D39" s="124">
        <v>70.772618107641406</v>
      </c>
      <c r="E39" s="130">
        <v>7.9833047715544936</v>
      </c>
      <c r="F39" s="135">
        <v>0.12420851088878761</v>
      </c>
      <c r="G39" s="135">
        <v>0.908167784882985</v>
      </c>
      <c r="H39" s="130">
        <v>621.71228048502564</v>
      </c>
      <c r="I39" s="124">
        <v>13.429627362109004</v>
      </c>
      <c r="J39" s="124">
        <v>63.792329198208272</v>
      </c>
      <c r="K39" s="143">
        <v>0.69047619047619047</v>
      </c>
      <c r="L39" s="83">
        <v>1.0383631713554986</v>
      </c>
    </row>
    <row r="40" spans="1:12" x14ac:dyDescent="0.45">
      <c r="A40" s="3" t="s">
        <v>237</v>
      </c>
      <c r="B40" s="3" t="s">
        <v>5</v>
      </c>
      <c r="C40" s="3" t="s">
        <v>271</v>
      </c>
      <c r="D40" s="124">
        <v>157.7435284655011</v>
      </c>
      <c r="E40" s="130">
        <v>7.8411975739979072</v>
      </c>
      <c r="F40" s="135">
        <v>5.405546390109698E-2</v>
      </c>
      <c r="G40" s="135">
        <v>0.91958366275249825</v>
      </c>
      <c r="H40" s="130">
        <v>629.52734680001072</v>
      </c>
      <c r="I40" s="124">
        <v>6.9202156359525286</v>
      </c>
      <c r="J40" s="124">
        <v>27.109177133748812</v>
      </c>
      <c r="K40" s="143">
        <v>0.78571428571428559</v>
      </c>
      <c r="L40" s="83">
        <v>0.98717948717948723</v>
      </c>
    </row>
    <row r="41" spans="1:12" x14ac:dyDescent="0.45">
      <c r="A41" s="3" t="s">
        <v>237</v>
      </c>
      <c r="B41" s="3" t="s">
        <v>5</v>
      </c>
      <c r="C41" s="3" t="s">
        <v>272</v>
      </c>
      <c r="D41" s="124">
        <v>61.028654356161248</v>
      </c>
      <c r="E41" s="130">
        <v>2.1073415689172372</v>
      </c>
      <c r="F41" s="135">
        <v>4.107935124521641E-2</v>
      </c>
      <c r="G41" s="135">
        <v>0.84057711807451829</v>
      </c>
      <c r="H41" s="130">
        <v>575.44115272595218</v>
      </c>
      <c r="I41" s="124">
        <v>2.8322267113891013</v>
      </c>
      <c r="J41" s="124">
        <v>20.806522522392509</v>
      </c>
      <c r="K41" s="143">
        <v>0.4285714285714286</v>
      </c>
      <c r="L41" s="83">
        <v>1</v>
      </c>
    </row>
    <row r="42" spans="1:12" x14ac:dyDescent="0.45">
      <c r="A42" s="3" t="s">
        <v>237</v>
      </c>
      <c r="B42" s="3" t="s">
        <v>5</v>
      </c>
      <c r="C42" s="3" t="s">
        <v>273</v>
      </c>
      <c r="D42" s="124">
        <v>81.892583019045659</v>
      </c>
      <c r="E42" s="130">
        <v>4.6497985503746566</v>
      </c>
      <c r="F42" s="135">
        <v>7.4605144236624094E-2</v>
      </c>
      <c r="G42" s="135">
        <v>0.76106332430721702</v>
      </c>
      <c r="H42" s="130">
        <v>521.0077067526903</v>
      </c>
      <c r="I42" s="124">
        <v>9.992591809201004</v>
      </c>
      <c r="J42" s="124">
        <v>28.877263301476201</v>
      </c>
      <c r="K42" s="143">
        <v>0.81818181818181834</v>
      </c>
      <c r="L42" s="83">
        <v>0.75925925925925919</v>
      </c>
    </row>
    <row r="43" spans="1:12" x14ac:dyDescent="0.45">
      <c r="A43" s="3" t="s">
        <v>237</v>
      </c>
      <c r="B43" s="3" t="s">
        <v>5</v>
      </c>
      <c r="C43" s="3" t="s">
        <v>274</v>
      </c>
      <c r="D43" s="124">
        <v>112.35923615413984</v>
      </c>
      <c r="E43" s="130">
        <v>4.2385093736998849</v>
      </c>
      <c r="F43" s="135">
        <v>5.7977311365326134E-2</v>
      </c>
      <c r="G43" s="135">
        <v>0.65064829835485638</v>
      </c>
      <c r="H43" s="130">
        <v>445.41993681929591</v>
      </c>
      <c r="I43" s="124">
        <v>2.418728385300271</v>
      </c>
      <c r="J43" s="124">
        <v>23.405521979995942</v>
      </c>
      <c r="K43" s="143">
        <v>0.26666666666666672</v>
      </c>
      <c r="L43" s="83">
        <v>0.81355932203389836</v>
      </c>
    </row>
    <row r="44" spans="1:12" x14ac:dyDescent="0.45">
      <c r="A44" s="3" t="s">
        <v>237</v>
      </c>
      <c r="B44" s="3" t="s">
        <v>5</v>
      </c>
      <c r="C44" s="3" t="s">
        <v>275</v>
      </c>
      <c r="D44" s="124">
        <v>140.92276094372016</v>
      </c>
      <c r="E44" s="130">
        <v>5.2623144410814202</v>
      </c>
      <c r="F44" s="135">
        <v>4.7992607872212177E-2</v>
      </c>
      <c r="G44" s="135">
        <v>0.77807471463650268</v>
      </c>
      <c r="H44" s="130">
        <v>532.6533414601621</v>
      </c>
      <c r="I44" s="124">
        <v>5.2202794419383194</v>
      </c>
      <c r="J44" s="124">
        <v>20.343143506582773</v>
      </c>
      <c r="K44" s="143">
        <v>0.7</v>
      </c>
      <c r="L44" s="83">
        <v>0.85897435897435903</v>
      </c>
    </row>
    <row r="45" spans="1:12" x14ac:dyDescent="0.45">
      <c r="A45" s="2" t="s">
        <v>235</v>
      </c>
      <c r="B45" s="2" t="s">
        <v>6</v>
      </c>
      <c r="C45" s="2" t="s">
        <v>276</v>
      </c>
      <c r="D45" s="123">
        <v>104.64925818689682</v>
      </c>
      <c r="E45" s="129">
        <v>285.43005195429743</v>
      </c>
      <c r="F45" s="134">
        <v>2.7227426020410781</v>
      </c>
      <c r="G45" s="134">
        <v>1.0017444747646329</v>
      </c>
      <c r="H45" s="129">
        <v>685.77288496248502</v>
      </c>
      <c r="I45" s="123">
        <v>466.08617879634346</v>
      </c>
      <c r="J45" s="123">
        <v>1401.0968704156298</v>
      </c>
      <c r="K45" s="142">
        <v>1.035799522673031</v>
      </c>
      <c r="L45" s="84">
        <v>1.0016326530612247</v>
      </c>
    </row>
    <row r="46" spans="1:12" x14ac:dyDescent="0.45">
      <c r="A46" s="3" t="s">
        <v>237</v>
      </c>
      <c r="B46" s="3" t="s">
        <v>6</v>
      </c>
      <c r="C46" s="3" t="s">
        <v>277</v>
      </c>
      <c r="D46" s="124">
        <v>80.376454133517825</v>
      </c>
      <c r="E46" s="130">
        <v>11.157324666430693</v>
      </c>
      <c r="F46" s="135">
        <v>0.17854410675161519</v>
      </c>
      <c r="G46" s="135">
        <v>0.77747370173554109</v>
      </c>
      <c r="H46" s="130">
        <v>532.24190085691953</v>
      </c>
      <c r="I46" s="124">
        <v>11.967650760516932</v>
      </c>
      <c r="J46" s="124">
        <v>83.0610040037635</v>
      </c>
      <c r="K46" s="143">
        <v>0.42307692307692302</v>
      </c>
      <c r="L46" s="83">
        <v>0.93364928909952605</v>
      </c>
    </row>
    <row r="47" spans="1:12" x14ac:dyDescent="0.45">
      <c r="A47" s="3" t="s">
        <v>237</v>
      </c>
      <c r="B47" s="3" t="s">
        <v>6</v>
      </c>
      <c r="C47" s="3" t="s">
        <v>278</v>
      </c>
      <c r="D47" s="124">
        <v>108.88875877133</v>
      </c>
      <c r="E47" s="130">
        <v>229.52129407719008</v>
      </c>
      <c r="F47" s="135">
        <v>1.905947834624927</v>
      </c>
      <c r="G47" s="135">
        <v>1.1059332787473057</v>
      </c>
      <c r="H47" s="130">
        <v>757.09831623554112</v>
      </c>
      <c r="I47" s="124">
        <v>424.63438431980558</v>
      </c>
      <c r="J47" s="124">
        <v>1018.3555121075021</v>
      </c>
      <c r="K47" s="143">
        <v>1.3277027027027026</v>
      </c>
      <c r="L47" s="83">
        <v>1.0294896697863323</v>
      </c>
    </row>
    <row r="48" spans="1:12" x14ac:dyDescent="0.45">
      <c r="A48" s="3" t="s">
        <v>237</v>
      </c>
      <c r="B48" s="3" t="s">
        <v>6</v>
      </c>
      <c r="C48" s="3" t="s">
        <v>279</v>
      </c>
      <c r="D48" s="124">
        <v>88.543014553777326</v>
      </c>
      <c r="E48" s="130">
        <v>18.471733460150997</v>
      </c>
      <c r="F48" s="135">
        <v>0.28675508168299879</v>
      </c>
      <c r="G48" s="135">
        <v>0.72751545944900753</v>
      </c>
      <c r="H48" s="130">
        <v>498.04155455748963</v>
      </c>
      <c r="I48" s="124">
        <v>14.866782196766389</v>
      </c>
      <c r="J48" s="124">
        <v>127.94916446189424</v>
      </c>
      <c r="K48" s="143">
        <v>0.32727272727272727</v>
      </c>
      <c r="L48" s="83">
        <v>0.89238095238095239</v>
      </c>
    </row>
    <row r="49" spans="1:12" x14ac:dyDescent="0.45">
      <c r="A49" s="3" t="s">
        <v>237</v>
      </c>
      <c r="B49" s="3" t="s">
        <v>6</v>
      </c>
      <c r="C49" s="3" t="s">
        <v>280</v>
      </c>
      <c r="D49" s="124">
        <v>92.239358622283945</v>
      </c>
      <c r="E49" s="130">
        <v>26.279699750525666</v>
      </c>
      <c r="F49" s="135">
        <v>0.35149557898153638</v>
      </c>
      <c r="G49" s="135">
        <v>0.81055830067161616</v>
      </c>
      <c r="H49" s="130">
        <v>554.89091109034234</v>
      </c>
      <c r="I49" s="124">
        <v>17.46870342071897</v>
      </c>
      <c r="J49" s="124">
        <v>177.57299864457315</v>
      </c>
      <c r="K49" s="143">
        <v>0.30952380952380942</v>
      </c>
      <c r="L49" s="83">
        <v>1.0016246953696182</v>
      </c>
    </row>
    <row r="50" spans="1:12" x14ac:dyDescent="0.45">
      <c r="A50" s="2" t="s">
        <v>235</v>
      </c>
      <c r="B50" s="2" t="s">
        <v>7</v>
      </c>
      <c r="C50" s="2" t="s">
        <v>281</v>
      </c>
      <c r="D50" s="123">
        <v>127.88549963736045</v>
      </c>
      <c r="E50" s="129">
        <v>117.94424228146427</v>
      </c>
      <c r="F50" s="134">
        <v>0.93786179844838702</v>
      </c>
      <c r="G50" s="134">
        <v>0.98336918219724101</v>
      </c>
      <c r="H50" s="129">
        <v>673.19355189560611</v>
      </c>
      <c r="I50" s="123">
        <v>157.55212736581456</v>
      </c>
      <c r="J50" s="123">
        <v>473.81038791885618</v>
      </c>
      <c r="K50" s="142">
        <v>1.0536585365853659</v>
      </c>
      <c r="L50" s="84">
        <v>1.0085092971950835</v>
      </c>
    </row>
    <row r="51" spans="1:12" x14ac:dyDescent="0.45">
      <c r="A51" s="3" t="s">
        <v>237</v>
      </c>
      <c r="B51" s="3" t="s">
        <v>7</v>
      </c>
      <c r="C51" s="3" t="s">
        <v>282</v>
      </c>
      <c r="D51" s="124">
        <v>82.463166936145711</v>
      </c>
      <c r="E51" s="130">
        <v>14.702681272315528</v>
      </c>
      <c r="F51" s="135">
        <v>0.18555741050780047</v>
      </c>
      <c r="G51" s="135">
        <v>0.96085583062339552</v>
      </c>
      <c r="H51" s="130">
        <v>657.78139196071027</v>
      </c>
      <c r="I51" s="124">
        <v>26.254933647733324</v>
      </c>
      <c r="J51" s="124">
        <v>95.801278124712596</v>
      </c>
      <c r="K51" s="143">
        <v>0.90600000000000003</v>
      </c>
      <c r="L51" s="83">
        <v>1.048</v>
      </c>
    </row>
    <row r="52" spans="1:12" x14ac:dyDescent="0.45">
      <c r="A52" s="3" t="s">
        <v>237</v>
      </c>
      <c r="B52" s="3" t="s">
        <v>7</v>
      </c>
      <c r="C52" s="3" t="s">
        <v>283</v>
      </c>
      <c r="D52" s="124">
        <v>149.35024173798024</v>
      </c>
      <c r="E52" s="130">
        <v>83.714276321554479</v>
      </c>
      <c r="F52" s="135">
        <v>0.4990450851102386</v>
      </c>
      <c r="G52" s="135">
        <v>1.1231915166830901</v>
      </c>
      <c r="H52" s="130">
        <v>768.91293754540413</v>
      </c>
      <c r="I52" s="124">
        <v>119.84481633531365</v>
      </c>
      <c r="J52" s="124">
        <v>263.87740602439612</v>
      </c>
      <c r="K52" s="143">
        <v>1.4850000000000001</v>
      </c>
      <c r="L52" s="83">
        <v>1.0449999999999999</v>
      </c>
    </row>
    <row r="53" spans="1:12" x14ac:dyDescent="0.45">
      <c r="A53" s="3" t="s">
        <v>237</v>
      </c>
      <c r="B53" s="3" t="s">
        <v>7</v>
      </c>
      <c r="C53" s="3" t="s">
        <v>284</v>
      </c>
      <c r="D53" s="124">
        <v>99.293077147045594</v>
      </c>
      <c r="E53" s="130">
        <v>19.527284687594278</v>
      </c>
      <c r="F53" s="135">
        <v>0.25325930283034781</v>
      </c>
      <c r="G53" s="135">
        <v>0.77652864514206887</v>
      </c>
      <c r="H53" s="130">
        <v>531.59493528547421</v>
      </c>
      <c r="I53" s="124">
        <v>20.201974684020996</v>
      </c>
      <c r="J53" s="124">
        <v>114.42938801452208</v>
      </c>
      <c r="K53" s="143">
        <v>0.50700000000000001</v>
      </c>
      <c r="L53" s="83">
        <v>0.90900000000000003</v>
      </c>
    </row>
    <row r="54" spans="1:12" x14ac:dyDescent="0.45">
      <c r="A54" s="2" t="s">
        <v>235</v>
      </c>
      <c r="B54" s="2" t="s">
        <v>26</v>
      </c>
      <c r="C54" s="2" t="s">
        <v>285</v>
      </c>
      <c r="D54" s="123">
        <v>113.9653635711305</v>
      </c>
      <c r="E54" s="129">
        <v>137.26259965998622</v>
      </c>
      <c r="F54" s="134">
        <v>1.2072987220686793</v>
      </c>
      <c r="G54" s="134">
        <v>0.99761873992826833</v>
      </c>
      <c r="H54" s="129">
        <v>682.94849495824894</v>
      </c>
      <c r="I54" s="123">
        <v>207.76884247793532</v>
      </c>
      <c r="J54" s="123">
        <v>616.75400272388652</v>
      </c>
      <c r="K54" s="142">
        <v>1.0567685589519651</v>
      </c>
      <c r="L54" s="84">
        <v>1.0055762081784387</v>
      </c>
    </row>
    <row r="55" spans="1:12" x14ac:dyDescent="0.45">
      <c r="A55" s="3" t="s">
        <v>237</v>
      </c>
      <c r="B55" s="3" t="s">
        <v>26</v>
      </c>
      <c r="C55" s="3" t="s">
        <v>286</v>
      </c>
      <c r="D55" s="124">
        <v>129.78216230378757</v>
      </c>
      <c r="E55" s="130">
        <v>87.924052817900261</v>
      </c>
      <c r="F55" s="135">
        <v>0.62693533035319993</v>
      </c>
      <c r="G55" s="135">
        <v>1.0806124031491537</v>
      </c>
      <c r="H55" s="130">
        <v>739.76418528083752</v>
      </c>
      <c r="I55" s="124">
        <v>132.82771360497497</v>
      </c>
      <c r="J55" s="124">
        <v>330.95659027753271</v>
      </c>
      <c r="K55" s="143">
        <v>1.2844827586206897</v>
      </c>
      <c r="L55" s="83">
        <v>1.0300429184549356</v>
      </c>
    </row>
    <row r="56" spans="1:12" x14ac:dyDescent="0.45">
      <c r="A56" s="3" t="s">
        <v>237</v>
      </c>
      <c r="B56" s="3" t="s">
        <v>26</v>
      </c>
      <c r="C56" s="3" t="s">
        <v>287</v>
      </c>
      <c r="D56" s="124">
        <v>101.37520684603857</v>
      </c>
      <c r="E56" s="130">
        <v>5.6401992490300747</v>
      </c>
      <c r="F56" s="135">
        <v>7.5105379882571738E-2</v>
      </c>
      <c r="G56" s="135">
        <v>0.74078408931676554</v>
      </c>
      <c r="H56" s="130">
        <v>507.12497534306442</v>
      </c>
      <c r="I56" s="124">
        <v>4.9583169304727246</v>
      </c>
      <c r="J56" s="124">
        <v>33.129496990607954</v>
      </c>
      <c r="K56" s="143">
        <v>0.41666666666666663</v>
      </c>
      <c r="L56" s="83">
        <v>0.88185654008438819</v>
      </c>
    </row>
    <row r="57" spans="1:12" x14ac:dyDescent="0.45">
      <c r="A57" s="3" t="s">
        <v>237</v>
      </c>
      <c r="B57" s="3" t="s">
        <v>26</v>
      </c>
      <c r="C57" s="3" t="s">
        <v>288</v>
      </c>
      <c r="D57" s="124">
        <v>109.08445281617601</v>
      </c>
      <c r="E57" s="130">
        <v>20.638680729136222</v>
      </c>
      <c r="F57" s="135">
        <v>0.22214464565240763</v>
      </c>
      <c r="G57" s="135">
        <v>0.85169328933203192</v>
      </c>
      <c r="H57" s="130">
        <v>583.05104629166738</v>
      </c>
      <c r="I57" s="124">
        <v>22.575187860062218</v>
      </c>
      <c r="J57" s="124">
        <v>106.94648021566574</v>
      </c>
      <c r="K57" s="143">
        <v>0.63414634146341464</v>
      </c>
      <c r="L57" s="83">
        <v>0.95795006570302232</v>
      </c>
    </row>
    <row r="58" spans="1:12" x14ac:dyDescent="0.45">
      <c r="A58" s="3" t="s">
        <v>237</v>
      </c>
      <c r="B58" s="3" t="s">
        <v>26</v>
      </c>
      <c r="C58" s="3" t="s">
        <v>289</v>
      </c>
      <c r="D58" s="124">
        <v>82.515314617924588</v>
      </c>
      <c r="E58" s="130">
        <v>23.059666863919645</v>
      </c>
      <c r="F58" s="135">
        <v>0.28311336618050031</v>
      </c>
      <c r="G58" s="135">
        <v>0.98709305311138473</v>
      </c>
      <c r="H58" s="130">
        <v>675.74283443656566</v>
      </c>
      <c r="I58" s="124">
        <v>46.448078375111358</v>
      </c>
      <c r="J58" s="124">
        <v>144.86375015457725</v>
      </c>
      <c r="K58" s="143">
        <v>1.0163934426229508</v>
      </c>
      <c r="L58" s="83">
        <v>1.0143003064351379</v>
      </c>
    </row>
    <row r="59" spans="1:12" x14ac:dyDescent="0.45">
      <c r="A59" s="2" t="s">
        <v>235</v>
      </c>
      <c r="B59" s="2" t="s">
        <v>54</v>
      </c>
      <c r="C59" s="2" t="s">
        <v>290</v>
      </c>
      <c r="D59" s="123">
        <v>98.013574944104548</v>
      </c>
      <c r="E59" s="129">
        <v>203.51845368458811</v>
      </c>
      <c r="F59" s="134">
        <v>2.1361862930287669</v>
      </c>
      <c r="G59" s="134">
        <v>0.97202725015127944</v>
      </c>
      <c r="H59" s="129">
        <v>665.42910731303425</v>
      </c>
      <c r="I59" s="123">
        <v>346.30710379956969</v>
      </c>
      <c r="J59" s="123">
        <v>1075.1734342249026</v>
      </c>
      <c r="K59" s="142">
        <v>0.97894736842105257</v>
      </c>
      <c r="L59" s="84">
        <v>0.98001059041567373</v>
      </c>
    </row>
    <row r="60" spans="1:12" x14ac:dyDescent="0.45">
      <c r="A60" s="3" t="s">
        <v>237</v>
      </c>
      <c r="B60" s="3" t="s">
        <v>54</v>
      </c>
      <c r="C60" s="3" t="s">
        <v>291</v>
      </c>
      <c r="D60" s="124">
        <v>161.89559861452486</v>
      </c>
      <c r="E60" s="130">
        <v>85.425949018294574</v>
      </c>
      <c r="F60" s="135">
        <v>0.51309170204844678</v>
      </c>
      <c r="G60" s="135">
        <v>1.0283945801143102</v>
      </c>
      <c r="H60" s="130">
        <v>704.01697823237441</v>
      </c>
      <c r="I60" s="124">
        <v>88.0931468142483</v>
      </c>
      <c r="J60" s="124">
        <v>273.13212281800497</v>
      </c>
      <c r="K60" s="143">
        <v>1.0434782608695652</v>
      </c>
      <c r="L60" s="83">
        <v>1.0407138873396542</v>
      </c>
    </row>
    <row r="61" spans="1:12" x14ac:dyDescent="0.45">
      <c r="A61" s="3" t="s">
        <v>237</v>
      </c>
      <c r="B61" s="3" t="s">
        <v>54</v>
      </c>
      <c r="C61" s="3" t="s">
        <v>292</v>
      </c>
      <c r="D61" s="124">
        <v>91.076549318704934</v>
      </c>
      <c r="E61" s="130">
        <v>64.592728711071658</v>
      </c>
      <c r="F61" s="135">
        <v>0.61977195590323142</v>
      </c>
      <c r="G61" s="135">
        <v>1.1443138196938814</v>
      </c>
      <c r="H61" s="130">
        <v>783.37281532627787</v>
      </c>
      <c r="I61" s="124">
        <v>143.38801752018099</v>
      </c>
      <c r="J61" s="124">
        <v>342.12448443600715</v>
      </c>
      <c r="K61" s="143">
        <v>1.3909090909090909</v>
      </c>
      <c r="L61" s="83">
        <v>1.0714944649446494</v>
      </c>
    </row>
    <row r="62" spans="1:12" x14ac:dyDescent="0.45">
      <c r="A62" s="3" t="s">
        <v>237</v>
      </c>
      <c r="B62" s="3" t="s">
        <v>54</v>
      </c>
      <c r="C62" s="3" t="s">
        <v>293</v>
      </c>
      <c r="D62" s="124">
        <v>73.082244638673245</v>
      </c>
      <c r="E62" s="130">
        <v>10.859596841897137</v>
      </c>
      <c r="F62" s="135">
        <v>0.16939979914369319</v>
      </c>
      <c r="G62" s="135">
        <v>0.87718042957540432</v>
      </c>
      <c r="H62" s="130">
        <v>600.49899847353254</v>
      </c>
      <c r="I62" s="124">
        <v>16.315260972259264</v>
      </c>
      <c r="J62" s="124">
        <v>85.409148755146063</v>
      </c>
      <c r="K62" s="143">
        <v>0.59259259259259256</v>
      </c>
      <c r="L62" s="83">
        <v>0.99119718309859151</v>
      </c>
    </row>
    <row r="63" spans="1:12" x14ac:dyDescent="0.45">
      <c r="A63" s="3" t="s">
        <v>237</v>
      </c>
      <c r="B63" s="3" t="s">
        <v>54</v>
      </c>
      <c r="C63" s="3" t="s">
        <v>294</v>
      </c>
      <c r="D63" s="124">
        <v>116.5864487613416</v>
      </c>
      <c r="E63" s="130">
        <v>7.9217761529532371</v>
      </c>
      <c r="F63" s="135">
        <v>0.1711506239045098</v>
      </c>
      <c r="G63" s="135">
        <v>0.39700502687918499</v>
      </c>
      <c r="H63" s="130">
        <v>271.78116723979531</v>
      </c>
      <c r="I63" s="124">
        <v>9.144651236091363</v>
      </c>
      <c r="J63" s="124">
        <v>37.370865102495522</v>
      </c>
      <c r="K63" s="143">
        <v>0.32608695652173914</v>
      </c>
      <c r="L63" s="83">
        <v>0.42808607021517553</v>
      </c>
    </row>
    <row r="64" spans="1:12" x14ac:dyDescent="0.45">
      <c r="A64" s="3" t="s">
        <v>237</v>
      </c>
      <c r="B64" s="3" t="s">
        <v>54</v>
      </c>
      <c r="C64" s="3" t="s">
        <v>295</v>
      </c>
      <c r="D64" s="124">
        <v>42.126612784287524</v>
      </c>
      <c r="E64" s="130">
        <v>16.776718376464288</v>
      </c>
      <c r="F64" s="135">
        <v>0.36788329874277942</v>
      </c>
      <c r="G64" s="135">
        <v>1.0825311482325333</v>
      </c>
      <c r="H64" s="130">
        <v>741.07771720887331</v>
      </c>
      <c r="I64" s="124">
        <v>63.647425642273703</v>
      </c>
      <c r="J64" s="124">
        <v>208.98268958929523</v>
      </c>
      <c r="K64" s="143">
        <v>1.0434782608695652</v>
      </c>
      <c r="L64" s="83">
        <v>1.1050041017227239</v>
      </c>
    </row>
    <row r="65" spans="1:12" x14ac:dyDescent="0.45">
      <c r="A65" s="3" t="s">
        <v>237</v>
      </c>
      <c r="B65" s="3" t="s">
        <v>54</v>
      </c>
      <c r="C65" s="3" t="s">
        <v>296</v>
      </c>
      <c r="D65" s="124">
        <v>65.174832396840273</v>
      </c>
      <c r="E65" s="130">
        <v>17.941684583907207</v>
      </c>
      <c r="F65" s="135">
        <v>0.29488891328610672</v>
      </c>
      <c r="G65" s="135">
        <v>0.93352262801903663</v>
      </c>
      <c r="H65" s="130">
        <v>639.06966489113051</v>
      </c>
      <c r="I65" s="124">
        <v>34.691203148819255</v>
      </c>
      <c r="J65" s="124">
        <v>153.76335584504261</v>
      </c>
      <c r="K65" s="143">
        <v>0.69841269841269848</v>
      </c>
      <c r="L65" s="83">
        <v>1.0064935064935066</v>
      </c>
    </row>
    <row r="66" spans="1:12" x14ac:dyDescent="0.45">
      <c r="A66" s="2" t="s">
        <v>235</v>
      </c>
      <c r="B66" s="2" t="s">
        <v>57</v>
      </c>
      <c r="C66" s="2" t="s">
        <v>297</v>
      </c>
      <c r="D66" s="123">
        <v>95.768906783804738</v>
      </c>
      <c r="E66" s="129">
        <v>314.09554868007604</v>
      </c>
      <c r="F66" s="134">
        <v>3.4371091185929985</v>
      </c>
      <c r="G66" s="134">
        <v>0.95420993008276533</v>
      </c>
      <c r="H66" s="129">
        <v>653.2317503088384</v>
      </c>
      <c r="I66" s="123">
        <v>519.05959505253429</v>
      </c>
      <c r="J66" s="123">
        <v>1726.1692104884389</v>
      </c>
      <c r="K66" s="142">
        <v>0.92045454545454553</v>
      </c>
      <c r="L66" s="84">
        <v>0.98333835190203789</v>
      </c>
    </row>
    <row r="67" spans="1:12" x14ac:dyDescent="0.45">
      <c r="A67" s="3" t="s">
        <v>237</v>
      </c>
      <c r="B67" s="3" t="s">
        <v>57</v>
      </c>
      <c r="C67" s="3" t="s">
        <v>298</v>
      </c>
      <c r="D67" s="124">
        <v>55.760589406831443</v>
      </c>
      <c r="E67" s="130">
        <v>11.21174744145384</v>
      </c>
      <c r="F67" s="135">
        <v>0.24979767216039053</v>
      </c>
      <c r="G67" s="135">
        <v>0.80492897975748046</v>
      </c>
      <c r="H67" s="130">
        <v>551.03719815164754</v>
      </c>
      <c r="I67" s="124">
        <v>16.430436863523205</v>
      </c>
      <c r="J67" s="124">
        <v>121.21737250854221</v>
      </c>
      <c r="K67" s="143">
        <v>0.41176470588235292</v>
      </c>
      <c r="L67" s="83">
        <v>0.96923076923076923</v>
      </c>
    </row>
    <row r="68" spans="1:12" x14ac:dyDescent="0.45">
      <c r="A68" s="3" t="s">
        <v>237</v>
      </c>
      <c r="B68" s="3" t="s">
        <v>57</v>
      </c>
      <c r="C68" s="3" t="s">
        <v>299</v>
      </c>
      <c r="D68" s="124">
        <v>89.999172280178513</v>
      </c>
      <c r="E68" s="130">
        <v>94.046420535312166</v>
      </c>
      <c r="F68" s="135">
        <v>0.90907823938056198</v>
      </c>
      <c r="G68" s="135">
        <v>1.1494828424796464</v>
      </c>
      <c r="H68" s="130">
        <v>786.91141799145726</v>
      </c>
      <c r="I68" s="124">
        <v>213.98660844641117</v>
      </c>
      <c r="J68" s="124">
        <v>501.37743796972433</v>
      </c>
      <c r="K68" s="143">
        <v>1.4242424242424243</v>
      </c>
      <c r="L68" s="83">
        <v>1.075717017208413</v>
      </c>
    </row>
    <row r="69" spans="1:12" x14ac:dyDescent="0.45">
      <c r="A69" s="3" t="s">
        <v>237</v>
      </c>
      <c r="B69" s="3" t="s">
        <v>57</v>
      </c>
      <c r="C69" s="3" t="s">
        <v>300</v>
      </c>
      <c r="D69" s="124">
        <v>139.52907153737087</v>
      </c>
      <c r="E69" s="130">
        <v>45.870969349191355</v>
      </c>
      <c r="F69" s="135">
        <v>0.41867722623229814</v>
      </c>
      <c r="G69" s="135">
        <v>0.7852245605585948</v>
      </c>
      <c r="H69" s="130">
        <v>537.54797336335514</v>
      </c>
      <c r="I69" s="124">
        <v>52.551866685655497</v>
      </c>
      <c r="J69" s="124">
        <v>172.50722776890728</v>
      </c>
      <c r="K69" s="143">
        <v>0.77631578947368407</v>
      </c>
      <c r="L69" s="83">
        <v>0.81536293164200135</v>
      </c>
    </row>
    <row r="70" spans="1:12" x14ac:dyDescent="0.45">
      <c r="A70" s="3" t="s">
        <v>237</v>
      </c>
      <c r="B70" s="3" t="s">
        <v>57</v>
      </c>
      <c r="C70" s="3" t="s">
        <v>301</v>
      </c>
      <c r="D70" s="124">
        <v>69.571523207700537</v>
      </c>
      <c r="E70" s="130">
        <v>13.152787019837938</v>
      </c>
      <c r="F70" s="135">
        <v>0.2379020684997567</v>
      </c>
      <c r="G70" s="135">
        <v>0.79467226820082804</v>
      </c>
      <c r="H70" s="130">
        <v>544.01567235178106</v>
      </c>
      <c r="I70" s="124">
        <v>11.500310411269609</v>
      </c>
      <c r="J70" s="124">
        <v>117.92214333750499</v>
      </c>
      <c r="K70" s="143">
        <v>0.29032258064516137</v>
      </c>
      <c r="L70" s="83">
        <v>0.96124031007751931</v>
      </c>
    </row>
    <row r="71" spans="1:12" x14ac:dyDescent="0.45">
      <c r="A71" s="3" t="s">
        <v>237</v>
      </c>
      <c r="B71" s="3" t="s">
        <v>57</v>
      </c>
      <c r="C71" s="3" t="s">
        <v>302</v>
      </c>
      <c r="D71" s="124">
        <v>70.573028841960507</v>
      </c>
      <c r="E71" s="130">
        <v>19.530583614015242</v>
      </c>
      <c r="F71" s="135">
        <v>0.30978593082242578</v>
      </c>
      <c r="G71" s="135">
        <v>0.89333587356366639</v>
      </c>
      <c r="H71" s="130">
        <v>611.55867058630702</v>
      </c>
      <c r="I71" s="124">
        <v>30.603694040496475</v>
      </c>
      <c r="J71" s="124">
        <v>158.84857797960791</v>
      </c>
      <c r="K71" s="143">
        <v>0.6166666666666667</v>
      </c>
      <c r="L71" s="83">
        <v>1.0199556541019954</v>
      </c>
    </row>
    <row r="72" spans="1:12" x14ac:dyDescent="0.45">
      <c r="A72" s="3" t="s">
        <v>237</v>
      </c>
      <c r="B72" s="3" t="s">
        <v>57</v>
      </c>
      <c r="C72" s="3" t="s">
        <v>303</v>
      </c>
      <c r="D72" s="124">
        <v>80.469990940563861</v>
      </c>
      <c r="E72" s="130">
        <v>25.310131473578135</v>
      </c>
      <c r="F72" s="135">
        <v>0.37823817661389469</v>
      </c>
      <c r="G72" s="135">
        <v>0.83156286608398366</v>
      </c>
      <c r="H72" s="130">
        <v>569.27018822447064</v>
      </c>
      <c r="I72" s="124">
        <v>42.148822282304302</v>
      </c>
      <c r="J72" s="124">
        <v>173.17089571236809</v>
      </c>
      <c r="K72" s="143">
        <v>0.68000000000000016</v>
      </c>
      <c r="L72" s="83">
        <v>0.89463220675944344</v>
      </c>
    </row>
    <row r="73" spans="1:12" x14ac:dyDescent="0.45">
      <c r="A73" s="3" t="s">
        <v>237</v>
      </c>
      <c r="B73" s="3" t="s">
        <v>57</v>
      </c>
      <c r="C73" s="3" t="s">
        <v>304</v>
      </c>
      <c r="D73" s="124">
        <v>93.992604530129071</v>
      </c>
      <c r="E73" s="130">
        <v>22.2129862867531</v>
      </c>
      <c r="F73" s="135">
        <v>0.3384594380481421</v>
      </c>
      <c r="G73" s="135">
        <v>0.6982430721652455</v>
      </c>
      <c r="H73" s="130">
        <v>478.00230304872417</v>
      </c>
      <c r="I73" s="124">
        <v>26.351964690897436</v>
      </c>
      <c r="J73" s="124">
        <v>135.43242618469148</v>
      </c>
      <c r="K73" s="143">
        <v>0.47945205479452047</v>
      </c>
      <c r="L73" s="83">
        <v>0.78885893980233612</v>
      </c>
    </row>
    <row r="74" spans="1:12" x14ac:dyDescent="0.45">
      <c r="A74" s="3" t="s">
        <v>237</v>
      </c>
      <c r="B74" s="3" t="s">
        <v>57</v>
      </c>
      <c r="C74" s="3" t="s">
        <v>305</v>
      </c>
      <c r="D74" s="124">
        <v>110.21696844811071</v>
      </c>
      <c r="E74" s="130">
        <v>82.759922959934286</v>
      </c>
      <c r="F74" s="135">
        <v>0.59517036683552837</v>
      </c>
      <c r="G74" s="135">
        <v>1.2616250876788682</v>
      </c>
      <c r="H74" s="130">
        <v>863.68160535336892</v>
      </c>
      <c r="I74" s="124">
        <v>155.38170258542377</v>
      </c>
      <c r="J74" s="124">
        <v>358.65599530183886</v>
      </c>
      <c r="K74" s="143">
        <v>1.5555555555555554</v>
      </c>
      <c r="L74" s="83">
        <v>1.1605929586164301</v>
      </c>
    </row>
    <row r="75" spans="1:12" x14ac:dyDescent="0.45">
      <c r="A75" s="2" t="s">
        <v>235</v>
      </c>
      <c r="B75" s="2" t="s">
        <v>58</v>
      </c>
      <c r="C75" s="2" t="s">
        <v>306</v>
      </c>
      <c r="D75" s="123">
        <v>109.18088269210685</v>
      </c>
      <c r="E75" s="129">
        <v>260.46828626608584</v>
      </c>
      <c r="F75" s="134">
        <v>2.3366907446374832</v>
      </c>
      <c r="G75" s="134">
        <v>1.0209559703459727</v>
      </c>
      <c r="H75" s="129">
        <v>698.92466476377115</v>
      </c>
      <c r="I75" s="123">
        <v>416.94671104640645</v>
      </c>
      <c r="J75" s="123">
        <v>1216.2240843059533</v>
      </c>
      <c r="K75" s="142">
        <v>1.0849056603773586</v>
      </c>
      <c r="L75" s="84">
        <v>1.0177419354838713</v>
      </c>
    </row>
    <row r="76" spans="1:12" x14ac:dyDescent="0.45">
      <c r="A76" s="3" t="s">
        <v>237</v>
      </c>
      <c r="B76" s="3" t="s">
        <v>58</v>
      </c>
      <c r="C76" s="3" t="s">
        <v>307</v>
      </c>
      <c r="D76" s="124">
        <v>65.821604064811993</v>
      </c>
      <c r="E76" s="130">
        <v>48.993812988601341</v>
      </c>
      <c r="F76" s="135">
        <v>0.75971788021352982</v>
      </c>
      <c r="G76" s="135">
        <v>0.9797616372156327</v>
      </c>
      <c r="H76" s="130">
        <v>670.72390360505699</v>
      </c>
      <c r="I76" s="124">
        <v>107.84997025208331</v>
      </c>
      <c r="J76" s="124">
        <v>401.71097200329444</v>
      </c>
      <c r="K76" s="143">
        <v>0.8487394957983192</v>
      </c>
      <c r="L76" s="83">
        <v>1.0219744178419152</v>
      </c>
    </row>
    <row r="77" spans="1:12" x14ac:dyDescent="0.45">
      <c r="A77" s="3" t="s">
        <v>237</v>
      </c>
      <c r="B77" s="3" t="s">
        <v>58</v>
      </c>
      <c r="C77" s="3" t="s">
        <v>308</v>
      </c>
      <c r="D77" s="124">
        <v>110.27833919217873</v>
      </c>
      <c r="E77" s="130">
        <v>41.212179631394974</v>
      </c>
      <c r="F77" s="135">
        <v>0.42613073735691737</v>
      </c>
      <c r="G77" s="135">
        <v>0.87698568736005167</v>
      </c>
      <c r="H77" s="130">
        <v>600.36568210971859</v>
      </c>
      <c r="I77" s="124">
        <v>45.392722792173245</v>
      </c>
      <c r="J77" s="124">
        <v>210.44154800902979</v>
      </c>
      <c r="K77" s="143">
        <v>0.65432098765432101</v>
      </c>
      <c r="L77" s="83">
        <v>0.97125256673511307</v>
      </c>
    </row>
    <row r="78" spans="1:12" x14ac:dyDescent="0.45">
      <c r="A78" s="3" t="s">
        <v>237</v>
      </c>
      <c r="B78" s="3" t="s">
        <v>58</v>
      </c>
      <c r="C78" s="3" t="s">
        <v>309</v>
      </c>
      <c r="D78" s="124">
        <v>104.73841807759527</v>
      </c>
      <c r="E78" s="130">
        <v>15.328584877721555</v>
      </c>
      <c r="F78" s="135">
        <v>0.17126067574661821</v>
      </c>
      <c r="G78" s="135">
        <v>0.8545518121651523</v>
      </c>
      <c r="H78" s="130">
        <v>585.00793000740805</v>
      </c>
      <c r="I78" s="124">
        <v>23.581672837054928</v>
      </c>
      <c r="J78" s="124">
        <v>76.607180573144106</v>
      </c>
      <c r="K78" s="143">
        <v>0.86111111111111116</v>
      </c>
      <c r="L78" s="83">
        <v>0.88906497622820924</v>
      </c>
    </row>
    <row r="79" spans="1:12" x14ac:dyDescent="0.45">
      <c r="A79" s="3" t="s">
        <v>237</v>
      </c>
      <c r="B79" s="3" t="s">
        <v>58</v>
      </c>
      <c r="C79" s="3" t="s">
        <v>310</v>
      </c>
      <c r="D79" s="124">
        <v>142.52718329505248</v>
      </c>
      <c r="E79" s="130">
        <v>74.734437806514876</v>
      </c>
      <c r="F79" s="135">
        <v>0.35939930218750843</v>
      </c>
      <c r="G79" s="135">
        <v>1.4589682465720986</v>
      </c>
      <c r="H79" s="130">
        <v>998.77851959751104</v>
      </c>
      <c r="I79" s="124">
        <v>147.1145860284293</v>
      </c>
      <c r="J79" s="124">
        <v>211.84571695478891</v>
      </c>
      <c r="K79" s="143">
        <v>2.4464285714285712</v>
      </c>
      <c r="L79" s="83">
        <v>1.1407849829351537</v>
      </c>
    </row>
    <row r="80" spans="1:12" x14ac:dyDescent="0.45">
      <c r="A80" s="3" t="s">
        <v>237</v>
      </c>
      <c r="B80" s="3" t="s">
        <v>58</v>
      </c>
      <c r="C80" s="3" t="s">
        <v>311</v>
      </c>
      <c r="D80" s="124">
        <v>137.57219749450303</v>
      </c>
      <c r="E80" s="130">
        <v>47.216286653845636</v>
      </c>
      <c r="F80" s="135">
        <v>0.33514787807196894</v>
      </c>
      <c r="G80" s="135">
        <v>1.0240582961022078</v>
      </c>
      <c r="H80" s="130">
        <v>701.04845075664775</v>
      </c>
      <c r="I80" s="124">
        <v>75.488584696355787</v>
      </c>
      <c r="J80" s="124">
        <v>159.46631600037591</v>
      </c>
      <c r="K80" s="143">
        <v>1.3913043478260869</v>
      </c>
      <c r="L80" s="83">
        <v>0.94057052297939803</v>
      </c>
    </row>
    <row r="81" spans="1:12" x14ac:dyDescent="0.45">
      <c r="A81" s="3" t="s">
        <v>237</v>
      </c>
      <c r="B81" s="3" t="s">
        <v>58</v>
      </c>
      <c r="C81" s="3" t="s">
        <v>312</v>
      </c>
      <c r="D81" s="124">
        <v>119.88849062729513</v>
      </c>
      <c r="E81" s="130">
        <v>32.982984308007502</v>
      </c>
      <c r="F81" s="135">
        <v>0.28503427106093909</v>
      </c>
      <c r="G81" s="135">
        <v>0.9651956926102534</v>
      </c>
      <c r="H81" s="130">
        <v>660.75236884158187</v>
      </c>
      <c r="I81" s="124">
        <v>30.729693284013241</v>
      </c>
      <c r="J81" s="124">
        <v>157.60737652053581</v>
      </c>
      <c r="K81" s="143">
        <v>0.66666666666666663</v>
      </c>
      <c r="L81" s="83">
        <v>1.0954954954954954</v>
      </c>
    </row>
    <row r="82" spans="1:12" x14ac:dyDescent="0.45">
      <c r="A82" s="2" t="s">
        <v>235</v>
      </c>
      <c r="B82" s="2" t="s">
        <v>59</v>
      </c>
      <c r="C82" s="2" t="s">
        <v>313</v>
      </c>
      <c r="D82" s="123">
        <v>117.95539012067809</v>
      </c>
      <c r="E82" s="129">
        <v>266.2460633227704</v>
      </c>
      <c r="F82" s="134">
        <v>2.3009038865263913</v>
      </c>
      <c r="G82" s="134">
        <v>0.98099529871770996</v>
      </c>
      <c r="H82" s="129">
        <v>671.56844193659651</v>
      </c>
      <c r="I82" s="123">
        <v>375.86542173118374</v>
      </c>
      <c r="J82" s="123">
        <v>1169.3490163892045</v>
      </c>
      <c r="K82" s="142">
        <v>0.99763593380614657</v>
      </c>
      <c r="L82" s="84">
        <v>0.9977666108319373</v>
      </c>
    </row>
    <row r="83" spans="1:12" x14ac:dyDescent="0.45">
      <c r="A83" s="3" t="s">
        <v>237</v>
      </c>
      <c r="B83" s="3" t="s">
        <v>59</v>
      </c>
      <c r="C83" s="3" t="s">
        <v>314</v>
      </c>
      <c r="D83" s="124">
        <v>99.973863786345618</v>
      </c>
      <c r="E83" s="130">
        <v>61.440901600779732</v>
      </c>
      <c r="F83" s="135">
        <v>0.66016098195703965</v>
      </c>
      <c r="G83" s="135">
        <v>0.93093905583514303</v>
      </c>
      <c r="H83" s="130">
        <v>637.30100652096701</v>
      </c>
      <c r="I83" s="124">
        <v>80.440898301131853</v>
      </c>
      <c r="J83" s="124">
        <v>340.28035996595946</v>
      </c>
      <c r="K83" s="143">
        <v>0.74545454545454537</v>
      </c>
      <c r="L83" s="83">
        <v>1.0136157337367624</v>
      </c>
    </row>
    <row r="84" spans="1:12" x14ac:dyDescent="0.45">
      <c r="A84" s="3" t="s">
        <v>237</v>
      </c>
      <c r="B84" s="3" t="s">
        <v>59</v>
      </c>
      <c r="C84" s="3" t="s">
        <v>315</v>
      </c>
      <c r="D84" s="124">
        <v>93.210420869270209</v>
      </c>
      <c r="E84" s="130">
        <v>52.813899052542908</v>
      </c>
      <c r="F84" s="135">
        <v>0.66609377671797876</v>
      </c>
      <c r="G84" s="135">
        <v>0.85064506342377411</v>
      </c>
      <c r="H84" s="130">
        <v>582.33345320949218</v>
      </c>
      <c r="I84" s="124">
        <v>67.933909465265657</v>
      </c>
      <c r="J84" s="124">
        <v>319.95477969226732</v>
      </c>
      <c r="K84" s="143">
        <v>0.62999999999999989</v>
      </c>
      <c r="L84" s="83">
        <v>0.94993635977938085</v>
      </c>
    </row>
    <row r="85" spans="1:12" x14ac:dyDescent="0.45">
      <c r="A85" s="3" t="s">
        <v>237</v>
      </c>
      <c r="B85" s="3" t="s">
        <v>59</v>
      </c>
      <c r="C85" s="3" t="s">
        <v>316</v>
      </c>
      <c r="D85" s="124">
        <v>86.337792528662391</v>
      </c>
      <c r="E85" s="130">
        <v>23.245057397460464</v>
      </c>
      <c r="F85" s="135">
        <v>0.31956053534424189</v>
      </c>
      <c r="G85" s="135">
        <v>0.84251286729819286</v>
      </c>
      <c r="H85" s="130">
        <v>576.76632532547671</v>
      </c>
      <c r="I85" s="124">
        <v>21.112436860115004</v>
      </c>
      <c r="J85" s="124">
        <v>163.19931882942552</v>
      </c>
      <c r="K85" s="143">
        <v>0.39506172839506171</v>
      </c>
      <c r="L85" s="83">
        <v>0.98944193061840124</v>
      </c>
    </row>
    <row r="86" spans="1:12" x14ac:dyDescent="0.45">
      <c r="A86" s="3" t="s">
        <v>237</v>
      </c>
      <c r="B86" s="3" t="s">
        <v>59</v>
      </c>
      <c r="C86" s="3" t="s">
        <v>317</v>
      </c>
      <c r="D86" s="124">
        <v>162.5185576049372</v>
      </c>
      <c r="E86" s="130">
        <v>128.74620527198726</v>
      </c>
      <c r="F86" s="135">
        <v>0.65508859250713214</v>
      </c>
      <c r="G86" s="135">
        <v>1.2092927279527168</v>
      </c>
      <c r="H86" s="130">
        <v>827.85598893084807</v>
      </c>
      <c r="I86" s="124">
        <v>198.16469077030698</v>
      </c>
      <c r="J86" s="124">
        <v>344.15432381700219</v>
      </c>
      <c r="K86" s="143">
        <v>1.8421052631578947</v>
      </c>
      <c r="L86" s="83">
        <v>1.0288644132168627</v>
      </c>
    </row>
    <row r="87" spans="1:12" x14ac:dyDescent="0.45">
      <c r="A87" s="2" t="s">
        <v>235</v>
      </c>
      <c r="B87" s="2" t="s">
        <v>60</v>
      </c>
      <c r="C87" s="2" t="s">
        <v>318</v>
      </c>
      <c r="D87" s="123">
        <v>99.681419728464746</v>
      </c>
      <c r="E87" s="129">
        <v>842.79890276513197</v>
      </c>
      <c r="F87" s="134">
        <v>8.9075460766950201</v>
      </c>
      <c r="G87" s="134">
        <v>0.94918675436306299</v>
      </c>
      <c r="H87" s="129">
        <v>649.79299143194703</v>
      </c>
      <c r="I87" s="123">
        <v>1288.5301684656858</v>
      </c>
      <c r="J87" s="123">
        <v>4499.5308430278747</v>
      </c>
      <c r="K87" s="142">
        <v>0.86482661004954009</v>
      </c>
      <c r="L87" s="84">
        <v>0.97649769585253388</v>
      </c>
    </row>
    <row r="88" spans="1:12" x14ac:dyDescent="0.45">
      <c r="A88" s="3" t="s">
        <v>237</v>
      </c>
      <c r="B88" s="3" t="s">
        <v>60</v>
      </c>
      <c r="C88" s="3" t="s">
        <v>319</v>
      </c>
      <c r="D88" s="124">
        <v>30.801203044367522</v>
      </c>
      <c r="E88" s="130">
        <v>3.381171292673625</v>
      </c>
      <c r="F88" s="135">
        <v>0.15217168349725799</v>
      </c>
      <c r="G88" s="135">
        <v>0.72138257552770335</v>
      </c>
      <c r="H88" s="130">
        <v>493.84311313275305</v>
      </c>
      <c r="I88" s="124">
        <v>1.2906032596495853</v>
      </c>
      <c r="J88" s="124">
        <v>73.858334649288281</v>
      </c>
      <c r="K88" s="143">
        <v>5.2631578947368474E-2</v>
      </c>
      <c r="L88" s="83">
        <v>0.96190476190476193</v>
      </c>
    </row>
    <row r="89" spans="1:12" x14ac:dyDescent="0.45">
      <c r="A89" s="3" t="s">
        <v>237</v>
      </c>
      <c r="B89" s="3" t="s">
        <v>60</v>
      </c>
      <c r="C89" s="3" t="s">
        <v>320</v>
      </c>
      <c r="D89" s="124">
        <v>83.124248970176538</v>
      </c>
      <c r="E89" s="130">
        <v>34.733365867063071</v>
      </c>
      <c r="F89" s="135">
        <v>0.50651860566069584</v>
      </c>
      <c r="G89" s="135">
        <v>0.82494260523329033</v>
      </c>
      <c r="H89" s="130">
        <v>564.7380989570446</v>
      </c>
      <c r="I89" s="124">
        <v>42.747639537451271</v>
      </c>
      <c r="J89" s="124">
        <v>243.30271490974303</v>
      </c>
      <c r="K89" s="143">
        <v>0.5185185185185186</v>
      </c>
      <c r="L89" s="83">
        <v>0.94640820980615736</v>
      </c>
    </row>
    <row r="90" spans="1:12" x14ac:dyDescent="0.45">
      <c r="A90" s="3" t="s">
        <v>237</v>
      </c>
      <c r="B90" s="3" t="s">
        <v>60</v>
      </c>
      <c r="C90" s="3" t="s">
        <v>321</v>
      </c>
      <c r="D90" s="124">
        <v>91.219668215747618</v>
      </c>
      <c r="E90" s="130">
        <v>48.869876008538235</v>
      </c>
      <c r="F90" s="135">
        <v>0.62028219626209768</v>
      </c>
      <c r="G90" s="135">
        <v>0.86370102085032074</v>
      </c>
      <c r="H90" s="130">
        <v>591.27128298135483</v>
      </c>
      <c r="I90" s="124">
        <v>53.634616674019476</v>
      </c>
      <c r="J90" s="124">
        <v>313.12043332036359</v>
      </c>
      <c r="K90" s="143">
        <v>0.52892561983471076</v>
      </c>
      <c r="L90" s="83">
        <v>0.99163568773234168</v>
      </c>
    </row>
    <row r="91" spans="1:12" x14ac:dyDescent="0.45">
      <c r="A91" s="3" t="s">
        <v>237</v>
      </c>
      <c r="B91" s="3" t="s">
        <v>60</v>
      </c>
      <c r="C91" s="3" t="s">
        <v>322</v>
      </c>
      <c r="D91" s="124">
        <v>84.983102041026697</v>
      </c>
      <c r="E91" s="130">
        <v>104.99939812170977</v>
      </c>
      <c r="F91" s="135">
        <v>1.4179979761418049</v>
      </c>
      <c r="G91" s="135">
        <v>0.87132187831761843</v>
      </c>
      <c r="H91" s="130">
        <v>596.48835933454814</v>
      </c>
      <c r="I91" s="124">
        <v>124.00659010507034</v>
      </c>
      <c r="J91" s="124">
        <v>721.81269622346451</v>
      </c>
      <c r="K91" s="143">
        <v>0.51984126984126977</v>
      </c>
      <c r="L91" s="83">
        <v>0.98095238095238113</v>
      </c>
    </row>
    <row r="92" spans="1:12" x14ac:dyDescent="0.45">
      <c r="A92" s="3" t="s">
        <v>237</v>
      </c>
      <c r="B92" s="3" t="s">
        <v>60</v>
      </c>
      <c r="C92" s="3" t="s">
        <v>323</v>
      </c>
      <c r="D92" s="124">
        <v>82.50440541221343</v>
      </c>
      <c r="E92" s="130">
        <v>55.202370397381749</v>
      </c>
      <c r="F92" s="135">
        <v>0.74884275727063099</v>
      </c>
      <c r="G92" s="135">
        <v>0.89349053097617526</v>
      </c>
      <c r="H92" s="130">
        <v>611.66454574971328</v>
      </c>
      <c r="I92" s="124">
        <v>79.407883652958702</v>
      </c>
      <c r="J92" s="124">
        <v>378.63268131094463</v>
      </c>
      <c r="K92" s="143">
        <v>0.62179487179487181</v>
      </c>
      <c r="L92" s="83">
        <v>0.96529745042492909</v>
      </c>
    </row>
    <row r="93" spans="1:12" x14ac:dyDescent="0.45">
      <c r="A93" s="3" t="s">
        <v>237</v>
      </c>
      <c r="B93" s="3" t="s">
        <v>60</v>
      </c>
      <c r="C93" s="3" t="s">
        <v>324</v>
      </c>
      <c r="D93" s="124">
        <v>121.47475644636155</v>
      </c>
      <c r="E93" s="130">
        <v>251.11696279700263</v>
      </c>
      <c r="F93" s="135">
        <v>1.7265133084235262</v>
      </c>
      <c r="G93" s="135">
        <v>1.1973471441698618</v>
      </c>
      <c r="H93" s="130">
        <v>819.67829725428123</v>
      </c>
      <c r="I93" s="124">
        <v>479.86806989103491</v>
      </c>
      <c r="J93" s="124">
        <v>935.31741894441677</v>
      </c>
      <c r="K93" s="143">
        <v>1.6233766233766238</v>
      </c>
      <c r="L93" s="83">
        <v>1.0315646258503401</v>
      </c>
    </row>
    <row r="94" spans="1:12" x14ac:dyDescent="0.45">
      <c r="A94" s="3" t="s">
        <v>237</v>
      </c>
      <c r="B94" s="3" t="s">
        <v>60</v>
      </c>
      <c r="C94" s="3" t="s">
        <v>325</v>
      </c>
      <c r="D94" s="124">
        <v>58.21938625666391</v>
      </c>
      <c r="E94" s="130">
        <v>31.322307799012318</v>
      </c>
      <c r="F94" s="135">
        <v>0.62142273353485733</v>
      </c>
      <c r="G94" s="135">
        <v>0.86576294346348504</v>
      </c>
      <c r="H94" s="130">
        <v>592.6828311901246</v>
      </c>
      <c r="I94" s="124">
        <v>69.373550120810023</v>
      </c>
      <c r="J94" s="124">
        <v>298.93303495653561</v>
      </c>
      <c r="K94" s="143">
        <v>0.68055555555555547</v>
      </c>
      <c r="L94" s="83">
        <v>0.94273504273504272</v>
      </c>
    </row>
    <row r="95" spans="1:12" x14ac:dyDescent="0.45">
      <c r="A95" s="3" t="s">
        <v>237</v>
      </c>
      <c r="B95" s="3" t="s">
        <v>60</v>
      </c>
      <c r="C95" s="3" t="s">
        <v>326</v>
      </c>
      <c r="D95" s="124">
        <v>97.495860734652069</v>
      </c>
      <c r="E95" s="130">
        <v>25.148444252300816</v>
      </c>
      <c r="F95" s="135">
        <v>0.28678509582175554</v>
      </c>
      <c r="G95" s="135">
        <v>0.89943206973929046</v>
      </c>
      <c r="H95" s="130">
        <v>615.73199636345919</v>
      </c>
      <c r="I95" s="124">
        <v>27.739177360893144</v>
      </c>
      <c r="J95" s="124">
        <v>148.84358221672233</v>
      </c>
      <c r="K95" s="143">
        <v>0.55555555555555558</v>
      </c>
      <c r="L95" s="83">
        <v>0.97545008183306059</v>
      </c>
    </row>
    <row r="96" spans="1:12" x14ac:dyDescent="0.45">
      <c r="A96" s="3" t="s">
        <v>237</v>
      </c>
      <c r="B96" s="3" t="s">
        <v>60</v>
      </c>
      <c r="C96" s="3" t="s">
        <v>327</v>
      </c>
      <c r="D96" s="124">
        <v>114.1372198834745</v>
      </c>
      <c r="E96" s="130">
        <v>51.108573248869781</v>
      </c>
      <c r="F96" s="135">
        <v>0.62353372796075579</v>
      </c>
      <c r="G96" s="135">
        <v>0.71813570049458431</v>
      </c>
      <c r="H96" s="130">
        <v>491.62037179035849</v>
      </c>
      <c r="I96" s="124">
        <v>32.948730085348885</v>
      </c>
      <c r="J96" s="124">
        <v>273.59315307854615</v>
      </c>
      <c r="K96" s="143">
        <v>0.30630630630630629</v>
      </c>
      <c r="L96" s="83">
        <v>0.82911392405063311</v>
      </c>
    </row>
    <row r="97" spans="1:12" x14ac:dyDescent="0.45">
      <c r="A97" s="3" t="s">
        <v>237</v>
      </c>
      <c r="B97" s="3" t="s">
        <v>60</v>
      </c>
      <c r="C97" s="3" t="s">
        <v>328</v>
      </c>
      <c r="D97" s="124">
        <v>106.39291084933744</v>
      </c>
      <c r="E97" s="130">
        <v>96.611703592450866</v>
      </c>
      <c r="F97" s="135">
        <v>0.78274872935295692</v>
      </c>
      <c r="G97" s="135">
        <v>1.1600979994537173</v>
      </c>
      <c r="H97" s="130">
        <v>794.17832787299028</v>
      </c>
      <c r="I97" s="124">
        <v>226.66908591929089</v>
      </c>
      <c r="J97" s="124">
        <v>394.9729911029483</v>
      </c>
      <c r="K97" s="143">
        <v>1.7500000000000002</v>
      </c>
      <c r="L97" s="83">
        <v>0.98036560595802291</v>
      </c>
    </row>
    <row r="98" spans="1:12" x14ac:dyDescent="0.45">
      <c r="A98" s="3" t="s">
        <v>237</v>
      </c>
      <c r="B98" s="3" t="s">
        <v>60</v>
      </c>
      <c r="C98" s="3" t="s">
        <v>329</v>
      </c>
      <c r="D98" s="124">
        <v>99.491734297248371</v>
      </c>
      <c r="E98" s="130">
        <v>61.815982861744402</v>
      </c>
      <c r="F98" s="135">
        <v>0.72363088071487003</v>
      </c>
      <c r="G98" s="135">
        <v>0.85861146936239641</v>
      </c>
      <c r="H98" s="130">
        <v>587.78708467034437</v>
      </c>
      <c r="I98" s="124">
        <v>63.543134331269556</v>
      </c>
      <c r="J98" s="124">
        <v>361.79775142155762</v>
      </c>
      <c r="K98" s="143">
        <v>0.53333333333333321</v>
      </c>
      <c r="L98" s="83">
        <v>0.97627872498146762</v>
      </c>
    </row>
    <row r="99" spans="1:12" x14ac:dyDescent="0.45">
      <c r="A99" s="3" t="s">
        <v>237</v>
      </c>
      <c r="B99" s="3" t="s">
        <v>60</v>
      </c>
      <c r="C99" s="3" t="s">
        <v>330</v>
      </c>
      <c r="D99" s="124">
        <v>129.78380957692451</v>
      </c>
      <c r="E99" s="130">
        <v>61.00986359227133</v>
      </c>
      <c r="F99" s="135">
        <v>0.39322523656648467</v>
      </c>
      <c r="G99" s="135">
        <v>1.1954685453654819</v>
      </c>
      <c r="H99" s="130">
        <v>818.39224861191724</v>
      </c>
      <c r="I99" s="124">
        <v>132.81906991135196</v>
      </c>
      <c r="J99" s="124">
        <v>188.99341565324653</v>
      </c>
      <c r="K99" s="143">
        <v>2.125</v>
      </c>
      <c r="L99" s="83">
        <v>0.96181046676096182</v>
      </c>
    </row>
    <row r="100" spans="1:12" x14ac:dyDescent="0.45">
      <c r="A100" s="3" t="s">
        <v>237</v>
      </c>
      <c r="B100" s="3" t="s">
        <v>60</v>
      </c>
      <c r="C100" s="3" t="s">
        <v>331</v>
      </c>
      <c r="D100" s="124">
        <v>59.728416625316498</v>
      </c>
      <c r="E100" s="130">
        <v>10.809705133615024</v>
      </c>
      <c r="F100" s="135">
        <v>0.20258543189585648</v>
      </c>
      <c r="G100" s="135">
        <v>0.89335615490761167</v>
      </c>
      <c r="H100" s="130">
        <v>611.57255476146213</v>
      </c>
      <c r="I100" s="124">
        <v>4.7530069015771259</v>
      </c>
      <c r="J100" s="124">
        <v>119.14268324042602</v>
      </c>
      <c r="K100" s="143">
        <v>0.14285714285714302</v>
      </c>
      <c r="L100" s="83">
        <v>1.1489361702127661</v>
      </c>
    </row>
    <row r="101" spans="1:12" x14ac:dyDescent="0.45">
      <c r="A101" s="3" t="s">
        <v>237</v>
      </c>
      <c r="B101" s="3" t="s">
        <v>60</v>
      </c>
      <c r="C101" s="3" t="s">
        <v>332</v>
      </c>
      <c r="D101" s="124">
        <v>89.675927899542799</v>
      </c>
      <c r="E101" s="130">
        <v>6.6691778004985549</v>
      </c>
      <c r="F101" s="135">
        <v>0.10128771359146889</v>
      </c>
      <c r="G101" s="135">
        <v>0.73424271969011856</v>
      </c>
      <c r="H101" s="130">
        <v>502.64689332366959</v>
      </c>
      <c r="I101" s="124">
        <v>1.7590616669728805</v>
      </c>
      <c r="J101" s="124">
        <v>49.152892901636577</v>
      </c>
      <c r="K101" s="143">
        <v>0.11111111111111116</v>
      </c>
      <c r="L101" s="83">
        <v>0.98113207547169812</v>
      </c>
    </row>
    <row r="102" spans="1:12" x14ac:dyDescent="0.45">
      <c r="A102" s="2" t="s">
        <v>235</v>
      </c>
      <c r="B102" s="2" t="s">
        <v>61</v>
      </c>
      <c r="C102" s="2" t="s">
        <v>333</v>
      </c>
      <c r="D102" s="123">
        <v>93.571824521162895</v>
      </c>
      <c r="E102" s="129">
        <v>694.38814416210175</v>
      </c>
      <c r="F102" s="134">
        <v>7.5057957543335894</v>
      </c>
      <c r="G102" s="134">
        <v>0.98869071845366718</v>
      </c>
      <c r="H102" s="129">
        <v>676.83656202736574</v>
      </c>
      <c r="I102" s="123">
        <v>1201.6986481374604</v>
      </c>
      <c r="J102" s="123">
        <v>3878.4983455052848</v>
      </c>
      <c r="K102" s="142">
        <v>0.95810055865921817</v>
      </c>
      <c r="L102" s="84">
        <v>0.99981920086783582</v>
      </c>
    </row>
    <row r="103" spans="1:12" x14ac:dyDescent="0.45">
      <c r="A103" s="3" t="s">
        <v>237</v>
      </c>
      <c r="B103" s="3" t="s">
        <v>61</v>
      </c>
      <c r="C103" s="3" t="s">
        <v>334</v>
      </c>
      <c r="D103" s="124">
        <v>125.33118529917063</v>
      </c>
      <c r="E103" s="130">
        <v>179.82888698915437</v>
      </c>
      <c r="F103" s="135">
        <v>1.1476006000812951</v>
      </c>
      <c r="G103" s="135">
        <v>1.2502865022962386</v>
      </c>
      <c r="H103" s="130">
        <v>855.91945182507902</v>
      </c>
      <c r="I103" s="124">
        <v>350.94005062606686</v>
      </c>
      <c r="J103" s="124">
        <v>631.31362590964693</v>
      </c>
      <c r="K103" s="143">
        <v>1.852760736196319</v>
      </c>
      <c r="L103" s="83">
        <v>1.0737018425460638</v>
      </c>
    </row>
    <row r="104" spans="1:12" x14ac:dyDescent="0.45">
      <c r="A104" s="3" t="s">
        <v>237</v>
      </c>
      <c r="B104" s="3" t="s">
        <v>61</v>
      </c>
      <c r="C104" s="3" t="s">
        <v>335</v>
      </c>
      <c r="D104" s="124">
        <v>78.258365029122459</v>
      </c>
      <c r="E104" s="130">
        <v>175.69743727830763</v>
      </c>
      <c r="F104" s="135">
        <v>2.2330219093713031</v>
      </c>
      <c r="G104" s="135">
        <v>1.0054064622811283</v>
      </c>
      <c r="H104" s="130">
        <v>688.27980345032961</v>
      </c>
      <c r="I104" s="124">
        <v>355.29587206819349</v>
      </c>
      <c r="J104" s="124">
        <v>1181.6480088141668</v>
      </c>
      <c r="K104" s="143">
        <v>0.93594306049822062</v>
      </c>
      <c r="L104" s="83">
        <v>1.0128577988672891</v>
      </c>
    </row>
    <row r="105" spans="1:12" x14ac:dyDescent="0.45">
      <c r="A105" s="3" t="s">
        <v>237</v>
      </c>
      <c r="B105" s="3" t="s">
        <v>61</v>
      </c>
      <c r="C105" s="3" t="s">
        <v>336</v>
      </c>
      <c r="D105" s="124">
        <v>83.300553339914515</v>
      </c>
      <c r="E105" s="130">
        <v>142.62781860402455</v>
      </c>
      <c r="F105" s="135">
        <v>1.7673325371328499</v>
      </c>
      <c r="G105" s="135">
        <v>0.96880881272568764</v>
      </c>
      <c r="H105" s="130">
        <v>663.22583374974568</v>
      </c>
      <c r="I105" s="124">
        <v>259.69354693336379</v>
      </c>
      <c r="J105" s="124">
        <v>912.4470485196241</v>
      </c>
      <c r="K105" s="143">
        <v>0.85714285714285721</v>
      </c>
      <c r="L105" s="83">
        <v>0.98217578365089142</v>
      </c>
    </row>
    <row r="106" spans="1:12" x14ac:dyDescent="0.45">
      <c r="A106" s="3" t="s">
        <v>237</v>
      </c>
      <c r="B106" s="3" t="s">
        <v>61</v>
      </c>
      <c r="C106" s="3" t="s">
        <v>337</v>
      </c>
      <c r="D106" s="124">
        <v>106.80311045966582</v>
      </c>
      <c r="E106" s="130">
        <v>95.654986250594405</v>
      </c>
      <c r="F106" s="135">
        <v>0.90260519012199991</v>
      </c>
      <c r="G106" s="135">
        <v>0.99226091795926596</v>
      </c>
      <c r="H106" s="130">
        <v>679.28064440218634</v>
      </c>
      <c r="I106" s="124">
        <v>153.52667684618507</v>
      </c>
      <c r="J106" s="124">
        <v>459.59555834064497</v>
      </c>
      <c r="K106" s="143">
        <v>1.0423728813559323</v>
      </c>
      <c r="L106" s="83">
        <v>0.9991993594875902</v>
      </c>
    </row>
    <row r="107" spans="1:12" x14ac:dyDescent="0.45">
      <c r="A107" s="3" t="s">
        <v>237</v>
      </c>
      <c r="B107" s="3" t="s">
        <v>61</v>
      </c>
      <c r="C107" s="3" t="s">
        <v>338</v>
      </c>
      <c r="D107" s="124">
        <v>111.81682993927275</v>
      </c>
      <c r="E107" s="130">
        <v>26.022185451162528</v>
      </c>
      <c r="F107" s="135">
        <v>0.25164854405039649</v>
      </c>
      <c r="G107" s="135">
        <v>0.92478796629908167</v>
      </c>
      <c r="H107" s="130">
        <v>633.0901019209706</v>
      </c>
      <c r="I107" s="124">
        <v>30.233512635219327</v>
      </c>
      <c r="J107" s="124">
        <v>129.08268976591006</v>
      </c>
      <c r="K107" s="143">
        <v>0.76363636363636356</v>
      </c>
      <c r="L107" s="83">
        <v>1.0323325635103926</v>
      </c>
    </row>
    <row r="108" spans="1:12" x14ac:dyDescent="0.45">
      <c r="A108" s="3" t="s">
        <v>237</v>
      </c>
      <c r="B108" s="3" t="s">
        <v>61</v>
      </c>
      <c r="C108" s="3" t="s">
        <v>339</v>
      </c>
      <c r="D108" s="124">
        <v>79.072798578228429</v>
      </c>
      <c r="E108" s="130">
        <v>19.707966664659423</v>
      </c>
      <c r="F108" s="135">
        <v>0.3987578428106649</v>
      </c>
      <c r="G108" s="135">
        <v>0.62503663226948347</v>
      </c>
      <c r="H108" s="130">
        <v>427.88673690402936</v>
      </c>
      <c r="I108" s="124">
        <v>3.2054046994442267</v>
      </c>
      <c r="J108" s="124">
        <v>167.41778747570106</v>
      </c>
      <c r="K108" s="143">
        <v>5.1020408163265363E-2</v>
      </c>
      <c r="L108" s="83">
        <v>0.84392156862745071</v>
      </c>
    </row>
    <row r="109" spans="1:12" x14ac:dyDescent="0.45">
      <c r="A109" s="3" t="s">
        <v>237</v>
      </c>
      <c r="B109" s="3" t="s">
        <v>61</v>
      </c>
      <c r="C109" s="3" t="s">
        <v>340</v>
      </c>
      <c r="D109" s="124">
        <v>122.83483614464113</v>
      </c>
      <c r="E109" s="130">
        <v>15.857101395677123</v>
      </c>
      <c r="F109" s="135">
        <v>0.1097517007209019</v>
      </c>
      <c r="G109" s="135">
        <v>1.1762265917234203</v>
      </c>
      <c r="H109" s="130">
        <v>805.21961787239525</v>
      </c>
      <c r="I109" s="124">
        <v>22.754555717113391</v>
      </c>
      <c r="J109" s="124">
        <v>65.619666798216727</v>
      </c>
      <c r="K109" s="143">
        <v>1.3181818181818181</v>
      </c>
      <c r="L109" s="83">
        <v>1.2037037037037037</v>
      </c>
    </row>
    <row r="110" spans="1:12" x14ac:dyDescent="0.45">
      <c r="A110" s="3" t="s">
        <v>237</v>
      </c>
      <c r="B110" s="3" t="s">
        <v>61</v>
      </c>
      <c r="C110" s="3" t="s">
        <v>341</v>
      </c>
      <c r="D110" s="124">
        <v>45.916223512623915</v>
      </c>
      <c r="E110" s="130">
        <v>16.527126498771267</v>
      </c>
      <c r="F110" s="135">
        <v>0.38572170187727062</v>
      </c>
      <c r="G110" s="135">
        <v>0.93316215122227708</v>
      </c>
      <c r="H110" s="130">
        <v>638.82289017052733</v>
      </c>
      <c r="I110" s="124">
        <v>50.984298446645809</v>
      </c>
      <c r="J110" s="124">
        <v>195.42355394808669</v>
      </c>
      <c r="K110" s="143">
        <v>0.79245283018867918</v>
      </c>
      <c r="L110" s="83">
        <v>0.9800347222222221</v>
      </c>
    </row>
    <row r="111" spans="1:12" x14ac:dyDescent="0.45">
      <c r="A111" s="3" t="s">
        <v>237</v>
      </c>
      <c r="B111" s="3" t="s">
        <v>61</v>
      </c>
      <c r="C111" s="3" t="s">
        <v>342</v>
      </c>
      <c r="D111" s="124">
        <v>94.94886077288507</v>
      </c>
      <c r="E111" s="130">
        <v>22.464635029750479</v>
      </c>
      <c r="F111" s="135">
        <v>0.30935572816691115</v>
      </c>
      <c r="G111" s="135">
        <v>0.7648062827426737</v>
      </c>
      <c r="H111" s="130">
        <v>523.57005620331324</v>
      </c>
      <c r="I111" s="124">
        <v>24.177431447813976</v>
      </c>
      <c r="J111" s="124">
        <v>137.79196453535261</v>
      </c>
      <c r="K111" s="143">
        <v>0.47457627118644075</v>
      </c>
      <c r="L111" s="83">
        <v>0.87064676616915426</v>
      </c>
    </row>
    <row r="112" spans="1:12" x14ac:dyDescent="0.45">
      <c r="A112" s="2" t="s">
        <v>235</v>
      </c>
      <c r="B112" s="2" t="s">
        <v>62</v>
      </c>
      <c r="C112" s="2" t="s">
        <v>343</v>
      </c>
      <c r="D112" s="123">
        <v>150.36375270984817</v>
      </c>
      <c r="E112" s="129">
        <v>2533.4104322738231</v>
      </c>
      <c r="F112" s="134">
        <v>16.01372358290692</v>
      </c>
      <c r="G112" s="134">
        <v>1.0521316150450766</v>
      </c>
      <c r="H112" s="129">
        <v>720.26684567362156</v>
      </c>
      <c r="I112" s="123">
        <v>2962.8466091441255</v>
      </c>
      <c r="J112" s="123">
        <v>8571.3075634055258</v>
      </c>
      <c r="K112" s="142">
        <v>1.058523173605656</v>
      </c>
      <c r="L112" s="84">
        <v>1.0044213398732316</v>
      </c>
    </row>
    <row r="113" spans="1:12" x14ac:dyDescent="0.45">
      <c r="A113" s="3" t="s">
        <v>237</v>
      </c>
      <c r="B113" s="3" t="s">
        <v>62</v>
      </c>
      <c r="C113" s="3" t="s">
        <v>344</v>
      </c>
      <c r="D113" s="124">
        <v>116.78184983656244</v>
      </c>
      <c r="E113" s="130">
        <v>424.04792507522177</v>
      </c>
      <c r="F113" s="135">
        <v>3.6806438404661255</v>
      </c>
      <c r="G113" s="135">
        <v>0.98654249597276822</v>
      </c>
      <c r="H113" s="130">
        <v>675.36593477123495</v>
      </c>
      <c r="I113" s="124">
        <v>518.42972535511706</v>
      </c>
      <c r="J113" s="124">
        <v>1967.3517425212758</v>
      </c>
      <c r="K113" s="143">
        <v>0.80495867768595053</v>
      </c>
      <c r="L113" s="83">
        <v>1.0027126660638521</v>
      </c>
    </row>
    <row r="114" spans="1:12" x14ac:dyDescent="0.45">
      <c r="A114" s="3" t="s">
        <v>237</v>
      </c>
      <c r="B114" s="3" t="s">
        <v>62</v>
      </c>
      <c r="C114" s="3" t="s">
        <v>345</v>
      </c>
      <c r="D114" s="124">
        <v>177.74235637465358</v>
      </c>
      <c r="E114" s="130">
        <v>597.72081148751352</v>
      </c>
      <c r="F114" s="135">
        <v>3.0009536588912913</v>
      </c>
      <c r="G114" s="135">
        <v>1.1205936442709938</v>
      </c>
      <c r="H114" s="130">
        <v>767.13448954425462</v>
      </c>
      <c r="I114" s="124">
        <v>662.21960314660237</v>
      </c>
      <c r="J114" s="124">
        <v>1639.9154501129315</v>
      </c>
      <c r="K114" s="143">
        <v>1.2229885057471264</v>
      </c>
      <c r="L114" s="83">
        <v>1.0034513274336283</v>
      </c>
    </row>
    <row r="115" spans="1:12" x14ac:dyDescent="0.45">
      <c r="A115" s="3" t="s">
        <v>237</v>
      </c>
      <c r="B115" s="3" t="s">
        <v>62</v>
      </c>
      <c r="C115" s="3" t="s">
        <v>346</v>
      </c>
      <c r="D115" s="124">
        <v>181.54499536252962</v>
      </c>
      <c r="E115" s="130">
        <v>846.98364451235796</v>
      </c>
      <c r="F115" s="135">
        <v>4.1521259414846519</v>
      </c>
      <c r="G115" s="135">
        <v>1.1236219765608153</v>
      </c>
      <c r="H115" s="130">
        <v>769.20762118943185</v>
      </c>
      <c r="I115" s="124">
        <v>903.86004349824714</v>
      </c>
      <c r="J115" s="124">
        <v>2289.9868748300919</v>
      </c>
      <c r="K115" s="143">
        <v>1.2101551480959096</v>
      </c>
      <c r="L115" s="83">
        <v>1.0152686635046457</v>
      </c>
    </row>
    <row r="116" spans="1:12" x14ac:dyDescent="0.45">
      <c r="A116" s="3" t="s">
        <v>237</v>
      </c>
      <c r="B116" s="3" t="s">
        <v>62</v>
      </c>
      <c r="C116" s="3" t="s">
        <v>347</v>
      </c>
      <c r="D116" s="124">
        <v>127.31651091409695</v>
      </c>
      <c r="E116" s="130">
        <v>662.82931671129347</v>
      </c>
      <c r="F116" s="135">
        <v>5.1514767055329171</v>
      </c>
      <c r="G116" s="135">
        <v>1.0106138370539195</v>
      </c>
      <c r="H116" s="130">
        <v>691.84466106719537</v>
      </c>
      <c r="I116" s="124">
        <v>903.70093539419429</v>
      </c>
      <c r="J116" s="124">
        <v>2660.3207199407789</v>
      </c>
      <c r="K116" s="143">
        <v>1.0487179487179485</v>
      </c>
      <c r="L116" s="83">
        <v>0.99761151250970304</v>
      </c>
    </row>
    <row r="117" spans="1:12" x14ac:dyDescent="0.45">
      <c r="A117" s="3" t="s">
        <v>237</v>
      </c>
      <c r="B117" s="3" t="s">
        <v>62</v>
      </c>
      <c r="C117" s="3" t="s">
        <v>348</v>
      </c>
      <c r="D117" s="124">
        <v>113.29319182424759</v>
      </c>
      <c r="E117" s="130">
        <v>1.8287344874362539</v>
      </c>
      <c r="F117" s="135">
        <v>2.8523436531931817E-2</v>
      </c>
      <c r="G117" s="135">
        <v>0.5659069064636868</v>
      </c>
      <c r="H117" s="130">
        <v>387.40778875469289</v>
      </c>
      <c r="I117" s="124">
        <v>0</v>
      </c>
      <c r="J117" s="124">
        <v>11.050201474520531</v>
      </c>
      <c r="K117" s="143">
        <v>0</v>
      </c>
      <c r="L117" s="83">
        <v>0.73493975903614461</v>
      </c>
    </row>
    <row r="118" spans="1:12" x14ac:dyDescent="0.45">
      <c r="A118" s="2" t="s">
        <v>235</v>
      </c>
      <c r="B118" s="2" t="s">
        <v>63</v>
      </c>
      <c r="C118" s="2" t="s">
        <v>349</v>
      </c>
      <c r="D118" s="123">
        <v>106.06747347525004</v>
      </c>
      <c r="E118" s="129">
        <v>1163.9432365630266</v>
      </c>
      <c r="F118" s="134">
        <v>11.084251457045539</v>
      </c>
      <c r="G118" s="134">
        <v>0.99001826572750384</v>
      </c>
      <c r="H118" s="129">
        <v>677.74537255423888</v>
      </c>
      <c r="I118" s="123">
        <v>1785.5128012555945</v>
      </c>
      <c r="J118" s="123">
        <v>5726.7873319846003</v>
      </c>
      <c r="K118" s="142">
        <v>0.95897435897435923</v>
      </c>
      <c r="L118" s="84">
        <v>0.99602783333802802</v>
      </c>
    </row>
    <row r="119" spans="1:12" x14ac:dyDescent="0.45">
      <c r="A119" s="3" t="s">
        <v>237</v>
      </c>
      <c r="B119" s="3" t="s">
        <v>63</v>
      </c>
      <c r="C119" s="3" t="s">
        <v>350</v>
      </c>
      <c r="D119" s="124">
        <v>108.85958603697146</v>
      </c>
      <c r="E119" s="130">
        <v>109.37109164127563</v>
      </c>
      <c r="F119" s="135">
        <v>1.093164957089277</v>
      </c>
      <c r="G119" s="135">
        <v>0.91907333692552839</v>
      </c>
      <c r="H119" s="130">
        <v>629.17798863188682</v>
      </c>
      <c r="I119" s="124">
        <v>172.66546628966648</v>
      </c>
      <c r="J119" s="124">
        <v>515.12986265462769</v>
      </c>
      <c r="K119" s="143">
        <v>0.91176470588235281</v>
      </c>
      <c r="L119" s="83">
        <v>0.8901703800786368</v>
      </c>
    </row>
    <row r="120" spans="1:12" x14ac:dyDescent="0.45">
      <c r="A120" s="3" t="s">
        <v>237</v>
      </c>
      <c r="B120" s="3" t="s">
        <v>63</v>
      </c>
      <c r="C120" s="3" t="s">
        <v>351</v>
      </c>
      <c r="D120" s="124">
        <v>113.02384541563329</v>
      </c>
      <c r="E120" s="130">
        <v>104.70647664104968</v>
      </c>
      <c r="F120" s="135">
        <v>0.83792472110097704</v>
      </c>
      <c r="G120" s="135">
        <v>1.1056011026121124</v>
      </c>
      <c r="H120" s="130">
        <v>756.87091554376207</v>
      </c>
      <c r="I120" s="124">
        <v>140.1635357162863</v>
      </c>
      <c r="J120" s="124">
        <v>494.03731510016172</v>
      </c>
      <c r="K120" s="143">
        <v>0.92708333333333337</v>
      </c>
      <c r="L120" s="83">
        <v>1.0849744711889131</v>
      </c>
    </row>
    <row r="121" spans="1:12" x14ac:dyDescent="0.45">
      <c r="A121" s="3" t="s">
        <v>237</v>
      </c>
      <c r="B121" s="3" t="s">
        <v>63</v>
      </c>
      <c r="C121" s="3" t="s">
        <v>352</v>
      </c>
      <c r="D121" s="124">
        <v>98.67218029785289</v>
      </c>
      <c r="E121" s="130">
        <v>201.39835984557706</v>
      </c>
      <c r="F121" s="135">
        <v>2.0451734196050624</v>
      </c>
      <c r="G121" s="135">
        <v>0.99800120359097433</v>
      </c>
      <c r="H121" s="130">
        <v>683.21032141796445</v>
      </c>
      <c r="I121" s="124">
        <v>283.49242311412644</v>
      </c>
      <c r="J121" s="124">
        <v>1113.7911662497256</v>
      </c>
      <c r="K121" s="143">
        <v>0.81589958158995834</v>
      </c>
      <c r="L121" s="83">
        <v>1.0407667000429124</v>
      </c>
    </row>
    <row r="122" spans="1:12" x14ac:dyDescent="0.45">
      <c r="A122" s="3" t="s">
        <v>237</v>
      </c>
      <c r="B122" s="3" t="s">
        <v>63</v>
      </c>
      <c r="C122" s="3" t="s">
        <v>353</v>
      </c>
      <c r="D122" s="124">
        <v>90.882212352987352</v>
      </c>
      <c r="E122" s="130">
        <v>110.19731971890788</v>
      </c>
      <c r="F122" s="135">
        <v>1.3177407479809899</v>
      </c>
      <c r="G122" s="135">
        <v>0.92015748931455166</v>
      </c>
      <c r="H122" s="130">
        <v>629.92017621593527</v>
      </c>
      <c r="I122" s="124">
        <v>150.88285936180557</v>
      </c>
      <c r="J122" s="124">
        <v>679.18862481329791</v>
      </c>
      <c r="K122" s="143">
        <v>0.68292682926829262</v>
      </c>
      <c r="L122" s="83">
        <v>0.99635606454971382</v>
      </c>
    </row>
    <row r="123" spans="1:12" x14ac:dyDescent="0.45">
      <c r="A123" s="3" t="s">
        <v>237</v>
      </c>
      <c r="B123" s="3" t="s">
        <v>63</v>
      </c>
      <c r="C123" s="3" t="s">
        <v>354</v>
      </c>
      <c r="D123" s="124">
        <v>136.40293593830879</v>
      </c>
      <c r="E123" s="130">
        <v>206.51971350579768</v>
      </c>
      <c r="F123" s="135">
        <v>1.14590980359799</v>
      </c>
      <c r="G123" s="135">
        <v>1.3212571811798122</v>
      </c>
      <c r="H123" s="130">
        <v>904.50446370365171</v>
      </c>
      <c r="I123" s="124">
        <v>432.89097394630403</v>
      </c>
      <c r="J123" s="124">
        <v>603.58955840985266</v>
      </c>
      <c r="K123" s="143">
        <v>2.28494623655914</v>
      </c>
      <c r="L123" s="83">
        <v>1.026423317897031</v>
      </c>
    </row>
    <row r="124" spans="1:12" x14ac:dyDescent="0.45">
      <c r="A124" s="3" t="s">
        <v>237</v>
      </c>
      <c r="B124" s="3" t="s">
        <v>63</v>
      </c>
      <c r="C124" s="3" t="s">
        <v>355</v>
      </c>
      <c r="D124" s="124">
        <v>105.92165020383658</v>
      </c>
      <c r="E124" s="130">
        <v>47.337882955961192</v>
      </c>
      <c r="F124" s="135">
        <v>0.56731724606916678</v>
      </c>
      <c r="G124" s="135">
        <v>0.78776758632836008</v>
      </c>
      <c r="H124" s="130">
        <v>539.2888745238788</v>
      </c>
      <c r="I124" s="124">
        <v>44.033904418696743</v>
      </c>
      <c r="J124" s="124">
        <v>261.91397471193062</v>
      </c>
      <c r="K124" s="143">
        <v>0.4854368932038835</v>
      </c>
      <c r="L124" s="83">
        <v>0.91865756541524479</v>
      </c>
    </row>
    <row r="125" spans="1:12" x14ac:dyDescent="0.45">
      <c r="A125" s="3" t="s">
        <v>237</v>
      </c>
      <c r="B125" s="3" t="s">
        <v>63</v>
      </c>
      <c r="C125" s="3" t="s">
        <v>356</v>
      </c>
      <c r="D125" s="124">
        <v>138.17725725215652</v>
      </c>
      <c r="E125" s="130">
        <v>20.87345022354684</v>
      </c>
      <c r="F125" s="135">
        <v>0.20062450816374189</v>
      </c>
      <c r="G125" s="135">
        <v>0.75296308976839899</v>
      </c>
      <c r="H125" s="130">
        <v>515.46245908874562</v>
      </c>
      <c r="I125" s="124">
        <v>9.576862008505481</v>
      </c>
      <c r="J125" s="124">
        <v>93.837540323047023</v>
      </c>
      <c r="K125" s="143">
        <v>0.30000000000000004</v>
      </c>
      <c r="L125" s="83">
        <v>0.93311582381729197</v>
      </c>
    </row>
    <row r="126" spans="1:12" x14ac:dyDescent="0.45">
      <c r="A126" s="3" t="s">
        <v>237</v>
      </c>
      <c r="B126" s="3" t="s">
        <v>63</v>
      </c>
      <c r="C126" s="3" t="s">
        <v>357</v>
      </c>
      <c r="D126" s="124">
        <v>95.862770672610395</v>
      </c>
      <c r="E126" s="130">
        <v>87.611937517434669</v>
      </c>
      <c r="F126" s="135">
        <v>0.95817136567385897</v>
      </c>
      <c r="G126" s="135">
        <v>0.9538281151981064</v>
      </c>
      <c r="H126" s="130">
        <v>652.97036798872557</v>
      </c>
      <c r="I126" s="124">
        <v>120.26303282210952</v>
      </c>
      <c r="J126" s="124">
        <v>505.39447641820988</v>
      </c>
      <c r="K126" s="143">
        <v>0.75221238938053092</v>
      </c>
      <c r="L126" s="83">
        <v>1.0201477501678979</v>
      </c>
    </row>
    <row r="127" spans="1:12" x14ac:dyDescent="0.45">
      <c r="A127" s="3" t="s">
        <v>237</v>
      </c>
      <c r="B127" s="3" t="s">
        <v>63</v>
      </c>
      <c r="C127" s="3" t="s">
        <v>358</v>
      </c>
      <c r="D127" s="124">
        <v>92.325643357115112</v>
      </c>
      <c r="E127" s="130">
        <v>51.615857481104264</v>
      </c>
      <c r="F127" s="135">
        <v>0.73907815746173289</v>
      </c>
      <c r="G127" s="135">
        <v>0.75643294678099182</v>
      </c>
      <c r="H127" s="130">
        <v>517.83784913468742</v>
      </c>
      <c r="I127" s="124">
        <v>23.93204868642934</v>
      </c>
      <c r="J127" s="124">
        <v>358.79059471598219</v>
      </c>
      <c r="K127" s="143">
        <v>0.19130434782608696</v>
      </c>
      <c r="L127" s="83">
        <v>0.93136803316444072</v>
      </c>
    </row>
    <row r="128" spans="1:12" x14ac:dyDescent="0.45">
      <c r="A128" s="3" t="s">
        <v>237</v>
      </c>
      <c r="B128" s="3" t="s">
        <v>63</v>
      </c>
      <c r="C128" s="3" t="s">
        <v>359</v>
      </c>
      <c r="D128" s="124">
        <v>105.80481799748468</v>
      </c>
      <c r="E128" s="130">
        <v>32.471480239401274</v>
      </c>
      <c r="F128" s="135">
        <v>0.3632911355129807</v>
      </c>
      <c r="G128" s="135">
        <v>0.84477653335378899</v>
      </c>
      <c r="H128" s="130">
        <v>578.31598278867614</v>
      </c>
      <c r="I128" s="124">
        <v>31.67408277187597</v>
      </c>
      <c r="J128" s="124">
        <v>178.42298730072761</v>
      </c>
      <c r="K128" s="143">
        <v>0.53333333333333344</v>
      </c>
      <c r="L128" s="83">
        <v>0.9654528478057891</v>
      </c>
    </row>
    <row r="129" spans="1:12" x14ac:dyDescent="0.45">
      <c r="A129" s="3" t="s">
        <v>237</v>
      </c>
      <c r="B129" s="3" t="s">
        <v>63</v>
      </c>
      <c r="C129" s="3" t="s">
        <v>360</v>
      </c>
      <c r="D129" s="124">
        <v>107.17834087855776</v>
      </c>
      <c r="E129" s="130">
        <v>32.073610292093747</v>
      </c>
      <c r="F129" s="135">
        <v>0.3595793870200496</v>
      </c>
      <c r="G129" s="135">
        <v>0.83223510375868293</v>
      </c>
      <c r="H129" s="130">
        <v>569.73038778750526</v>
      </c>
      <c r="I129" s="124">
        <v>31.829754927620787</v>
      </c>
      <c r="J129" s="124">
        <v>173.03354867970552</v>
      </c>
      <c r="K129" s="143">
        <v>0.55172413793103448</v>
      </c>
      <c r="L129" s="83">
        <v>0.95581988105352611</v>
      </c>
    </row>
    <row r="130" spans="1:12" x14ac:dyDescent="0.45">
      <c r="A130" s="3" t="s">
        <v>237</v>
      </c>
      <c r="B130" s="3" t="s">
        <v>63</v>
      </c>
      <c r="C130" s="3" t="s">
        <v>361</v>
      </c>
      <c r="D130" s="124">
        <v>110.26906307008915</v>
      </c>
      <c r="E130" s="130">
        <v>44.88816663293882</v>
      </c>
      <c r="F130" s="135">
        <v>0.29762019991298044</v>
      </c>
      <c r="G130" s="135">
        <v>1.3677785204877535</v>
      </c>
      <c r="H130" s="130">
        <v>936.35197958540539</v>
      </c>
      <c r="I130" s="124">
        <v>112.86545353184295</v>
      </c>
      <c r="J130" s="124">
        <v>165.81180982128041</v>
      </c>
      <c r="K130" s="143">
        <v>2.3529411764705879</v>
      </c>
      <c r="L130" s="83">
        <v>1.1024390243902438</v>
      </c>
    </row>
    <row r="131" spans="1:12" x14ac:dyDescent="0.45">
      <c r="A131" s="3" t="s">
        <v>237</v>
      </c>
      <c r="B131" s="3" t="s">
        <v>63</v>
      </c>
      <c r="C131" s="3" t="s">
        <v>362</v>
      </c>
      <c r="D131" s="124">
        <v>82.303360849943857</v>
      </c>
      <c r="E131" s="130">
        <v>23.427513124461626</v>
      </c>
      <c r="F131" s="135">
        <v>0.3125272221622189</v>
      </c>
      <c r="G131" s="135">
        <v>0.91079527321778952</v>
      </c>
      <c r="H131" s="130">
        <v>623.51100291470266</v>
      </c>
      <c r="I131" s="124">
        <v>41.597593884047981</v>
      </c>
      <c r="J131" s="124">
        <v>153.2665678444632</v>
      </c>
      <c r="K131" s="143">
        <v>0.82089552238805963</v>
      </c>
      <c r="L131" s="83">
        <v>0.96840148698884754</v>
      </c>
    </row>
    <row r="132" spans="1:12" x14ac:dyDescent="0.45">
      <c r="A132" s="3" t="s">
        <v>237</v>
      </c>
      <c r="B132" s="3" t="s">
        <v>63</v>
      </c>
      <c r="C132" s="3" t="s">
        <v>363</v>
      </c>
      <c r="D132" s="124">
        <v>105.69180454200368</v>
      </c>
      <c r="E132" s="130">
        <v>91.450376743476014</v>
      </c>
      <c r="F132" s="135">
        <v>0.84612858569451588</v>
      </c>
      <c r="G132" s="135">
        <v>1.0226047800730027</v>
      </c>
      <c r="H132" s="130">
        <v>700.053404708681</v>
      </c>
      <c r="I132" s="124">
        <v>158.39316712238173</v>
      </c>
      <c r="J132" s="124">
        <v>433.9420301144051</v>
      </c>
      <c r="K132" s="143">
        <v>1.1301369863013697</v>
      </c>
      <c r="L132" s="83">
        <v>0.99783471670876933</v>
      </c>
    </row>
    <row r="133" spans="1:12" x14ac:dyDescent="0.45">
      <c r="A133" s="2" t="s">
        <v>235</v>
      </c>
      <c r="B133" s="2" t="s">
        <v>64</v>
      </c>
      <c r="C133" s="2" t="s">
        <v>364</v>
      </c>
      <c r="D133" s="123">
        <v>108.70251943748633</v>
      </c>
      <c r="E133" s="129">
        <v>270.49280889291828</v>
      </c>
      <c r="F133" s="134">
        <v>2.504259681317007</v>
      </c>
      <c r="G133" s="134">
        <v>0.99365758577997099</v>
      </c>
      <c r="H133" s="129">
        <v>680.23677338005189</v>
      </c>
      <c r="I133" s="123">
        <v>417.58734173468781</v>
      </c>
      <c r="J133" s="123">
        <v>1285.9021835901499</v>
      </c>
      <c r="K133" s="142">
        <v>1.0206185567010309</v>
      </c>
      <c r="L133" s="84">
        <v>1.0076413652572596</v>
      </c>
    </row>
    <row r="134" spans="1:12" x14ac:dyDescent="0.45">
      <c r="A134" s="3" t="s">
        <v>237</v>
      </c>
      <c r="B134" s="3" t="s">
        <v>64</v>
      </c>
      <c r="C134" s="3" t="s">
        <v>365</v>
      </c>
      <c r="D134" s="124">
        <v>114.20461035331842</v>
      </c>
      <c r="E134" s="130">
        <v>22.056127182557869</v>
      </c>
      <c r="F134" s="135">
        <v>0.22343525361895233</v>
      </c>
      <c r="G134" s="135">
        <v>0.86435853313574507</v>
      </c>
      <c r="H134" s="130">
        <v>591.72140185720855</v>
      </c>
      <c r="I134" s="124">
        <v>25.031582801510709</v>
      </c>
      <c r="J134" s="124">
        <v>107.1798386942167</v>
      </c>
      <c r="K134" s="143">
        <v>0.69047619047619047</v>
      </c>
      <c r="L134" s="83">
        <v>0.94233687405159328</v>
      </c>
    </row>
    <row r="135" spans="1:12" x14ac:dyDescent="0.45">
      <c r="A135" s="3" t="s">
        <v>237</v>
      </c>
      <c r="B135" s="3" t="s">
        <v>64</v>
      </c>
      <c r="C135" s="3" t="s">
        <v>366</v>
      </c>
      <c r="D135" s="124">
        <v>118.15309854261893</v>
      </c>
      <c r="E135" s="130">
        <v>129.37549560526242</v>
      </c>
      <c r="F135" s="135">
        <v>1.0314558878051829</v>
      </c>
      <c r="G135" s="135">
        <v>1.0615886138002886</v>
      </c>
      <c r="H135" s="130">
        <v>726.7409051596718</v>
      </c>
      <c r="I135" s="124">
        <v>208.16755605896589</v>
      </c>
      <c r="J135" s="124">
        <v>541.43362947684557</v>
      </c>
      <c r="K135" s="143">
        <v>1.2171052631578947</v>
      </c>
      <c r="L135" s="83">
        <v>1.0202784503631963</v>
      </c>
    </row>
    <row r="136" spans="1:12" x14ac:dyDescent="0.45">
      <c r="A136" s="3" t="s">
        <v>237</v>
      </c>
      <c r="B136" s="3" t="s">
        <v>64</v>
      </c>
      <c r="C136" s="3" t="s">
        <v>367</v>
      </c>
      <c r="D136" s="124">
        <v>92.902689123580316</v>
      </c>
      <c r="E136" s="130">
        <v>21.254723331153912</v>
      </c>
      <c r="F136" s="135">
        <v>0.2400430770644125</v>
      </c>
      <c r="G136" s="135">
        <v>0.95309893849626259</v>
      </c>
      <c r="H136" s="130">
        <v>652.47118918308422</v>
      </c>
      <c r="I136" s="124">
        <v>28.203702319112882</v>
      </c>
      <c r="J136" s="124">
        <v>128.41748962827106</v>
      </c>
      <c r="K136" s="143">
        <v>0.73076923076923084</v>
      </c>
      <c r="L136" s="83">
        <v>1.0604026845637584</v>
      </c>
    </row>
    <row r="137" spans="1:12" x14ac:dyDescent="0.45">
      <c r="A137" s="3" t="s">
        <v>237</v>
      </c>
      <c r="B137" s="3" t="s">
        <v>64</v>
      </c>
      <c r="C137" s="3" t="s">
        <v>368</v>
      </c>
      <c r="D137" s="124">
        <v>107.69147507787741</v>
      </c>
      <c r="E137" s="130">
        <v>55.961206224748835</v>
      </c>
      <c r="F137" s="135">
        <v>0.49350247415313936</v>
      </c>
      <c r="G137" s="135">
        <v>1.0529709918129806</v>
      </c>
      <c r="H137" s="130">
        <v>720.84146509224252</v>
      </c>
      <c r="I137" s="124">
        <v>101.45953387711347</v>
      </c>
      <c r="J137" s="124">
        <v>254.27751261808203</v>
      </c>
      <c r="K137" s="143">
        <v>1.2625</v>
      </c>
      <c r="L137" s="83">
        <v>1.0138888888888891</v>
      </c>
    </row>
    <row r="138" spans="1:12" x14ac:dyDescent="0.45">
      <c r="A138" s="3" t="s">
        <v>237</v>
      </c>
      <c r="B138" s="3" t="s">
        <v>64</v>
      </c>
      <c r="C138" s="3" t="s">
        <v>369</v>
      </c>
      <c r="D138" s="124">
        <v>106.8962101169608</v>
      </c>
      <c r="E138" s="130">
        <v>15.127842834340919</v>
      </c>
      <c r="F138" s="135">
        <v>0.17097053907196866</v>
      </c>
      <c r="G138" s="135">
        <v>0.82773899385334415</v>
      </c>
      <c r="H138" s="130">
        <v>566.65244691678868</v>
      </c>
      <c r="I138" s="124">
        <v>18.759452620486208</v>
      </c>
      <c r="J138" s="124">
        <v>78.121421695327243</v>
      </c>
      <c r="K138" s="143">
        <v>0.67999999999999994</v>
      </c>
      <c r="L138" s="83">
        <v>0.9057017543859649</v>
      </c>
    </row>
    <row r="139" spans="1:12" x14ac:dyDescent="0.45">
      <c r="A139" s="3" t="s">
        <v>237</v>
      </c>
      <c r="B139" s="3" t="s">
        <v>64</v>
      </c>
      <c r="C139" s="3" t="s">
        <v>370</v>
      </c>
      <c r="D139" s="124">
        <v>78.226363778681048</v>
      </c>
      <c r="E139" s="130">
        <v>21.606750312581411</v>
      </c>
      <c r="F139" s="135">
        <v>0.29313808852529005</v>
      </c>
      <c r="G139" s="135">
        <v>0.94224547043838702</v>
      </c>
      <c r="H139" s="130">
        <v>645.04113662038219</v>
      </c>
      <c r="I139" s="124">
        <v>40.144366017569588</v>
      </c>
      <c r="J139" s="124">
        <v>148.94175979150972</v>
      </c>
      <c r="K139" s="143">
        <v>0.85106382978723405</v>
      </c>
      <c r="L139" s="83">
        <v>1.0077262693156732</v>
      </c>
    </row>
    <row r="140" spans="1:12" x14ac:dyDescent="0.45">
      <c r="A140" s="3" t="s">
        <v>237</v>
      </c>
      <c r="B140" s="3" t="s">
        <v>64</v>
      </c>
      <c r="C140" s="3" t="s">
        <v>371</v>
      </c>
      <c r="D140" s="124">
        <v>130.36885952331656</v>
      </c>
      <c r="E140" s="130">
        <v>5.110663402272932</v>
      </c>
      <c r="F140" s="135">
        <v>5.1714361078062238E-2</v>
      </c>
      <c r="G140" s="135">
        <v>0.75804021957191525</v>
      </c>
      <c r="H140" s="130">
        <v>518.93815377975397</v>
      </c>
      <c r="I140" s="124">
        <v>1.8803178558360583</v>
      </c>
      <c r="J140" s="124">
        <v>24.95623720591313</v>
      </c>
      <c r="K140" s="143">
        <v>0.23076923076923073</v>
      </c>
      <c r="L140" s="83">
        <v>0.967741935483871</v>
      </c>
    </row>
    <row r="141" spans="1:12" x14ac:dyDescent="0.45">
      <c r="A141" s="2" t="s">
        <v>235</v>
      </c>
      <c r="B141" s="2" t="s">
        <v>65</v>
      </c>
      <c r="C141" s="2" t="s">
        <v>372</v>
      </c>
      <c r="D141" s="123">
        <v>125.90975192137678</v>
      </c>
      <c r="E141" s="129">
        <v>148.41166667233836</v>
      </c>
      <c r="F141" s="134">
        <v>1.1808462611109718</v>
      </c>
      <c r="G141" s="134">
        <v>0.99819482772739188</v>
      </c>
      <c r="H141" s="129">
        <v>683.34287236880516</v>
      </c>
      <c r="I141" s="123">
        <v>198.40430174173369</v>
      </c>
      <c r="J141" s="123">
        <v>608.51857415180189</v>
      </c>
      <c r="K141" s="142">
        <v>1.0146341463414634</v>
      </c>
      <c r="L141" s="84">
        <v>1.004964010920824</v>
      </c>
    </row>
    <row r="142" spans="1:12" x14ac:dyDescent="0.45">
      <c r="A142" s="3" t="s">
        <v>237</v>
      </c>
      <c r="B142" s="3" t="s">
        <v>65</v>
      </c>
      <c r="C142" s="3" t="s">
        <v>373</v>
      </c>
      <c r="D142" s="124">
        <v>92.39644179052911</v>
      </c>
      <c r="E142" s="130">
        <v>9.2729219909301914</v>
      </c>
      <c r="F142" s="135">
        <v>0.12281785579305331</v>
      </c>
      <c r="G142" s="135">
        <v>0.81714635628992915</v>
      </c>
      <c r="H142" s="130">
        <v>559.40095334310877</v>
      </c>
      <c r="I142" s="124">
        <v>8.2869201223546298</v>
      </c>
      <c r="J142" s="124">
        <v>60.417505495835847</v>
      </c>
      <c r="K142" s="143">
        <v>0.41666666666666663</v>
      </c>
      <c r="L142" s="83">
        <v>0.97402597402597402</v>
      </c>
    </row>
    <row r="143" spans="1:12" x14ac:dyDescent="0.45">
      <c r="A143" s="3" t="s">
        <v>237</v>
      </c>
      <c r="B143" s="3" t="s">
        <v>65</v>
      </c>
      <c r="C143" s="3" t="s">
        <v>374</v>
      </c>
      <c r="D143" s="124">
        <v>130.45225990385205</v>
      </c>
      <c r="E143" s="130">
        <v>91.555260847631089</v>
      </c>
      <c r="F143" s="135">
        <v>0.5837349799691659</v>
      </c>
      <c r="G143" s="135">
        <v>1.2023086685019795</v>
      </c>
      <c r="H143" s="130">
        <v>823.0748509071949</v>
      </c>
      <c r="I143" s="124">
        <v>167.79124286480337</v>
      </c>
      <c r="J143" s="124">
        <v>312.66633874263221</v>
      </c>
      <c r="K143" s="143">
        <v>1.7127659574468086</v>
      </c>
      <c r="L143" s="83">
        <v>1.0360040567951319</v>
      </c>
    </row>
    <row r="144" spans="1:12" x14ac:dyDescent="0.45">
      <c r="A144" s="3" t="s">
        <v>237</v>
      </c>
      <c r="B144" s="3" t="s">
        <v>65</v>
      </c>
      <c r="C144" s="3" t="s">
        <v>375</v>
      </c>
      <c r="D144" s="124">
        <v>124.24978077233993</v>
      </c>
      <c r="E144" s="130">
        <v>35.064987127778323</v>
      </c>
      <c r="F144" s="135">
        <v>0.3358482079762955</v>
      </c>
      <c r="G144" s="135">
        <v>0.84030126502448033</v>
      </c>
      <c r="H144" s="130">
        <v>575.25230961604166</v>
      </c>
      <c r="I144" s="124">
        <v>24.866058342625163</v>
      </c>
      <c r="J144" s="124">
        <v>168.33139897614754</v>
      </c>
      <c r="K144" s="143">
        <v>0.44827586206896564</v>
      </c>
      <c r="L144" s="83">
        <v>0.97887896019496345</v>
      </c>
    </row>
    <row r="145" spans="1:12" x14ac:dyDescent="0.45">
      <c r="A145" s="3" t="s">
        <v>237</v>
      </c>
      <c r="B145" s="3" t="s">
        <v>65</v>
      </c>
      <c r="C145" s="3" t="s">
        <v>376</v>
      </c>
      <c r="D145" s="124">
        <v>109.43330474060843</v>
      </c>
      <c r="E145" s="130">
        <v>12.518496705998725</v>
      </c>
      <c r="F145" s="135">
        <v>0.13844521737245599</v>
      </c>
      <c r="G145" s="135">
        <v>0.82627517981788967</v>
      </c>
      <c r="H145" s="130">
        <v>565.65035107355675</v>
      </c>
      <c r="I145" s="124">
        <v>11.109290813545499</v>
      </c>
      <c r="J145" s="124">
        <v>67.202294997639115</v>
      </c>
      <c r="K145" s="143">
        <v>0.5</v>
      </c>
      <c r="L145" s="83">
        <v>0.96388261851015811</v>
      </c>
    </row>
    <row r="146" spans="1:12" x14ac:dyDescent="0.45">
      <c r="A146" s="2" t="s">
        <v>235</v>
      </c>
      <c r="B146" s="2" t="s">
        <v>66</v>
      </c>
      <c r="C146" s="2" t="s">
        <v>377</v>
      </c>
      <c r="D146" s="123">
        <v>123.78081633641446</v>
      </c>
      <c r="E146" s="129">
        <v>175.15372233175236</v>
      </c>
      <c r="F146" s="134">
        <v>1.39400667456216</v>
      </c>
      <c r="G146" s="134">
        <v>1.0150821142176447</v>
      </c>
      <c r="H146" s="129">
        <v>694.90354823709947</v>
      </c>
      <c r="I146" s="123">
        <v>245.52769524724579</v>
      </c>
      <c r="J146" s="123">
        <v>723.17248917219877</v>
      </c>
      <c r="K146" s="142">
        <v>1.056910569105691</v>
      </c>
      <c r="L146" s="84">
        <v>1.0057776750635543</v>
      </c>
    </row>
    <row r="147" spans="1:12" x14ac:dyDescent="0.45">
      <c r="A147" s="3" t="s">
        <v>237</v>
      </c>
      <c r="B147" s="3" t="s">
        <v>66</v>
      </c>
      <c r="C147" s="3" t="s">
        <v>378</v>
      </c>
      <c r="D147" s="124">
        <v>84.3369367475009</v>
      </c>
      <c r="E147" s="130">
        <v>21.810689372870716</v>
      </c>
      <c r="F147" s="135">
        <v>0.28767551527154239</v>
      </c>
      <c r="G147" s="135">
        <v>0.89897718553219319</v>
      </c>
      <c r="H147" s="130">
        <v>615.42059234488624</v>
      </c>
      <c r="I147" s="124">
        <v>36.722276749461386</v>
      </c>
      <c r="J147" s="124">
        <v>140.31915926207162</v>
      </c>
      <c r="K147" s="143">
        <v>0.77777777777777768</v>
      </c>
      <c r="L147" s="83">
        <v>0.95589743589743592</v>
      </c>
    </row>
    <row r="148" spans="1:12" x14ac:dyDescent="0.45">
      <c r="A148" s="3" t="s">
        <v>237</v>
      </c>
      <c r="B148" s="3" t="s">
        <v>66</v>
      </c>
      <c r="C148" s="3" t="s">
        <v>379</v>
      </c>
      <c r="D148" s="124">
        <v>128.66611925905335</v>
      </c>
      <c r="E148" s="130">
        <v>134.87193739515064</v>
      </c>
      <c r="F148" s="135">
        <v>0.943664531941379</v>
      </c>
      <c r="G148" s="135">
        <v>1.1108099508798002</v>
      </c>
      <c r="H148" s="130">
        <v>760.43678188378203</v>
      </c>
      <c r="I148" s="124">
        <v>208.97005323827079</v>
      </c>
      <c r="J148" s="124">
        <v>508.62716660909689</v>
      </c>
      <c r="K148" s="143">
        <v>1.3116883116883118</v>
      </c>
      <c r="L148" s="83">
        <v>1.0354385964912278</v>
      </c>
    </row>
    <row r="149" spans="1:12" x14ac:dyDescent="0.45">
      <c r="A149" s="3" t="s">
        <v>237</v>
      </c>
      <c r="B149" s="3" t="s">
        <v>66</v>
      </c>
      <c r="C149" s="3" t="s">
        <v>380</v>
      </c>
      <c r="D149" s="124">
        <v>142.03914374999184</v>
      </c>
      <c r="E149" s="130">
        <v>13.648083694251591</v>
      </c>
      <c r="F149" s="135">
        <v>0.117475339094333</v>
      </c>
      <c r="G149" s="135">
        <v>0.81793148154914863</v>
      </c>
      <c r="H149" s="130">
        <v>559.93843333689495</v>
      </c>
      <c r="I149" s="124">
        <v>10.464886574485865</v>
      </c>
      <c r="J149" s="124">
        <v>55.314070753715434</v>
      </c>
      <c r="K149" s="143">
        <v>0.56521739130434767</v>
      </c>
      <c r="L149" s="83">
        <v>0.94822888283378759</v>
      </c>
    </row>
    <row r="150" spans="1:12" x14ac:dyDescent="0.45">
      <c r="A150" s="3" t="s">
        <v>237</v>
      </c>
      <c r="B150" s="3" t="s">
        <v>66</v>
      </c>
      <c r="C150" s="3" t="s">
        <v>381</v>
      </c>
      <c r="D150" s="124">
        <v>151.28395958013891</v>
      </c>
      <c r="E150" s="130">
        <v>4.8230118694794104</v>
      </c>
      <c r="F150" s="135">
        <v>4.5191288254905627E-2</v>
      </c>
      <c r="G150" s="135">
        <v>0.705457290586741</v>
      </c>
      <c r="H150" s="130">
        <v>482.94100299096328</v>
      </c>
      <c r="I150" s="124">
        <v>1.4528030173628848</v>
      </c>
      <c r="J150" s="124">
        <v>20.371923058914977</v>
      </c>
      <c r="K150" s="143">
        <v>0.19999999999999996</v>
      </c>
      <c r="L150" s="83">
        <v>0.89855072463768126</v>
      </c>
    </row>
    <row r="151" spans="1:12" x14ac:dyDescent="0.45">
      <c r="A151" s="2" t="s">
        <v>235</v>
      </c>
      <c r="B151" s="2" t="s">
        <v>67</v>
      </c>
      <c r="C151" s="2" t="s">
        <v>382</v>
      </c>
      <c r="D151" s="123">
        <v>124.63874153138855</v>
      </c>
      <c r="E151" s="129">
        <v>120.44017587480016</v>
      </c>
      <c r="F151" s="134">
        <v>0.96999693634406114</v>
      </c>
      <c r="G151" s="134">
        <v>0.99620327040903678</v>
      </c>
      <c r="H151" s="129">
        <v>681.97949473889867</v>
      </c>
      <c r="I151" s="123">
        <v>163.79151142004483</v>
      </c>
      <c r="J151" s="123">
        <v>497.72650912615768</v>
      </c>
      <c r="K151" s="142">
        <v>1.018987341772152</v>
      </c>
      <c r="L151" s="84">
        <v>0.99965289829920156</v>
      </c>
    </row>
    <row r="152" spans="1:12" x14ac:dyDescent="0.45">
      <c r="A152" s="3" t="s">
        <v>237</v>
      </c>
      <c r="B152" s="3" t="s">
        <v>67</v>
      </c>
      <c r="C152" s="3" t="s">
        <v>383</v>
      </c>
      <c r="D152" s="124">
        <v>130.04502559892322</v>
      </c>
      <c r="E152" s="130">
        <v>104.36099377405792</v>
      </c>
      <c r="F152" s="135">
        <v>0.79933654337258009</v>
      </c>
      <c r="G152" s="135">
        <v>1.0039562631334165</v>
      </c>
      <c r="H152" s="130">
        <v>687.2870280686335</v>
      </c>
      <c r="I152" s="124">
        <v>137.30488362373197</v>
      </c>
      <c r="J152" s="124">
        <v>412.06875369746291</v>
      </c>
      <c r="K152" s="143">
        <v>1.0381679389312977</v>
      </c>
      <c r="L152" s="83">
        <v>1.0053986710963454</v>
      </c>
    </row>
    <row r="153" spans="1:12" x14ac:dyDescent="0.45">
      <c r="A153" s="3" t="s">
        <v>237</v>
      </c>
      <c r="B153" s="3" t="s">
        <v>67</v>
      </c>
      <c r="C153" s="3" t="s">
        <v>384</v>
      </c>
      <c r="D153" s="124">
        <v>96.615286997812305</v>
      </c>
      <c r="E153" s="130">
        <v>16.079182100742237</v>
      </c>
      <c r="F153" s="135">
        <v>0.17066039297148097</v>
      </c>
      <c r="G153" s="135">
        <v>0.97518129868754122</v>
      </c>
      <c r="H153" s="130">
        <v>667.58830161708283</v>
      </c>
      <c r="I153" s="124">
        <v>28.482585718203794</v>
      </c>
      <c r="J153" s="124">
        <v>85.44829617893113</v>
      </c>
      <c r="K153" s="143">
        <v>1.0000000000000002</v>
      </c>
      <c r="L153" s="83">
        <v>0.97052631578947368</v>
      </c>
    </row>
    <row r="154" spans="1:12" x14ac:dyDescent="0.45">
      <c r="A154" s="2" t="s">
        <v>235</v>
      </c>
      <c r="B154" s="2" t="s">
        <v>68</v>
      </c>
      <c r="C154" s="2" t="s">
        <v>385</v>
      </c>
      <c r="D154" s="123">
        <v>127.31238781700112</v>
      </c>
      <c r="E154" s="129">
        <v>118.52042466237727</v>
      </c>
      <c r="F154" s="134">
        <v>0.94661592225246993</v>
      </c>
      <c r="G154" s="134">
        <v>0.98344195087939901</v>
      </c>
      <c r="H154" s="129">
        <v>673.24336778214752</v>
      </c>
      <c r="I154" s="123">
        <v>152.94623289801538</v>
      </c>
      <c r="J154" s="123">
        <v>484.35665859544105</v>
      </c>
      <c r="K154" s="142">
        <v>0.97424892703862653</v>
      </c>
      <c r="L154" s="84">
        <v>0.99601253204215334</v>
      </c>
    </row>
    <row r="155" spans="1:12" x14ac:dyDescent="0.45">
      <c r="A155" s="3" t="s">
        <v>237</v>
      </c>
      <c r="B155" s="3" t="s">
        <v>68</v>
      </c>
      <c r="C155" s="3" t="s">
        <v>386</v>
      </c>
      <c r="D155" s="124">
        <v>123.84377204566393</v>
      </c>
      <c r="E155" s="130">
        <v>95.938033935237087</v>
      </c>
      <c r="F155" s="135">
        <v>0.75681651346703405</v>
      </c>
      <c r="G155" s="135">
        <v>1.0235900208400763</v>
      </c>
      <c r="H155" s="130">
        <v>700.72787950763359</v>
      </c>
      <c r="I155" s="124">
        <v>139.4925573854151</v>
      </c>
      <c r="J155" s="124">
        <v>390.82987327270013</v>
      </c>
      <c r="K155" s="143">
        <v>1.1104651162790697</v>
      </c>
      <c r="L155" s="83">
        <v>1.0048409405255878</v>
      </c>
    </row>
    <row r="156" spans="1:12" x14ac:dyDescent="0.45">
      <c r="A156" s="3" t="s">
        <v>237</v>
      </c>
      <c r="B156" s="3" t="s">
        <v>68</v>
      </c>
      <c r="C156" s="3" t="s">
        <v>387</v>
      </c>
      <c r="D156" s="124">
        <v>140.60484705308235</v>
      </c>
      <c r="E156" s="130">
        <v>22.582390727140172</v>
      </c>
      <c r="F156" s="135">
        <v>0.18979940878543611</v>
      </c>
      <c r="G156" s="135">
        <v>0.84620340748391132</v>
      </c>
      <c r="H156" s="130">
        <v>579.29279036120829</v>
      </c>
      <c r="I156" s="124">
        <v>17.429183447299728</v>
      </c>
      <c r="J156" s="124">
        <v>92.520245676923182</v>
      </c>
      <c r="K156" s="143">
        <v>0.55555555555555558</v>
      </c>
      <c r="L156" s="83">
        <v>0.95039999999999991</v>
      </c>
    </row>
    <row r="157" spans="1:12" x14ac:dyDescent="0.45">
      <c r="A157" s="2" t="s">
        <v>235</v>
      </c>
      <c r="B157" s="2" t="s">
        <v>69</v>
      </c>
      <c r="C157" s="2" t="s">
        <v>388</v>
      </c>
      <c r="D157" s="123">
        <v>120.19048952067634</v>
      </c>
      <c r="E157" s="129">
        <v>299.18750110102718</v>
      </c>
      <c r="F157" s="134">
        <v>2.4840101423690482</v>
      </c>
      <c r="G157" s="134">
        <v>1.0021205720833444</v>
      </c>
      <c r="H157" s="129">
        <v>686.03035315899297</v>
      </c>
      <c r="I157" s="123">
        <v>429.50460668261638</v>
      </c>
      <c r="J157" s="123">
        <v>1274.601748537342</v>
      </c>
      <c r="K157" s="142">
        <v>1.0548780487804879</v>
      </c>
      <c r="L157" s="84">
        <v>1.0057942057942062</v>
      </c>
    </row>
    <row r="158" spans="1:12" x14ac:dyDescent="0.45">
      <c r="A158" s="3" t="s">
        <v>237</v>
      </c>
      <c r="B158" s="3" t="s">
        <v>69</v>
      </c>
      <c r="C158" s="3" t="s">
        <v>389</v>
      </c>
      <c r="D158" s="124">
        <v>107.79908194576463</v>
      </c>
      <c r="E158" s="130">
        <v>23.85137439239611</v>
      </c>
      <c r="F158" s="135">
        <v>0.24969762503120088</v>
      </c>
      <c r="G158" s="135">
        <v>0.88610244651063896</v>
      </c>
      <c r="H158" s="130">
        <v>606.60682082493372</v>
      </c>
      <c r="I158" s="124">
        <v>20.293339851326664</v>
      </c>
      <c r="J158" s="124">
        <v>131.1749426363865</v>
      </c>
      <c r="K158" s="143">
        <v>0.49029543112332541</v>
      </c>
      <c r="L158" s="83">
        <v>1.0223994129438716</v>
      </c>
    </row>
    <row r="159" spans="1:12" x14ac:dyDescent="0.45">
      <c r="A159" s="3" t="s">
        <v>237</v>
      </c>
      <c r="B159" s="3" t="s">
        <v>69</v>
      </c>
      <c r="C159" s="3" t="s">
        <v>390</v>
      </c>
      <c r="D159" s="124">
        <v>86.006217591521519</v>
      </c>
      <c r="E159" s="130">
        <v>17.638992154982901</v>
      </c>
      <c r="F159" s="135">
        <v>0.23314982986325461</v>
      </c>
      <c r="G159" s="135">
        <v>0.8796477894556699</v>
      </c>
      <c r="H159" s="130">
        <v>602.18810038121012</v>
      </c>
      <c r="I159" s="124">
        <v>12.750363034518724</v>
      </c>
      <c r="J159" s="124">
        <v>127.6496901150369</v>
      </c>
      <c r="K159" s="143">
        <v>0.33564301552106435</v>
      </c>
      <c r="L159" s="83">
        <v>1.0754243270125452</v>
      </c>
    </row>
    <row r="160" spans="1:12" x14ac:dyDescent="0.45">
      <c r="A160" s="3" t="s">
        <v>237</v>
      </c>
      <c r="B160" s="3" t="s">
        <v>69</v>
      </c>
      <c r="C160" s="3" t="s">
        <v>391</v>
      </c>
      <c r="D160" s="124">
        <v>79.568032273404725</v>
      </c>
      <c r="E160" s="130">
        <v>23.827885450468717</v>
      </c>
      <c r="F160" s="135">
        <v>0.23116889670530211</v>
      </c>
      <c r="G160" s="135">
        <v>1.2954405442106696</v>
      </c>
      <c r="H160" s="130">
        <v>886.83094509650607</v>
      </c>
      <c r="I160" s="124">
        <v>86.828092935168428</v>
      </c>
      <c r="J160" s="124">
        <v>118.17963820691121</v>
      </c>
      <c r="K160" s="143">
        <v>2.2959110473457676</v>
      </c>
      <c r="L160" s="83">
        <v>1.0044329827400216</v>
      </c>
    </row>
    <row r="161" spans="1:12" x14ac:dyDescent="0.45">
      <c r="A161" s="3" t="s">
        <v>237</v>
      </c>
      <c r="B161" s="3" t="s">
        <v>69</v>
      </c>
      <c r="C161" s="3" t="s">
        <v>392</v>
      </c>
      <c r="D161" s="124">
        <v>79.842885018159492</v>
      </c>
      <c r="E161" s="130">
        <v>16.267279959381284</v>
      </c>
      <c r="F161" s="135">
        <v>0.22906790699232221</v>
      </c>
      <c r="G161" s="135">
        <v>0.88943552580148744</v>
      </c>
      <c r="H161" s="130">
        <v>608.88857576212058</v>
      </c>
      <c r="I161" s="124">
        <v>24.849918152362658</v>
      </c>
      <c r="J161" s="124">
        <v>114.62691348900232</v>
      </c>
      <c r="K161" s="143">
        <v>0.66623876765083445</v>
      </c>
      <c r="L161" s="83">
        <v>0.98581600792018897</v>
      </c>
    </row>
    <row r="162" spans="1:12" x14ac:dyDescent="0.45">
      <c r="A162" s="3" t="s">
        <v>237</v>
      </c>
      <c r="B162" s="3" t="s">
        <v>69</v>
      </c>
      <c r="C162" s="3" t="s">
        <v>393</v>
      </c>
      <c r="D162" s="124">
        <v>76.065174948088455</v>
      </c>
      <c r="E162" s="130">
        <v>12.816439490769886</v>
      </c>
      <c r="F162" s="135">
        <v>0.19736297175216369</v>
      </c>
      <c r="G162" s="135">
        <v>0.85372076950615161</v>
      </c>
      <c r="H162" s="130">
        <v>584.43901594184888</v>
      </c>
      <c r="I162" s="124">
        <v>13.530544707919409</v>
      </c>
      <c r="J162" s="124">
        <v>101.81607628627407</v>
      </c>
      <c r="K162" s="143">
        <v>0.42195121951219516</v>
      </c>
      <c r="L162" s="83">
        <v>1.0166551882460972</v>
      </c>
    </row>
    <row r="163" spans="1:12" x14ac:dyDescent="0.45">
      <c r="A163" s="3" t="s">
        <v>237</v>
      </c>
      <c r="B163" s="3" t="s">
        <v>69</v>
      </c>
      <c r="C163" s="3" t="s">
        <v>394</v>
      </c>
      <c r="D163" s="124">
        <v>132.80469025321082</v>
      </c>
      <c r="E163" s="130">
        <v>1.8154268097201631</v>
      </c>
      <c r="F163" s="135">
        <v>2.3290971675319971E-2</v>
      </c>
      <c r="G163" s="135">
        <v>0.58691839902627119</v>
      </c>
      <c r="H163" s="130">
        <v>401.79180806799809</v>
      </c>
      <c r="I163" s="124">
        <v>1.8749655200914126</v>
      </c>
      <c r="J163" s="124">
        <v>7.48315610099593</v>
      </c>
      <c r="K163" s="143">
        <v>0.52743902439024382</v>
      </c>
      <c r="L163" s="83">
        <v>0.658119658119658</v>
      </c>
    </row>
    <row r="164" spans="1:12" x14ac:dyDescent="0.45">
      <c r="A164" s="3" t="s">
        <v>237</v>
      </c>
      <c r="B164" s="3" t="s">
        <v>69</v>
      </c>
      <c r="C164" s="3" t="s">
        <v>395</v>
      </c>
      <c r="D164" s="124">
        <v>199.08777495163639</v>
      </c>
      <c r="E164" s="130">
        <v>134.4357500719359</v>
      </c>
      <c r="F164" s="135">
        <v>0.52720835197708826</v>
      </c>
      <c r="G164" s="135">
        <v>1.2808194090291942</v>
      </c>
      <c r="H164" s="130">
        <v>876.82162804269092</v>
      </c>
      <c r="I164" s="124">
        <v>184.5878706638683</v>
      </c>
      <c r="J164" s="124">
        <v>277.67981483438626</v>
      </c>
      <c r="K164" s="143">
        <v>2.1097560975609753</v>
      </c>
      <c r="L164" s="83">
        <v>1.0236865556770769</v>
      </c>
    </row>
    <row r="165" spans="1:12" x14ac:dyDescent="0.45">
      <c r="A165" s="3" t="s">
        <v>237</v>
      </c>
      <c r="B165" s="3" t="s">
        <v>69</v>
      </c>
      <c r="C165" s="3" t="s">
        <v>396</v>
      </c>
      <c r="D165" s="124">
        <v>122.37928403217414</v>
      </c>
      <c r="E165" s="130">
        <v>4.645760030193717</v>
      </c>
      <c r="F165" s="135">
        <v>5.7587127561487116E-2</v>
      </c>
      <c r="G165" s="135">
        <v>0.65920948661564871</v>
      </c>
      <c r="H165" s="130">
        <v>451.28074356214319</v>
      </c>
      <c r="I165" s="124">
        <v>3.0717475659691691</v>
      </c>
      <c r="J165" s="124">
        <v>22.916214179586728</v>
      </c>
      <c r="K165" s="143">
        <v>0.33564301552106435</v>
      </c>
      <c r="L165" s="83">
        <v>0.79436424613589973</v>
      </c>
    </row>
    <row r="166" spans="1:12" x14ac:dyDescent="0.45">
      <c r="A166" s="3" t="s">
        <v>237</v>
      </c>
      <c r="B166" s="3" t="s">
        <v>69</v>
      </c>
      <c r="C166" s="3" t="s">
        <v>397</v>
      </c>
      <c r="D166" s="124">
        <v>90.419020313070973</v>
      </c>
      <c r="E166" s="130">
        <v>57.072861064020572</v>
      </c>
      <c r="F166" s="135">
        <v>0.64340308781779609</v>
      </c>
      <c r="G166" s="135">
        <v>0.98103997976011448</v>
      </c>
      <c r="H166" s="130">
        <v>671.59902962449974</v>
      </c>
      <c r="I166" s="124">
        <v>106.28058324677041</v>
      </c>
      <c r="J166" s="124">
        <v>325.82830618906826</v>
      </c>
      <c r="K166" s="143">
        <v>1.0069290465631928</v>
      </c>
      <c r="L166" s="83">
        <v>0.99301341517286279</v>
      </c>
    </row>
    <row r="167" spans="1:12" x14ac:dyDescent="0.45">
      <c r="A167" s="3" t="s">
        <v>237</v>
      </c>
      <c r="B167" s="3" t="s">
        <v>69</v>
      </c>
      <c r="C167" s="3" t="s">
        <v>398</v>
      </c>
      <c r="D167" s="124">
        <v>92.84649453752111</v>
      </c>
      <c r="E167" s="130">
        <v>6.815731677158098</v>
      </c>
      <c r="F167" s="135">
        <v>9.2073372993114105E-2</v>
      </c>
      <c r="G167" s="135">
        <v>0.79728376380743293</v>
      </c>
      <c r="H167" s="130">
        <v>545.80344650110101</v>
      </c>
      <c r="I167" s="124">
        <v>6.5692192428446337</v>
      </c>
      <c r="J167" s="124">
        <v>43.684745067778444</v>
      </c>
      <c r="K167" s="143">
        <v>0.44236821400472071</v>
      </c>
      <c r="L167" s="83">
        <v>0.93776160578386625</v>
      </c>
    </row>
    <row r="168" spans="1:12" x14ac:dyDescent="0.45">
      <c r="A168" s="2" t="s">
        <v>235</v>
      </c>
      <c r="B168" s="2" t="s">
        <v>70</v>
      </c>
      <c r="C168" s="2" t="s">
        <v>399</v>
      </c>
      <c r="D168" s="123">
        <v>109.69449068225225</v>
      </c>
      <c r="E168" s="129">
        <v>260.01841517559183</v>
      </c>
      <c r="F168" s="134">
        <v>2.4730749911486343</v>
      </c>
      <c r="G168" s="134">
        <v>0.9584776827561956</v>
      </c>
      <c r="H168" s="129">
        <v>656.15336269292698</v>
      </c>
      <c r="I168" s="123">
        <v>370.77123005586043</v>
      </c>
      <c r="J168" s="123">
        <v>1251.9452415780968</v>
      </c>
      <c r="K168" s="142">
        <v>0.92048192771084347</v>
      </c>
      <c r="L168" s="84">
        <v>0.99538251652849208</v>
      </c>
    </row>
    <row r="169" spans="1:12" x14ac:dyDescent="0.45">
      <c r="A169" s="3" t="s">
        <v>237</v>
      </c>
      <c r="B169" s="3" t="s">
        <v>70</v>
      </c>
      <c r="C169" s="3" t="s">
        <v>400</v>
      </c>
      <c r="D169" s="124">
        <v>130.57410040023336</v>
      </c>
      <c r="E169" s="130">
        <v>144.44817215242242</v>
      </c>
      <c r="F169" s="135">
        <v>1.0208608968240125</v>
      </c>
      <c r="G169" s="135">
        <v>1.0836485129679538</v>
      </c>
      <c r="H169" s="130">
        <v>741.84264125634036</v>
      </c>
      <c r="I169" s="124">
        <v>205.34424357309399</v>
      </c>
      <c r="J169" s="124">
        <v>551.97390048214777</v>
      </c>
      <c r="K169" s="143">
        <v>1.2105043768236765</v>
      </c>
      <c r="L169" s="83">
        <v>1.0505435042095714</v>
      </c>
    </row>
    <row r="170" spans="1:12" x14ac:dyDescent="0.45">
      <c r="A170" s="3" t="s">
        <v>237</v>
      </c>
      <c r="B170" s="3" t="s">
        <v>70</v>
      </c>
      <c r="C170" s="3" t="s">
        <v>401</v>
      </c>
      <c r="D170" s="124">
        <v>92.440017555526211</v>
      </c>
      <c r="E170" s="130">
        <v>35.342839970430816</v>
      </c>
      <c r="F170" s="135">
        <v>0.43851657195057975</v>
      </c>
      <c r="G170" s="135">
        <v>0.87187738824136352</v>
      </c>
      <c r="H170" s="130">
        <v>596.86864957085959</v>
      </c>
      <c r="I170" s="124">
        <v>54.471520506108654</v>
      </c>
      <c r="J170" s="124">
        <v>207.26527360847655</v>
      </c>
      <c r="K170" s="143">
        <v>0.78082191780821897</v>
      </c>
      <c r="L170" s="83">
        <v>0.94296788482835003</v>
      </c>
    </row>
    <row r="171" spans="1:12" x14ac:dyDescent="0.45">
      <c r="A171" s="3" t="s">
        <v>237</v>
      </c>
      <c r="B171" s="3" t="s">
        <v>70</v>
      </c>
      <c r="C171" s="3" t="s">
        <v>402</v>
      </c>
      <c r="D171" s="124">
        <v>82.14341301869247</v>
      </c>
      <c r="E171" s="130">
        <v>31.146217241005502</v>
      </c>
      <c r="F171" s="135">
        <v>0.46720008388921463</v>
      </c>
      <c r="G171" s="135">
        <v>0.81157685431901683</v>
      </c>
      <c r="H171" s="130">
        <v>555.58819117609585</v>
      </c>
      <c r="I171" s="124">
        <v>42.625730910773456</v>
      </c>
      <c r="J171" s="124">
        <v>216.9451186145555</v>
      </c>
      <c r="K171" s="143">
        <v>0.56615384615384612</v>
      </c>
      <c r="L171" s="83">
        <v>0.91751370465756521</v>
      </c>
    </row>
    <row r="172" spans="1:12" x14ac:dyDescent="0.45">
      <c r="A172" s="3" t="s">
        <v>237</v>
      </c>
      <c r="B172" s="3" t="s">
        <v>70</v>
      </c>
      <c r="C172" s="3" t="s">
        <v>403</v>
      </c>
      <c r="D172" s="124">
        <v>97.731172402788346</v>
      </c>
      <c r="E172" s="130">
        <v>35.397868810711145</v>
      </c>
      <c r="F172" s="135">
        <v>0.38128961405417505</v>
      </c>
      <c r="G172" s="135">
        <v>0.94992437326956058</v>
      </c>
      <c r="H172" s="130">
        <v>650.29794959069363</v>
      </c>
      <c r="I172" s="124">
        <v>48.370800788624038</v>
      </c>
      <c r="J172" s="124">
        <v>199.58105343103293</v>
      </c>
      <c r="K172" s="143">
        <v>0.78873239436619702</v>
      </c>
      <c r="L172" s="83">
        <v>1.03698113207547</v>
      </c>
    </row>
    <row r="173" spans="1:12" x14ac:dyDescent="0.45">
      <c r="A173" s="3" t="s">
        <v>237</v>
      </c>
      <c r="B173" s="3" t="s">
        <v>70</v>
      </c>
      <c r="C173" s="3" t="s">
        <v>404</v>
      </c>
      <c r="D173" s="124">
        <v>91.69347061661108</v>
      </c>
      <c r="E173" s="130">
        <v>13.683317001021987</v>
      </c>
      <c r="F173" s="135">
        <v>0.16520782443065241</v>
      </c>
      <c r="G173" s="135">
        <v>0.90327993893872227</v>
      </c>
      <c r="H173" s="130">
        <v>618.36616548375571</v>
      </c>
      <c r="I173" s="124">
        <v>20.834239091575107</v>
      </c>
      <c r="J173" s="124">
        <v>81.324689809520962</v>
      </c>
      <c r="K173" s="143">
        <v>0.77777777777777801</v>
      </c>
      <c r="L173" s="83">
        <v>0.97252747252747296</v>
      </c>
    </row>
    <row r="174" spans="1:12" x14ac:dyDescent="0.45">
      <c r="A174" s="2" t="s">
        <v>235</v>
      </c>
      <c r="B174" s="2" t="s">
        <v>71</v>
      </c>
      <c r="C174" s="2" t="s">
        <v>405</v>
      </c>
      <c r="D174" s="123">
        <v>94.439749206365747</v>
      </c>
      <c r="E174" s="129">
        <v>428.65000278426663</v>
      </c>
      <c r="F174" s="134">
        <v>4.4447537896510738</v>
      </c>
      <c r="G174" s="134">
        <v>1.0211752888736485</v>
      </c>
      <c r="H174" s="129">
        <v>699.07480554641461</v>
      </c>
      <c r="I174" s="123">
        <v>827.08074119093305</v>
      </c>
      <c r="J174" s="123">
        <v>2280.1346500110808</v>
      </c>
      <c r="K174" s="142">
        <v>1.1362275449101797</v>
      </c>
      <c r="L174" s="84">
        <v>1.0052264808362368</v>
      </c>
    </row>
    <row r="175" spans="1:12" x14ac:dyDescent="0.45">
      <c r="A175" s="3" t="s">
        <v>237</v>
      </c>
      <c r="B175" s="72" t="s">
        <v>71</v>
      </c>
      <c r="C175" s="3" t="s">
        <v>406</v>
      </c>
      <c r="D175" s="124">
        <v>150.95447634458432</v>
      </c>
      <c r="E175" s="130">
        <v>4.1161608844043327</v>
      </c>
      <c r="F175" s="135">
        <v>4.7112193135344406E-2</v>
      </c>
      <c r="G175" s="135">
        <v>0.5787793445306717</v>
      </c>
      <c r="H175" s="130">
        <v>396.21998509026167</v>
      </c>
      <c r="I175" s="124">
        <v>0</v>
      </c>
      <c r="J175" s="124">
        <v>18.666792461655689</v>
      </c>
      <c r="K175" s="143">
        <v>0</v>
      </c>
      <c r="L175" s="83">
        <v>0.823943661971831</v>
      </c>
    </row>
    <row r="176" spans="1:12" x14ac:dyDescent="0.45">
      <c r="A176" s="3" t="s">
        <v>237</v>
      </c>
      <c r="B176" s="72" t="s">
        <v>71</v>
      </c>
      <c r="C176" s="3" t="s">
        <v>407</v>
      </c>
      <c r="D176" s="124">
        <v>131.46850537150834</v>
      </c>
      <c r="E176" s="130">
        <v>7.8150023635687402</v>
      </c>
      <c r="F176" s="135">
        <v>7.7436477992687602E-2</v>
      </c>
      <c r="G176" s="135">
        <v>0.76764742273528264</v>
      </c>
      <c r="H176" s="130">
        <v>525.51503999748047</v>
      </c>
      <c r="I176" s="124">
        <v>6.6274186583746424</v>
      </c>
      <c r="J176" s="124">
        <v>34.066615171216597</v>
      </c>
      <c r="K176" s="143">
        <v>0.55555555555555558</v>
      </c>
      <c r="L176" s="83">
        <v>0.89922480620155043</v>
      </c>
    </row>
    <row r="177" spans="1:12" x14ac:dyDescent="0.45">
      <c r="A177" s="3" t="s">
        <v>237</v>
      </c>
      <c r="B177" s="72" t="s">
        <v>71</v>
      </c>
      <c r="C177" s="3" t="s">
        <v>408</v>
      </c>
      <c r="D177" s="124">
        <v>153.00413217298978</v>
      </c>
      <c r="E177" s="130">
        <v>66.987331937771401</v>
      </c>
      <c r="F177" s="135">
        <v>0.76663113684052497</v>
      </c>
      <c r="G177" s="135">
        <v>0.57108804165307259</v>
      </c>
      <c r="H177" s="130">
        <v>390.95468331284911</v>
      </c>
      <c r="I177" s="124">
        <v>71.771060255492927</v>
      </c>
      <c r="J177" s="124">
        <v>227.94697306576404</v>
      </c>
      <c r="K177" s="143">
        <v>0.57232704402515733</v>
      </c>
      <c r="L177" s="83">
        <v>0.5835622710622711</v>
      </c>
    </row>
    <row r="178" spans="1:12" x14ac:dyDescent="0.45">
      <c r="A178" s="3" t="s">
        <v>237</v>
      </c>
      <c r="B178" s="72" t="s">
        <v>71</v>
      </c>
      <c r="C178" s="3" t="s">
        <v>409</v>
      </c>
      <c r="D178" s="124">
        <v>83.989102262020822</v>
      </c>
      <c r="E178" s="130">
        <v>33.766582097885063</v>
      </c>
      <c r="F178" s="135">
        <v>0.46948115843473587</v>
      </c>
      <c r="G178" s="135">
        <v>0.85633953786445205</v>
      </c>
      <c r="H178" s="130">
        <v>586.2317688617411</v>
      </c>
      <c r="I178" s="124">
        <v>40.392673916401385</v>
      </c>
      <c r="J178" s="124">
        <v>234.83209604005313</v>
      </c>
      <c r="K178" s="143">
        <v>0.532258064516129</v>
      </c>
      <c r="L178" s="83">
        <v>0.9890180878552971</v>
      </c>
    </row>
    <row r="179" spans="1:12" x14ac:dyDescent="0.45">
      <c r="A179" s="3" t="s">
        <v>237</v>
      </c>
      <c r="B179" s="72" t="s">
        <v>71</v>
      </c>
      <c r="C179" s="3" t="s">
        <v>410</v>
      </c>
      <c r="D179" s="124">
        <v>91.046093861268133</v>
      </c>
      <c r="E179" s="130">
        <v>102.19717740926964</v>
      </c>
      <c r="F179" s="135">
        <v>0.78972201425746691</v>
      </c>
      <c r="G179" s="135">
        <v>1.4213575428211427</v>
      </c>
      <c r="H179" s="130">
        <v>973.03103461854721</v>
      </c>
      <c r="I179" s="124">
        <v>331.26144599421423</v>
      </c>
      <c r="J179" s="124">
        <v>437.16258259977184</v>
      </c>
      <c r="K179" s="143">
        <v>2.5405405405405403</v>
      </c>
      <c r="L179" s="83">
        <v>1.0791513667890658</v>
      </c>
    </row>
    <row r="180" spans="1:12" x14ac:dyDescent="0.45">
      <c r="A180" s="3" t="s">
        <v>237</v>
      </c>
      <c r="B180" s="72" t="s">
        <v>71</v>
      </c>
      <c r="C180" s="3" t="s">
        <v>411</v>
      </c>
      <c r="D180" s="124">
        <v>101.02553440532223</v>
      </c>
      <c r="E180" s="130">
        <v>47.217466104335259</v>
      </c>
      <c r="F180" s="135">
        <v>0.56342541274369395</v>
      </c>
      <c r="G180" s="135">
        <v>0.82953571556301431</v>
      </c>
      <c r="H180" s="130">
        <v>567.88244424779941</v>
      </c>
      <c r="I180" s="124">
        <v>49.809194495402267</v>
      </c>
      <c r="J180" s="124">
        <v>270.15020604481191</v>
      </c>
      <c r="K180" s="143">
        <v>0.54838709677419362</v>
      </c>
      <c r="L180" s="83">
        <v>0.9481403876375063</v>
      </c>
    </row>
    <row r="181" spans="1:12" x14ac:dyDescent="0.45">
      <c r="A181" s="3" t="s">
        <v>237</v>
      </c>
      <c r="B181" s="72" t="s">
        <v>71</v>
      </c>
      <c r="C181" s="3" t="s">
        <v>412</v>
      </c>
      <c r="D181" s="124">
        <v>74.52761647620099</v>
      </c>
      <c r="E181" s="130">
        <v>38.881112956750563</v>
      </c>
      <c r="F181" s="135">
        <v>0.63114731449207861</v>
      </c>
      <c r="G181" s="135">
        <v>0.82659108566459916</v>
      </c>
      <c r="H181" s="130">
        <v>565.86661347313259</v>
      </c>
      <c r="I181" s="124">
        <v>42.190252293705704</v>
      </c>
      <c r="J181" s="124">
        <v>314.95494116058899</v>
      </c>
      <c r="K181" s="143">
        <v>0.40449438202247201</v>
      </c>
      <c r="L181" s="83">
        <v>0.97126436781609171</v>
      </c>
    </row>
    <row r="182" spans="1:12" x14ac:dyDescent="0.45">
      <c r="A182" s="3" t="s">
        <v>237</v>
      </c>
      <c r="B182" s="72" t="s">
        <v>71</v>
      </c>
      <c r="C182" s="3" t="s">
        <v>413</v>
      </c>
      <c r="D182" s="124">
        <v>99.074731644080302</v>
      </c>
      <c r="E182" s="130">
        <v>127.66916903028169</v>
      </c>
      <c r="F182" s="135">
        <v>1.099798081754543</v>
      </c>
      <c r="G182" s="135">
        <v>1.1716831089126842</v>
      </c>
      <c r="H182" s="130">
        <v>802.10924652182894</v>
      </c>
      <c r="I182" s="124">
        <v>292.33451675472526</v>
      </c>
      <c r="J182" s="124">
        <v>589.82369392756414</v>
      </c>
      <c r="K182" s="143">
        <v>1.6049382716049383</v>
      </c>
      <c r="L182" s="83">
        <v>1.043217286914766</v>
      </c>
    </row>
    <row r="183" spans="1:12" x14ac:dyDescent="0.45">
      <c r="A183" s="2" t="s">
        <v>235</v>
      </c>
      <c r="B183" s="2" t="s">
        <v>72</v>
      </c>
      <c r="C183" s="2" t="s">
        <v>414</v>
      </c>
      <c r="D183" s="123">
        <v>94.729955258278395</v>
      </c>
      <c r="E183" s="129">
        <v>949.92067402296175</v>
      </c>
      <c r="F183" s="134">
        <v>9.9712571589508912</v>
      </c>
      <c r="G183" s="134">
        <v>1.0056574857656269</v>
      </c>
      <c r="H183" s="129">
        <v>688.45164876966453</v>
      </c>
      <c r="I183" s="123">
        <v>1667.0025680262693</v>
      </c>
      <c r="J183" s="123">
        <v>5197.7258633597921</v>
      </c>
      <c r="K183" s="142">
        <v>0.9912663755458514</v>
      </c>
      <c r="L183" s="84">
        <v>1.0021935690974264</v>
      </c>
    </row>
    <row r="184" spans="1:12" x14ac:dyDescent="0.45">
      <c r="A184" s="3" t="s">
        <v>237</v>
      </c>
      <c r="B184" s="3" t="s">
        <v>72</v>
      </c>
      <c r="C184" s="3" t="s">
        <v>415</v>
      </c>
      <c r="D184" s="124">
        <v>58.329386086320113</v>
      </c>
      <c r="E184" s="130">
        <v>19.844458590695368</v>
      </c>
      <c r="F184" s="135">
        <v>0.41365486034698434</v>
      </c>
      <c r="G184" s="135">
        <v>0.8224579778576272</v>
      </c>
      <c r="H184" s="130">
        <v>563.0371760905964</v>
      </c>
      <c r="I184" s="124">
        <v>38.228440715378539</v>
      </c>
      <c r="J184" s="124">
        <v>194.67462373053755</v>
      </c>
      <c r="K184" s="143">
        <v>0.56363636363636349</v>
      </c>
      <c r="L184" s="83">
        <v>0.92434017595307927</v>
      </c>
    </row>
    <row r="185" spans="1:12" x14ac:dyDescent="0.45">
      <c r="A185" s="3" t="s">
        <v>237</v>
      </c>
      <c r="B185" s="3" t="s">
        <v>72</v>
      </c>
      <c r="C185" s="3" t="s">
        <v>416</v>
      </c>
      <c r="D185" s="124">
        <v>115.12652665509823</v>
      </c>
      <c r="E185" s="130">
        <v>97.84908143719295</v>
      </c>
      <c r="F185" s="135">
        <v>0.68894454102486402</v>
      </c>
      <c r="G185" s="135">
        <v>1.23366455642963</v>
      </c>
      <c r="H185" s="130">
        <v>844.54042248397604</v>
      </c>
      <c r="I185" s="124">
        <v>184.29794189569458</v>
      </c>
      <c r="J185" s="124">
        <v>397.54357184947304</v>
      </c>
      <c r="K185" s="143">
        <v>1.5957446808510638</v>
      </c>
      <c r="L185" s="83">
        <v>1.1122047244094493</v>
      </c>
    </row>
    <row r="186" spans="1:12" x14ac:dyDescent="0.45">
      <c r="A186" s="3" t="s">
        <v>237</v>
      </c>
      <c r="B186" s="3" t="s">
        <v>72</v>
      </c>
      <c r="C186" s="3" t="s">
        <v>417</v>
      </c>
      <c r="D186" s="124">
        <v>94.090173493144675</v>
      </c>
      <c r="E186" s="130">
        <v>57.516470065828827</v>
      </c>
      <c r="F186" s="135">
        <v>0.67434766487611253</v>
      </c>
      <c r="G186" s="135">
        <v>0.90649225343070894</v>
      </c>
      <c r="H186" s="130">
        <v>620.56524741739361</v>
      </c>
      <c r="I186" s="124">
        <v>79.038294707848962</v>
      </c>
      <c r="J186" s="124">
        <v>339.4384307913374</v>
      </c>
      <c r="K186" s="143">
        <v>0.70833333333333348</v>
      </c>
      <c r="L186" s="83">
        <v>0.9805640243902437</v>
      </c>
    </row>
    <row r="187" spans="1:12" x14ac:dyDescent="0.45">
      <c r="A187" s="3" t="s">
        <v>237</v>
      </c>
      <c r="B187" s="3" t="s">
        <v>72</v>
      </c>
      <c r="C187" s="3" t="s">
        <v>418</v>
      </c>
      <c r="D187" s="124">
        <v>79.235763803020305</v>
      </c>
      <c r="E187" s="130">
        <v>75.545994807645357</v>
      </c>
      <c r="F187" s="135">
        <v>0.97617984892797305</v>
      </c>
      <c r="G187" s="135">
        <v>0.97669813263125183</v>
      </c>
      <c r="H187" s="130">
        <v>668.62669375778501</v>
      </c>
      <c r="I187" s="124">
        <v>142.95162302451223</v>
      </c>
      <c r="J187" s="124">
        <v>509.74828187717253</v>
      </c>
      <c r="K187" s="143">
        <v>0.88397790055248626</v>
      </c>
      <c r="L187" s="83">
        <v>1.0161725067385443</v>
      </c>
    </row>
    <row r="188" spans="1:12" x14ac:dyDescent="0.45">
      <c r="A188" s="3" t="s">
        <v>237</v>
      </c>
      <c r="B188" s="3" t="s">
        <v>72</v>
      </c>
      <c r="C188" s="3" t="s">
        <v>419</v>
      </c>
      <c r="D188" s="124">
        <v>104.78322449267402</v>
      </c>
      <c r="E188" s="130">
        <v>93.116230888300038</v>
      </c>
      <c r="F188" s="135">
        <v>0.87753337954710708</v>
      </c>
      <c r="G188" s="135">
        <v>1.0126747572564865</v>
      </c>
      <c r="H188" s="130">
        <v>693.25552304706696</v>
      </c>
      <c r="I188" s="124">
        <v>147.44670267857455</v>
      </c>
      <c r="J188" s="124">
        <v>460.90815935061545</v>
      </c>
      <c r="K188" s="143">
        <v>1.0068965517241379</v>
      </c>
      <c r="L188" s="83">
        <v>1.0158295281582952</v>
      </c>
    </row>
    <row r="189" spans="1:12" x14ac:dyDescent="0.45">
      <c r="A189" s="3" t="s">
        <v>237</v>
      </c>
      <c r="B189" s="3" t="s">
        <v>72</v>
      </c>
      <c r="C189" s="3" t="s">
        <v>420</v>
      </c>
      <c r="D189" s="124">
        <v>66.112600668433885</v>
      </c>
      <c r="E189" s="130">
        <v>39.002590089849043</v>
      </c>
      <c r="F189" s="135">
        <v>0.65217722104771547</v>
      </c>
      <c r="G189" s="135">
        <v>0.90457291841364162</v>
      </c>
      <c r="H189" s="130">
        <v>619.25131163334743</v>
      </c>
      <c r="I189" s="124">
        <v>74.198467643487277</v>
      </c>
      <c r="J189" s="124">
        <v>329.66313190770205</v>
      </c>
      <c r="K189" s="143">
        <v>0.6913580246913581</v>
      </c>
      <c r="L189" s="83">
        <v>0.98754295532645997</v>
      </c>
    </row>
    <row r="190" spans="1:12" x14ac:dyDescent="0.45">
      <c r="A190" s="3" t="s">
        <v>237</v>
      </c>
      <c r="B190" s="3" t="s">
        <v>72</v>
      </c>
      <c r="C190" s="3" t="s">
        <v>421</v>
      </c>
      <c r="D190" s="124">
        <v>64.812809906180547</v>
      </c>
      <c r="E190" s="130">
        <v>62.822760376101165</v>
      </c>
      <c r="F190" s="135">
        <v>1.007924803019806</v>
      </c>
      <c r="G190" s="135">
        <v>0.96167434911216843</v>
      </c>
      <c r="H190" s="130">
        <v>658.34173224666279</v>
      </c>
      <c r="I190" s="124">
        <v>149.48189235890101</v>
      </c>
      <c r="J190" s="124">
        <v>514.07706843553456</v>
      </c>
      <c r="K190" s="143">
        <v>0.87248322147650992</v>
      </c>
      <c r="L190" s="83">
        <v>0.97591006423982873</v>
      </c>
    </row>
    <row r="191" spans="1:12" x14ac:dyDescent="0.45">
      <c r="A191" s="3" t="s">
        <v>237</v>
      </c>
      <c r="B191" s="3" t="s">
        <v>72</v>
      </c>
      <c r="C191" s="3" t="s">
        <v>422</v>
      </c>
      <c r="D191" s="124">
        <v>72.559465070645771</v>
      </c>
      <c r="E191" s="130">
        <v>43.363637248513534</v>
      </c>
      <c r="F191" s="135">
        <v>0.61733080595100687</v>
      </c>
      <c r="G191" s="135">
        <v>0.96808542312934465</v>
      </c>
      <c r="H191" s="130">
        <v>662.73061667300306</v>
      </c>
      <c r="I191" s="124">
        <v>94.459678725994323</v>
      </c>
      <c r="J191" s="124">
        <v>314.66434699315846</v>
      </c>
      <c r="K191" s="143">
        <v>0.9157894736842106</v>
      </c>
      <c r="L191" s="83">
        <v>0.98322644301924034</v>
      </c>
    </row>
    <row r="192" spans="1:12" x14ac:dyDescent="0.45">
      <c r="A192" s="3" t="s">
        <v>237</v>
      </c>
      <c r="B192" s="3" t="s">
        <v>72</v>
      </c>
      <c r="C192" s="3" t="s">
        <v>423</v>
      </c>
      <c r="D192" s="124">
        <v>49.562010857206296</v>
      </c>
      <c r="E192" s="130">
        <v>1.6681770513095562</v>
      </c>
      <c r="F192" s="135">
        <v>5.4255558159475983E-2</v>
      </c>
      <c r="G192" s="135">
        <v>0.62036742921879073</v>
      </c>
      <c r="H192" s="130">
        <v>424.69030016071565</v>
      </c>
      <c r="I192" s="124">
        <v>0</v>
      </c>
      <c r="J192" s="124">
        <v>23.04180928013502</v>
      </c>
      <c r="K192" s="143">
        <v>0</v>
      </c>
      <c r="L192" s="83">
        <v>0.85714285714285721</v>
      </c>
    </row>
    <row r="193" spans="1:12" x14ac:dyDescent="0.45">
      <c r="A193" s="3" t="s">
        <v>237</v>
      </c>
      <c r="B193" s="3" t="s">
        <v>72</v>
      </c>
      <c r="C193" s="3" t="s">
        <v>424</v>
      </c>
      <c r="D193" s="124">
        <v>83.967226662847793</v>
      </c>
      <c r="E193" s="130">
        <v>70.998626508969508</v>
      </c>
      <c r="F193" s="135">
        <v>0.92110390430914302</v>
      </c>
      <c r="G193" s="135">
        <v>0.91797639722584923</v>
      </c>
      <c r="H193" s="130">
        <v>628.42704712791135</v>
      </c>
      <c r="I193" s="124">
        <v>100.27108854913715</v>
      </c>
      <c r="J193" s="124">
        <v>478.57551813384788</v>
      </c>
      <c r="K193" s="143">
        <v>0.65853658536585358</v>
      </c>
      <c r="L193" s="83">
        <v>1.0108552631578946</v>
      </c>
    </row>
    <row r="194" spans="1:12" x14ac:dyDescent="0.45">
      <c r="A194" s="3" t="s">
        <v>237</v>
      </c>
      <c r="B194" s="3" t="s">
        <v>72</v>
      </c>
      <c r="C194" s="3" t="s">
        <v>425</v>
      </c>
      <c r="D194" s="124">
        <v>115.04474461508954</v>
      </c>
      <c r="E194" s="130">
        <v>388.19264695855645</v>
      </c>
      <c r="F194" s="135">
        <v>3.0878045717407128</v>
      </c>
      <c r="G194" s="135">
        <v>1.0927749087708327</v>
      </c>
      <c r="H194" s="130">
        <v>748.09037701801765</v>
      </c>
      <c r="I194" s="124">
        <v>672.5128843799738</v>
      </c>
      <c r="J194" s="124">
        <v>1637.4440018514945</v>
      </c>
      <c r="K194" s="143">
        <v>1.2544378698224854</v>
      </c>
      <c r="L194" s="83">
        <v>1.0009833647463739</v>
      </c>
    </row>
    <row r="195" spans="1:12" x14ac:dyDescent="0.45">
      <c r="A195" s="2" t="s">
        <v>235</v>
      </c>
      <c r="B195" s="2" t="s">
        <v>73</v>
      </c>
      <c r="C195" s="2" t="s">
        <v>426</v>
      </c>
      <c r="D195" s="123">
        <v>107.94004389398076</v>
      </c>
      <c r="E195" s="129">
        <v>226.38142409865463</v>
      </c>
      <c r="F195" s="134">
        <v>2.1776258139390658</v>
      </c>
      <c r="G195" s="134">
        <v>0.96310789104769423</v>
      </c>
      <c r="H195" s="129">
        <v>659.32310445644828</v>
      </c>
      <c r="I195" s="123">
        <v>331.04883332048291</v>
      </c>
      <c r="J195" s="123">
        <v>1104.710178670322</v>
      </c>
      <c r="K195" s="142">
        <v>0.926952141057934</v>
      </c>
      <c r="L195" s="84">
        <v>0.99363057324840776</v>
      </c>
    </row>
    <row r="196" spans="1:12" x14ac:dyDescent="0.45">
      <c r="A196" s="3" t="s">
        <v>237</v>
      </c>
      <c r="B196" s="3" t="s">
        <v>73</v>
      </c>
      <c r="C196" s="3" t="s">
        <v>427</v>
      </c>
      <c r="D196" s="124">
        <v>85.114076800722302</v>
      </c>
      <c r="E196" s="130">
        <v>80.080514623454889</v>
      </c>
      <c r="F196" s="135">
        <v>1.094145418955335</v>
      </c>
      <c r="G196" s="135">
        <v>0.85990488506024576</v>
      </c>
      <c r="H196" s="130">
        <v>588.67252944884274</v>
      </c>
      <c r="I196" s="124">
        <v>104.88681931722815</v>
      </c>
      <c r="J196" s="124">
        <v>539.20653204407267</v>
      </c>
      <c r="K196" s="143">
        <v>0.57923497267759572</v>
      </c>
      <c r="L196" s="83">
        <v>0.95941409826060409</v>
      </c>
    </row>
    <row r="197" spans="1:12" x14ac:dyDescent="0.45">
      <c r="A197" s="3" t="s">
        <v>237</v>
      </c>
      <c r="B197" s="3" t="s">
        <v>73</v>
      </c>
      <c r="C197" s="3" t="s">
        <v>428</v>
      </c>
      <c r="D197" s="124">
        <v>142.81732068712731</v>
      </c>
      <c r="E197" s="130">
        <v>99.796520196663479</v>
      </c>
      <c r="F197" s="135">
        <v>0.5220359153979901</v>
      </c>
      <c r="G197" s="135">
        <v>1.3385485684968794</v>
      </c>
      <c r="H197" s="130">
        <v>916.34177837236007</v>
      </c>
      <c r="I197" s="124">
        <v>166.09630999738809</v>
      </c>
      <c r="J197" s="124">
        <v>312.26700909264906</v>
      </c>
      <c r="K197" s="143">
        <v>1.9545454545454541</v>
      </c>
      <c r="L197" s="83">
        <v>1.1765860039241334</v>
      </c>
    </row>
    <row r="198" spans="1:12" x14ac:dyDescent="0.45">
      <c r="A198" s="3" t="s">
        <v>237</v>
      </c>
      <c r="B198" s="3" t="s">
        <v>73</v>
      </c>
      <c r="C198" s="3" t="s">
        <v>429</v>
      </c>
      <c r="D198" s="124">
        <v>107.39468326533336</v>
      </c>
      <c r="E198" s="130">
        <v>42.673562708974465</v>
      </c>
      <c r="F198" s="135">
        <v>0.49964536788537572</v>
      </c>
      <c r="G198" s="135">
        <v>0.79526936947987381</v>
      </c>
      <c r="H198" s="130">
        <v>544.42443514215449</v>
      </c>
      <c r="I198" s="124">
        <v>40.734508543189754</v>
      </c>
      <c r="J198" s="124">
        <v>231.2846386391999</v>
      </c>
      <c r="K198" s="143">
        <v>0.5</v>
      </c>
      <c r="L198" s="83">
        <v>0.9110198494182068</v>
      </c>
    </row>
    <row r="199" spans="1:12" x14ac:dyDescent="0.45">
      <c r="A199" s="3" t="s">
        <v>237</v>
      </c>
      <c r="B199" s="3" t="s">
        <v>73</v>
      </c>
      <c r="C199" s="3" t="s">
        <v>430</v>
      </c>
      <c r="D199" s="124">
        <v>110.91545388229231</v>
      </c>
      <c r="E199" s="130">
        <v>3.8308265695618231</v>
      </c>
      <c r="F199" s="135">
        <v>6.179911170036579E-2</v>
      </c>
      <c r="G199" s="135">
        <v>0.55887952293338017</v>
      </c>
      <c r="H199" s="130">
        <v>382.59699199092881</v>
      </c>
      <c r="I199" s="124">
        <v>2.135601807878138</v>
      </c>
      <c r="J199" s="124">
        <v>21.508552436393227</v>
      </c>
      <c r="K199" s="143">
        <v>0.22222222222222221</v>
      </c>
      <c r="L199" s="83">
        <v>0.7052023121387283</v>
      </c>
    </row>
    <row r="200" spans="1:12" x14ac:dyDescent="0.45">
      <c r="A200" s="2" t="s">
        <v>235</v>
      </c>
      <c r="B200" s="2" t="s">
        <v>74</v>
      </c>
      <c r="C200" s="2" t="s">
        <v>431</v>
      </c>
      <c r="D200" s="123">
        <v>124.30799634303659</v>
      </c>
      <c r="E200" s="129">
        <v>240.05776066404769</v>
      </c>
      <c r="F200" s="134">
        <v>1.9563815924493642</v>
      </c>
      <c r="G200" s="134">
        <v>0.98710446484352221</v>
      </c>
      <c r="H200" s="129">
        <v>675.75064666480102</v>
      </c>
      <c r="I200" s="123">
        <v>315.04608403749126</v>
      </c>
      <c r="J200" s="123">
        <v>1006.9800421832796</v>
      </c>
      <c r="K200" s="142">
        <v>0.97029702970297027</v>
      </c>
      <c r="L200" s="84">
        <v>0.99890909090909108</v>
      </c>
    </row>
    <row r="201" spans="1:12" x14ac:dyDescent="0.45">
      <c r="A201" s="3" t="s">
        <v>237</v>
      </c>
      <c r="B201" s="3" t="s">
        <v>74</v>
      </c>
      <c r="C201" s="3" t="s">
        <v>432</v>
      </c>
      <c r="D201" s="124">
        <v>183.64037350262197</v>
      </c>
      <c r="E201" s="130">
        <v>94.847128818275166</v>
      </c>
      <c r="F201" s="135">
        <v>0.51303167377093328</v>
      </c>
      <c r="G201" s="135">
        <v>1.0067272926292095</v>
      </c>
      <c r="H201" s="130">
        <v>689.18401571320476</v>
      </c>
      <c r="I201" s="124">
        <v>96.92199695123324</v>
      </c>
      <c r="J201" s="124">
        <v>256.65123216628535</v>
      </c>
      <c r="K201" s="143">
        <v>1.1379310344827587</v>
      </c>
      <c r="L201" s="83">
        <v>0.97103274559193942</v>
      </c>
    </row>
    <row r="202" spans="1:12" x14ac:dyDescent="0.45">
      <c r="A202" s="3" t="s">
        <v>237</v>
      </c>
      <c r="B202" s="3" t="s">
        <v>74</v>
      </c>
      <c r="C202" s="3" t="s">
        <v>433</v>
      </c>
      <c r="D202" s="124">
        <v>101.23920028780883</v>
      </c>
      <c r="E202" s="130">
        <v>78.726792749582202</v>
      </c>
      <c r="F202" s="135">
        <v>0.71710780789171313</v>
      </c>
      <c r="G202" s="135">
        <v>1.0843997331498363</v>
      </c>
      <c r="H202" s="130">
        <v>742.35691055789312</v>
      </c>
      <c r="I202" s="124">
        <v>137.8151020246622</v>
      </c>
      <c r="J202" s="124">
        <v>394.53483477877307</v>
      </c>
      <c r="K202" s="143">
        <v>1.146067415730337</v>
      </c>
      <c r="L202" s="83">
        <v>1.0611620795107035</v>
      </c>
    </row>
    <row r="203" spans="1:12" x14ac:dyDescent="0.45">
      <c r="A203" s="3" t="s">
        <v>237</v>
      </c>
      <c r="B203" s="3" t="s">
        <v>74</v>
      </c>
      <c r="C203" s="3" t="s">
        <v>434</v>
      </c>
      <c r="D203" s="124">
        <v>105.59105176899673</v>
      </c>
      <c r="E203" s="130">
        <v>30.186197185900653</v>
      </c>
      <c r="F203" s="135">
        <v>0.3101761146262651</v>
      </c>
      <c r="G203" s="135">
        <v>0.921664664114211</v>
      </c>
      <c r="H203" s="130">
        <v>630.95195591279662</v>
      </c>
      <c r="I203" s="124">
        <v>39.271238611196935</v>
      </c>
      <c r="J203" s="124">
        <v>156.43498758967684</v>
      </c>
      <c r="K203" s="143">
        <v>0.77192982456140347</v>
      </c>
      <c r="L203" s="83">
        <v>0.98484848484848497</v>
      </c>
    </row>
    <row r="204" spans="1:12" x14ac:dyDescent="0.45">
      <c r="A204" s="3" t="s">
        <v>237</v>
      </c>
      <c r="B204" s="3" t="s">
        <v>74</v>
      </c>
      <c r="C204" s="3" t="s">
        <v>435</v>
      </c>
      <c r="D204" s="124">
        <v>100.59455767149306</v>
      </c>
      <c r="E204" s="130">
        <v>36.297641910289656</v>
      </c>
      <c r="F204" s="135">
        <v>0.4160659961604517</v>
      </c>
      <c r="G204" s="135">
        <v>0.86724479679465583</v>
      </c>
      <c r="H204" s="130">
        <v>593.69727635015113</v>
      </c>
      <c r="I204" s="124">
        <v>47.494402141841164</v>
      </c>
      <c r="J204" s="124">
        <v>199.52284656053143</v>
      </c>
      <c r="K204" s="143">
        <v>0.69444444444444442</v>
      </c>
      <c r="L204" s="83">
        <v>0.93613138686131403</v>
      </c>
    </row>
    <row r="205" spans="1:12" x14ac:dyDescent="0.45">
      <c r="A205" s="2" t="s">
        <v>235</v>
      </c>
      <c r="B205" s="2" t="s">
        <v>75</v>
      </c>
      <c r="C205" s="2" t="s">
        <v>436</v>
      </c>
      <c r="D205" s="123">
        <v>152.72299762932707</v>
      </c>
      <c r="E205" s="129">
        <v>452.47404023639001</v>
      </c>
      <c r="F205" s="134">
        <v>3.0012538002788602</v>
      </c>
      <c r="G205" s="134">
        <v>0.9871576257472866</v>
      </c>
      <c r="H205" s="129">
        <v>675.78703948478665</v>
      </c>
      <c r="I205" s="123">
        <v>486.89478667889313</v>
      </c>
      <c r="J205" s="123">
        <v>1541.3136337540229</v>
      </c>
      <c r="K205" s="142">
        <v>0.97328244274809161</v>
      </c>
      <c r="L205" s="84">
        <v>0.99561048862192458</v>
      </c>
    </row>
    <row r="206" spans="1:12" x14ac:dyDescent="0.45">
      <c r="A206" s="3" t="s">
        <v>237</v>
      </c>
      <c r="B206" s="3" t="s">
        <v>75</v>
      </c>
      <c r="C206" s="3" t="s">
        <v>437</v>
      </c>
      <c r="D206" s="124">
        <v>128.55894055784</v>
      </c>
      <c r="E206" s="130">
        <v>11.619025456305939</v>
      </c>
      <c r="F206" s="135">
        <v>9.8796540074649691E-2</v>
      </c>
      <c r="G206" s="135">
        <v>0.91479900353100529</v>
      </c>
      <c r="H206" s="130">
        <v>626.25187122660509</v>
      </c>
      <c r="I206" s="124">
        <v>16.681588735900732</v>
      </c>
      <c r="J206" s="124">
        <v>45.189929356562914</v>
      </c>
      <c r="K206" s="143">
        <v>1.0357142857142858</v>
      </c>
      <c r="L206" s="83">
        <v>0.90073529411764697</v>
      </c>
    </row>
    <row r="207" spans="1:12" x14ac:dyDescent="0.45">
      <c r="A207" s="3" t="s">
        <v>237</v>
      </c>
      <c r="B207" s="3" t="s">
        <v>75</v>
      </c>
      <c r="C207" s="3" t="s">
        <v>438</v>
      </c>
      <c r="D207" s="124">
        <v>132.71310512130154</v>
      </c>
      <c r="E207" s="130">
        <v>34.311496016811525</v>
      </c>
      <c r="F207" s="135">
        <v>0.23693161134661841</v>
      </c>
      <c r="G207" s="135">
        <v>1.0911961764292082</v>
      </c>
      <c r="H207" s="130">
        <v>747.0096105553389</v>
      </c>
      <c r="I207" s="124">
        <v>43.484850732620266</v>
      </c>
      <c r="J207" s="124">
        <v>133.50533998766608</v>
      </c>
      <c r="K207" s="143">
        <v>1.096153846153846</v>
      </c>
      <c r="L207" s="83">
        <v>1.0887850467289721</v>
      </c>
    </row>
    <row r="208" spans="1:12" x14ac:dyDescent="0.45">
      <c r="A208" s="3" t="s">
        <v>237</v>
      </c>
      <c r="B208" s="3" t="s">
        <v>75</v>
      </c>
      <c r="C208" s="3" t="s">
        <v>439</v>
      </c>
      <c r="D208" s="124">
        <v>124.90111759151631</v>
      </c>
      <c r="E208" s="130">
        <v>18.031024510926191</v>
      </c>
      <c r="F208" s="135">
        <v>0.1528620086886657</v>
      </c>
      <c r="G208" s="135">
        <v>0.94439682257587687</v>
      </c>
      <c r="H208" s="130">
        <v>646.51390637261193</v>
      </c>
      <c r="I208" s="124">
        <v>25.31010339559742</v>
      </c>
      <c r="J208" s="124">
        <v>73.51731097767599</v>
      </c>
      <c r="K208" s="143">
        <v>1.032258064516129</v>
      </c>
      <c r="L208" s="83">
        <v>0.95497630331753547</v>
      </c>
    </row>
    <row r="209" spans="1:12" x14ac:dyDescent="0.45">
      <c r="A209" s="3" t="s">
        <v>237</v>
      </c>
      <c r="B209" s="3" t="s">
        <v>75</v>
      </c>
      <c r="C209" s="3" t="s">
        <v>440</v>
      </c>
      <c r="D209" s="124">
        <v>163.53193766548688</v>
      </c>
      <c r="E209" s="130">
        <v>306.94152223905212</v>
      </c>
      <c r="F209" s="135">
        <v>1.7890927877315701</v>
      </c>
      <c r="G209" s="135">
        <v>1.0491079908557821</v>
      </c>
      <c r="H209" s="130">
        <v>718.19693709356977</v>
      </c>
      <c r="I209" s="124">
        <v>340.5559107221934</v>
      </c>
      <c r="J209" s="124">
        <v>944.3650496028165</v>
      </c>
      <c r="K209" s="143">
        <v>1.1225165562913906</v>
      </c>
      <c r="L209" s="83">
        <v>1.0118746350009733</v>
      </c>
    </row>
    <row r="210" spans="1:12" x14ac:dyDescent="0.45">
      <c r="A210" s="3" t="s">
        <v>237</v>
      </c>
      <c r="B210" s="3" t="s">
        <v>75</v>
      </c>
      <c r="C210" s="3" t="s">
        <v>441</v>
      </c>
      <c r="D210" s="124">
        <v>127.38509274266096</v>
      </c>
      <c r="E210" s="130">
        <v>64.342330507217341</v>
      </c>
      <c r="F210" s="135">
        <v>0.53640268314960482</v>
      </c>
      <c r="G210" s="135">
        <v>0.94164507220291949</v>
      </c>
      <c r="H210" s="130">
        <v>644.63011680401667</v>
      </c>
      <c r="I210" s="124">
        <v>88.930984696336708</v>
      </c>
      <c r="J210" s="124">
        <v>256.85033959638099</v>
      </c>
      <c r="K210" s="143">
        <v>1.032258064516129</v>
      </c>
      <c r="L210" s="83">
        <v>0.95124923826934793</v>
      </c>
    </row>
    <row r="211" spans="1:12" x14ac:dyDescent="0.45">
      <c r="A211" s="3" t="s">
        <v>237</v>
      </c>
      <c r="B211" s="3" t="s">
        <v>75</v>
      </c>
      <c r="C211" s="3" t="s">
        <v>442</v>
      </c>
      <c r="D211" s="124">
        <v>96.191858680164813</v>
      </c>
      <c r="E211" s="130">
        <v>17.228641506077</v>
      </c>
      <c r="F211" s="135">
        <v>0.18716816928775171</v>
      </c>
      <c r="G211" s="135">
        <v>0.95693122340009329</v>
      </c>
      <c r="H211" s="130">
        <v>655.09468962726248</v>
      </c>
      <c r="I211" s="124">
        <v>31.947960023723965</v>
      </c>
      <c r="J211" s="124">
        <v>90.664913743938655</v>
      </c>
      <c r="K211" s="143">
        <v>1.05</v>
      </c>
      <c r="L211" s="83">
        <v>0.95395948434622468</v>
      </c>
    </row>
    <row r="212" spans="1:12" x14ac:dyDescent="0.45">
      <c r="A212" s="2" t="s">
        <v>235</v>
      </c>
      <c r="B212" s="2" t="s">
        <v>76</v>
      </c>
      <c r="C212" s="2" t="s">
        <v>443</v>
      </c>
      <c r="D212" s="123">
        <v>120.42637531745764</v>
      </c>
      <c r="E212" s="129">
        <v>1294.3486398615685</v>
      </c>
      <c r="F212" s="134">
        <v>10.56751803949461</v>
      </c>
      <c r="G212" s="134">
        <v>1.0170836173284423</v>
      </c>
      <c r="H212" s="129">
        <v>696.27373454421695</v>
      </c>
      <c r="I212" s="123">
        <v>1866.1968559778452</v>
      </c>
      <c r="J212" s="123">
        <v>5491.6883942444483</v>
      </c>
      <c r="K212" s="142">
        <v>1.0438413361169103</v>
      </c>
      <c r="L212" s="84">
        <v>0.99829286239882264</v>
      </c>
    </row>
    <row r="213" spans="1:12" x14ac:dyDescent="0.45">
      <c r="A213" s="3" t="s">
        <v>237</v>
      </c>
      <c r="B213" s="3" t="s">
        <v>76</v>
      </c>
      <c r="C213" s="3" t="s">
        <v>444</v>
      </c>
      <c r="D213" s="124">
        <v>117.91539733917237</v>
      </c>
      <c r="E213" s="130">
        <v>194.37638688880497</v>
      </c>
      <c r="F213" s="135">
        <v>1.4463913514057931</v>
      </c>
      <c r="G213" s="135">
        <v>1.1396911346345442</v>
      </c>
      <c r="H213" s="130">
        <v>780.20822380690913</v>
      </c>
      <c r="I213" s="124">
        <v>347.23254453926444</v>
      </c>
      <c r="J213" s="124">
        <v>781.25388267072424</v>
      </c>
      <c r="K213" s="143">
        <v>1.4157303370786518</v>
      </c>
      <c r="L213" s="83">
        <v>1.0318321150672012</v>
      </c>
    </row>
    <row r="214" spans="1:12" x14ac:dyDescent="0.45">
      <c r="A214" s="3" t="s">
        <v>237</v>
      </c>
      <c r="B214" s="3" t="s">
        <v>76</v>
      </c>
      <c r="C214" s="3" t="s">
        <v>445</v>
      </c>
      <c r="D214" s="124">
        <v>125.10209049694917</v>
      </c>
      <c r="E214" s="130">
        <v>124.92812885349953</v>
      </c>
      <c r="F214" s="135">
        <v>0.98688489175124994</v>
      </c>
      <c r="G214" s="135">
        <v>1.0118803630501962</v>
      </c>
      <c r="H214" s="130">
        <v>692.71169772996393</v>
      </c>
      <c r="I214" s="124">
        <v>176.11160070136427</v>
      </c>
      <c r="J214" s="124">
        <v>507.51510812769578</v>
      </c>
      <c r="K214" s="143">
        <v>1.0569620253164556</v>
      </c>
      <c r="L214" s="83">
        <v>0.98954372623574161</v>
      </c>
    </row>
    <row r="215" spans="1:12" x14ac:dyDescent="0.45">
      <c r="A215" s="3" t="s">
        <v>237</v>
      </c>
      <c r="B215" s="3" t="s">
        <v>76</v>
      </c>
      <c r="C215" s="3" t="s">
        <v>446</v>
      </c>
      <c r="D215" s="124">
        <v>93.163407167555249</v>
      </c>
      <c r="E215" s="130">
        <v>112.59165397618854</v>
      </c>
      <c r="F215" s="135">
        <v>1.347894952718711</v>
      </c>
      <c r="G215" s="135">
        <v>0.89661249903821116</v>
      </c>
      <c r="H215" s="130">
        <v>613.80177844587183</v>
      </c>
      <c r="I215" s="124">
        <v>154.24865016844788</v>
      </c>
      <c r="J215" s="124">
        <v>673.09166896851127</v>
      </c>
      <c r="K215" s="143">
        <v>0.68928571428571428</v>
      </c>
      <c r="L215" s="83">
        <v>0.97262180974477952</v>
      </c>
    </row>
    <row r="216" spans="1:12" x14ac:dyDescent="0.45">
      <c r="A216" s="3" t="s">
        <v>237</v>
      </c>
      <c r="B216" s="3" t="s">
        <v>76</v>
      </c>
      <c r="C216" s="3" t="s">
        <v>447</v>
      </c>
      <c r="D216" s="124">
        <v>90.259933424703377</v>
      </c>
      <c r="E216" s="130">
        <v>74.760926211296393</v>
      </c>
      <c r="F216" s="135">
        <v>0.938191953974713</v>
      </c>
      <c r="G216" s="135">
        <v>0.88285211197158164</v>
      </c>
      <c r="H216" s="130">
        <v>604.38171117861771</v>
      </c>
      <c r="I216" s="124">
        <v>99.091388842064291</v>
      </c>
      <c r="J216" s="124">
        <v>467.93466971518376</v>
      </c>
      <c r="K216" s="143">
        <v>0.62992125984251957</v>
      </c>
      <c r="L216" s="83">
        <v>0.96500857632933112</v>
      </c>
    </row>
    <row r="217" spans="1:12" x14ac:dyDescent="0.45">
      <c r="A217" s="3" t="s">
        <v>237</v>
      </c>
      <c r="B217" s="3" t="s">
        <v>76</v>
      </c>
      <c r="C217" s="3" t="s">
        <v>448</v>
      </c>
      <c r="D217" s="124">
        <v>145.52007532369635</v>
      </c>
      <c r="E217" s="130">
        <v>97.692659150722093</v>
      </c>
      <c r="F217" s="135">
        <v>0.67856965372791112</v>
      </c>
      <c r="G217" s="135">
        <v>0.98933776327840295</v>
      </c>
      <c r="H217" s="130">
        <v>677.27951510306241</v>
      </c>
      <c r="I217" s="124">
        <v>114.37983122235138</v>
      </c>
      <c r="J217" s="124">
        <v>345.20149481814127</v>
      </c>
      <c r="K217" s="143">
        <v>1.027027027027027</v>
      </c>
      <c r="L217" s="83">
        <v>0.99717514124293793</v>
      </c>
    </row>
    <row r="218" spans="1:12" x14ac:dyDescent="0.45">
      <c r="A218" s="3" t="s">
        <v>237</v>
      </c>
      <c r="B218" s="3" t="s">
        <v>76</v>
      </c>
      <c r="C218" s="3" t="s">
        <v>449</v>
      </c>
      <c r="D218" s="124">
        <v>116.69687541461194</v>
      </c>
      <c r="E218" s="130">
        <v>105.39151899732748</v>
      </c>
      <c r="F218" s="135">
        <v>1.046813122135773</v>
      </c>
      <c r="G218" s="135">
        <v>0.86273472381661487</v>
      </c>
      <c r="H218" s="130">
        <v>590.60977665790756</v>
      </c>
      <c r="I218" s="124">
        <v>100.50198337531081</v>
      </c>
      <c r="J218" s="124">
        <v>517.75608089186494</v>
      </c>
      <c r="K218" s="143">
        <v>0.57894736842105254</v>
      </c>
      <c r="L218" s="83">
        <v>0.96349453978159127</v>
      </c>
    </row>
    <row r="219" spans="1:12" x14ac:dyDescent="0.45">
      <c r="A219" s="3" t="s">
        <v>237</v>
      </c>
      <c r="B219" s="3" t="s">
        <v>76</v>
      </c>
      <c r="C219" s="3" t="s">
        <v>450</v>
      </c>
      <c r="D219" s="124">
        <v>123.52966215949017</v>
      </c>
      <c r="E219" s="130">
        <v>151.50450747277534</v>
      </c>
      <c r="F219" s="135">
        <v>1.1178065650086559</v>
      </c>
      <c r="G219" s="135">
        <v>1.0972046620947706</v>
      </c>
      <c r="H219" s="130">
        <v>751.12289158950341</v>
      </c>
      <c r="I219" s="124">
        <v>241.96890141995721</v>
      </c>
      <c r="J219" s="124">
        <v>597.6411979270747</v>
      </c>
      <c r="K219" s="143">
        <v>1.3286384976525825</v>
      </c>
      <c r="L219" s="83">
        <v>1.0535820011841328</v>
      </c>
    </row>
    <row r="220" spans="1:12" x14ac:dyDescent="0.45">
      <c r="A220" s="3" t="s">
        <v>237</v>
      </c>
      <c r="B220" s="3" t="s">
        <v>76</v>
      </c>
      <c r="C220" s="3" t="s">
        <v>451</v>
      </c>
      <c r="D220" s="124">
        <v>131.50606962211256</v>
      </c>
      <c r="E220" s="130">
        <v>433.10285831095422</v>
      </c>
      <c r="F220" s="135">
        <v>3.004965548771791</v>
      </c>
      <c r="G220" s="135">
        <v>1.095987887806648</v>
      </c>
      <c r="H220" s="130">
        <v>750.28991388417592</v>
      </c>
      <c r="I220" s="124">
        <v>650.53267525880858</v>
      </c>
      <c r="J220" s="124">
        <v>1604.0626675540937</v>
      </c>
      <c r="K220" s="143">
        <v>1.232633279483037</v>
      </c>
      <c r="L220" s="83">
        <v>1.0004697923517805</v>
      </c>
    </row>
    <row r="221" spans="1:12" x14ac:dyDescent="0.45">
      <c r="A221" s="2" t="s">
        <v>235</v>
      </c>
      <c r="B221" s="2" t="s">
        <v>77</v>
      </c>
      <c r="C221" s="2" t="s">
        <v>452</v>
      </c>
      <c r="D221" s="123">
        <v>123.88899615006569</v>
      </c>
      <c r="E221" s="129">
        <v>836.70470626784515</v>
      </c>
      <c r="F221" s="134">
        <v>6.8466152342426128</v>
      </c>
      <c r="G221" s="134">
        <v>0.98642383083055662</v>
      </c>
      <c r="H221" s="129">
        <v>675.28469914781101</v>
      </c>
      <c r="I221" s="123">
        <v>1097.1267056309102</v>
      </c>
      <c r="J221" s="123">
        <v>3526.2878030054326</v>
      </c>
      <c r="K221" s="142">
        <v>0.96481481481481479</v>
      </c>
      <c r="L221" s="84">
        <v>1.000044267374945</v>
      </c>
    </row>
    <row r="222" spans="1:12" x14ac:dyDescent="0.45">
      <c r="A222" s="3" t="s">
        <v>237</v>
      </c>
      <c r="B222" s="3" t="s">
        <v>77</v>
      </c>
      <c r="C222" s="3" t="s">
        <v>453</v>
      </c>
      <c r="D222" s="124">
        <v>145.98240543036661</v>
      </c>
      <c r="E222" s="130">
        <v>324.88084322088065</v>
      </c>
      <c r="F222" s="135">
        <v>1.9689174977368111</v>
      </c>
      <c r="G222" s="135">
        <v>1.1303060954535642</v>
      </c>
      <c r="H222" s="130">
        <v>773.78342630938482</v>
      </c>
      <c r="I222" s="124">
        <v>465.6809576223697</v>
      </c>
      <c r="J222" s="124">
        <v>1057.8347698969203</v>
      </c>
      <c r="K222" s="143">
        <v>1.4281524926686218</v>
      </c>
      <c r="L222" s="83">
        <v>1.0450211036423322</v>
      </c>
    </row>
    <row r="223" spans="1:12" x14ac:dyDescent="0.45">
      <c r="A223" s="3" t="s">
        <v>237</v>
      </c>
      <c r="B223" s="3" t="s">
        <v>77</v>
      </c>
      <c r="C223" s="3" t="s">
        <v>454</v>
      </c>
      <c r="D223" s="124">
        <v>128.0735485592802</v>
      </c>
      <c r="E223" s="130">
        <v>258.57259035655784</v>
      </c>
      <c r="F223" s="135">
        <v>2.1149062686501581</v>
      </c>
      <c r="G223" s="135">
        <v>0.95462305537921699</v>
      </c>
      <c r="H223" s="130">
        <v>653.51456706853673</v>
      </c>
      <c r="I223" s="124">
        <v>312.47372363565859</v>
      </c>
      <c r="J223" s="124">
        <v>1069.6483309117839</v>
      </c>
      <c r="K223" s="143">
        <v>0.88172043010752688</v>
      </c>
      <c r="L223" s="83">
        <v>0.97710808461315557</v>
      </c>
    </row>
    <row r="224" spans="1:12" x14ac:dyDescent="0.45">
      <c r="A224" s="3" t="s">
        <v>237</v>
      </c>
      <c r="B224" s="3" t="s">
        <v>77</v>
      </c>
      <c r="C224" s="3" t="s">
        <v>455</v>
      </c>
      <c r="D224" s="124">
        <v>88.895031598137791</v>
      </c>
      <c r="E224" s="130">
        <v>84.370222523322454</v>
      </c>
      <c r="F224" s="135">
        <v>0.95430954648714406</v>
      </c>
      <c r="G224" s="135">
        <v>0.99454041816021443</v>
      </c>
      <c r="H224" s="130">
        <v>680.84114158331056</v>
      </c>
      <c r="I224" s="124">
        <v>137.89554729674364</v>
      </c>
      <c r="J224" s="124">
        <v>511.83765375741484</v>
      </c>
      <c r="K224" s="143">
        <v>0.85276073619631898</v>
      </c>
      <c r="L224" s="83">
        <v>1.0271293375394324</v>
      </c>
    </row>
    <row r="225" spans="1:12" x14ac:dyDescent="0.45">
      <c r="A225" s="3" t="s">
        <v>237</v>
      </c>
      <c r="B225" s="3" t="s">
        <v>77</v>
      </c>
      <c r="C225" s="3" t="s">
        <v>456</v>
      </c>
      <c r="D225" s="124">
        <v>105.06151707791386</v>
      </c>
      <c r="E225" s="130">
        <v>31.515360795728444</v>
      </c>
      <c r="F225" s="135">
        <v>0.3110965482148087</v>
      </c>
      <c r="G225" s="135">
        <v>0.96423618066417915</v>
      </c>
      <c r="H225" s="130">
        <v>660.09550744429794</v>
      </c>
      <c r="I225" s="124">
        <v>50.486603554814742</v>
      </c>
      <c r="J225" s="124">
        <v>154.8668303032089</v>
      </c>
      <c r="K225" s="143">
        <v>1</v>
      </c>
      <c r="L225" s="83">
        <v>0.98097826086956508</v>
      </c>
    </row>
    <row r="226" spans="1:12" x14ac:dyDescent="0.45">
      <c r="A226" s="3" t="s">
        <v>237</v>
      </c>
      <c r="B226" s="3" t="s">
        <v>77</v>
      </c>
      <c r="C226" s="3" t="s">
        <v>457</v>
      </c>
      <c r="D226" s="124">
        <v>104.61527167515852</v>
      </c>
      <c r="E226" s="130">
        <v>88.286157232491988</v>
      </c>
      <c r="F226" s="135">
        <v>1.045792641418039</v>
      </c>
      <c r="G226" s="135">
        <v>0.80695988355649084</v>
      </c>
      <c r="H226" s="130">
        <v>552.42751154235111</v>
      </c>
      <c r="I226" s="124">
        <v>66.972111381105677</v>
      </c>
      <c r="J226" s="124">
        <v>510.75251510676395</v>
      </c>
      <c r="K226" s="143">
        <v>0.39102564102564097</v>
      </c>
      <c r="L226" s="83">
        <v>0.95645863570391876</v>
      </c>
    </row>
    <row r="227" spans="1:12" x14ac:dyDescent="0.45">
      <c r="A227" s="3" t="s">
        <v>237</v>
      </c>
      <c r="B227" s="3" t="s">
        <v>77</v>
      </c>
      <c r="C227" s="3" t="s">
        <v>458</v>
      </c>
      <c r="D227" s="124">
        <v>109.04919522398095</v>
      </c>
      <c r="E227" s="130">
        <v>18.854031164345205</v>
      </c>
      <c r="F227" s="135">
        <v>0.1852172502685562</v>
      </c>
      <c r="G227" s="135">
        <v>0.93346991030049598</v>
      </c>
      <c r="H227" s="130">
        <v>639.03357546628922</v>
      </c>
      <c r="I227" s="124">
        <v>24.889482792043012</v>
      </c>
      <c r="J227" s="124">
        <v>93.470558885106968</v>
      </c>
      <c r="K227" s="143">
        <v>0.83333333333333348</v>
      </c>
      <c r="L227" s="83">
        <v>1</v>
      </c>
    </row>
    <row r="228" spans="1:12" x14ac:dyDescent="0.45">
      <c r="A228" s="3" t="s">
        <v>237</v>
      </c>
      <c r="B228" s="3" t="s">
        <v>77</v>
      </c>
      <c r="C228" s="3" t="s">
        <v>459</v>
      </c>
      <c r="D228" s="124">
        <v>116.933077068538</v>
      </c>
      <c r="E228" s="130">
        <v>12.10737411826528</v>
      </c>
      <c r="F228" s="135">
        <v>0.12147722426191369</v>
      </c>
      <c r="G228" s="135">
        <v>0.85234952673117759</v>
      </c>
      <c r="H228" s="130">
        <v>583.50029240758749</v>
      </c>
      <c r="I228" s="124">
        <v>11.903214806032482</v>
      </c>
      <c r="J228" s="124">
        <v>58.978781071656243</v>
      </c>
      <c r="K228" s="143">
        <v>0.60000000000000009</v>
      </c>
      <c r="L228" s="83">
        <v>0.95157384987893456</v>
      </c>
    </row>
    <row r="229" spans="1:12" x14ac:dyDescent="0.45">
      <c r="A229" s="3" t="s">
        <v>237</v>
      </c>
      <c r="B229" s="3" t="s">
        <v>77</v>
      </c>
      <c r="C229" s="3" t="s">
        <v>460</v>
      </c>
      <c r="D229" s="124">
        <v>153.66192184540384</v>
      </c>
      <c r="E229" s="130">
        <v>18.118126856253308</v>
      </c>
      <c r="F229" s="135">
        <v>0.1448982572051799</v>
      </c>
      <c r="G229" s="135">
        <v>0.81373664416027147</v>
      </c>
      <c r="H229" s="130">
        <v>557.06673720021831</v>
      </c>
      <c r="I229" s="124">
        <v>10.07288404302788</v>
      </c>
      <c r="J229" s="124">
        <v>70.645115324259706</v>
      </c>
      <c r="K229" s="143">
        <v>0.4285714285714286</v>
      </c>
      <c r="L229" s="83">
        <v>0.96091205211726383</v>
      </c>
    </row>
    <row r="230" spans="1:12" x14ac:dyDescent="0.45">
      <c r="A230" s="2" t="s">
        <v>235</v>
      </c>
      <c r="B230" s="2" t="s">
        <v>78</v>
      </c>
      <c r="C230" s="2" t="s">
        <v>461</v>
      </c>
      <c r="D230" s="123">
        <v>108.69803024521164</v>
      </c>
      <c r="E230" s="129">
        <v>168.15278211836286</v>
      </c>
      <c r="F230" s="134">
        <v>1.5749419077014051</v>
      </c>
      <c r="G230" s="134">
        <v>0.98224051495512754</v>
      </c>
      <c r="H230" s="129">
        <v>672.42089039331165</v>
      </c>
      <c r="I230" s="123">
        <v>254.91425543821273</v>
      </c>
      <c r="J230" s="123">
        <v>804.10958445610709</v>
      </c>
      <c r="K230" s="142">
        <v>0.9925373134328358</v>
      </c>
      <c r="L230" s="84">
        <v>1.0034451079467155</v>
      </c>
    </row>
    <row r="231" spans="1:12" x14ac:dyDescent="0.45">
      <c r="A231" s="3" t="s">
        <v>237</v>
      </c>
      <c r="B231" s="3" t="s">
        <v>78</v>
      </c>
      <c r="C231" s="3" t="s">
        <v>462</v>
      </c>
      <c r="D231" s="124">
        <v>105.86264826320352</v>
      </c>
      <c r="E231" s="130">
        <v>50.276650580492984</v>
      </c>
      <c r="F231" s="135">
        <v>0.40276973269116462</v>
      </c>
      <c r="G231" s="135">
        <v>1.1791437584188511</v>
      </c>
      <c r="H231" s="130">
        <v>807.21664792450724</v>
      </c>
      <c r="I231" s="124">
        <v>100.71184383319778</v>
      </c>
      <c r="J231" s="124">
        <v>224.410589675214</v>
      </c>
      <c r="K231" s="143">
        <v>1.5185185185185186</v>
      </c>
      <c r="L231" s="83">
        <v>1.0879218472468919</v>
      </c>
    </row>
    <row r="232" spans="1:12" x14ac:dyDescent="0.45">
      <c r="A232" s="3" t="s">
        <v>237</v>
      </c>
      <c r="B232" s="3" t="s">
        <v>78</v>
      </c>
      <c r="C232" s="3" t="s">
        <v>463</v>
      </c>
      <c r="D232" s="124">
        <v>116.70287733761062</v>
      </c>
      <c r="E232" s="130">
        <v>27.389369341548583</v>
      </c>
      <c r="F232" s="135">
        <v>0.22675681830804417</v>
      </c>
      <c r="G232" s="135">
        <v>1.0349994380394847</v>
      </c>
      <c r="H232" s="130">
        <v>708.53852298576919</v>
      </c>
      <c r="I232" s="124">
        <v>42.736449552996234</v>
      </c>
      <c r="J232" s="124">
        <v>117.9294915679378</v>
      </c>
      <c r="K232" s="143">
        <v>1.1538461538461537</v>
      </c>
      <c r="L232" s="83">
        <v>1.0213089802130897</v>
      </c>
    </row>
    <row r="233" spans="1:12" x14ac:dyDescent="0.45">
      <c r="A233" s="3" t="s">
        <v>237</v>
      </c>
      <c r="B233" s="3" t="s">
        <v>78</v>
      </c>
      <c r="C233" s="3" t="s">
        <v>464</v>
      </c>
      <c r="D233" s="124">
        <v>79.670788605908953</v>
      </c>
      <c r="E233" s="130">
        <v>29.875756877827335</v>
      </c>
      <c r="F233" s="135">
        <v>0.42148855056252388</v>
      </c>
      <c r="G233" s="135">
        <v>0.88968039140484012</v>
      </c>
      <c r="H233" s="130">
        <v>609.05620552746439</v>
      </c>
      <c r="I233" s="124">
        <v>46.996818650170781</v>
      </c>
      <c r="J233" s="124">
        <v>209.71339862871082</v>
      </c>
      <c r="K233" s="143">
        <v>0.69117647058823528</v>
      </c>
      <c r="L233" s="83">
        <v>0.98364888123924255</v>
      </c>
    </row>
    <row r="234" spans="1:12" x14ac:dyDescent="0.45">
      <c r="A234" s="3" t="s">
        <v>237</v>
      </c>
      <c r="B234" s="3" t="s">
        <v>78</v>
      </c>
      <c r="C234" s="3" t="s">
        <v>465</v>
      </c>
      <c r="D234" s="124">
        <v>126.00021383882905</v>
      </c>
      <c r="E234" s="130">
        <v>57.220196150094175</v>
      </c>
      <c r="F234" s="135">
        <v>0.46888087565959874</v>
      </c>
      <c r="G234" s="135">
        <v>0.96853549319843224</v>
      </c>
      <c r="H234" s="130">
        <v>663.03872503545347</v>
      </c>
      <c r="I234" s="124">
        <v>71.352716575119985</v>
      </c>
      <c r="J234" s="124">
        <v>239.53346141572734</v>
      </c>
      <c r="K234" s="143">
        <v>0.92631578947368431</v>
      </c>
      <c r="L234" s="83">
        <v>1</v>
      </c>
    </row>
    <row r="235" spans="1:12" x14ac:dyDescent="0.45">
      <c r="A235" s="3" t="s">
        <v>237</v>
      </c>
      <c r="B235" s="3" t="s">
        <v>78</v>
      </c>
      <c r="C235" s="3" t="s">
        <v>466</v>
      </c>
      <c r="D235" s="124">
        <v>136.24958040010469</v>
      </c>
      <c r="E235" s="130">
        <v>3.3908091683997879</v>
      </c>
      <c r="F235" s="135">
        <v>5.5045930480073203E-2</v>
      </c>
      <c r="G235" s="135">
        <v>0.45210879751846955</v>
      </c>
      <c r="H235" s="130">
        <v>309.5040324170572</v>
      </c>
      <c r="I235" s="124">
        <v>3.0165413957617488</v>
      </c>
      <c r="J235" s="124">
        <v>14.020396055969906</v>
      </c>
      <c r="K235" s="143">
        <v>0.35714285714285721</v>
      </c>
      <c r="L235" s="83">
        <v>0.52173913043478271</v>
      </c>
    </row>
    <row r="236" spans="1:12" x14ac:dyDescent="0.45">
      <c r="A236" s="2" t="s">
        <v>235</v>
      </c>
      <c r="B236" s="2" t="s">
        <v>79</v>
      </c>
      <c r="C236" s="2" t="s">
        <v>467</v>
      </c>
      <c r="D236" s="123">
        <v>130.41938873039251</v>
      </c>
      <c r="E236" s="129">
        <v>137.84102389868764</v>
      </c>
      <c r="F236" s="134">
        <v>1.071344678213042</v>
      </c>
      <c r="G236" s="134">
        <v>0.98652276944260886</v>
      </c>
      <c r="H236" s="129">
        <v>675.35243040975502</v>
      </c>
      <c r="I236" s="123">
        <v>168.5541407741832</v>
      </c>
      <c r="J236" s="123">
        <v>554.98109146355159</v>
      </c>
      <c r="K236" s="142">
        <v>0.95808383233532934</v>
      </c>
      <c r="L236" s="84">
        <v>1.0129870129870129</v>
      </c>
    </row>
    <row r="237" spans="1:12" x14ac:dyDescent="0.45">
      <c r="A237" s="3" t="s">
        <v>237</v>
      </c>
      <c r="B237" s="3" t="s">
        <v>79</v>
      </c>
      <c r="C237" s="3" t="s">
        <v>468</v>
      </c>
      <c r="D237" s="124">
        <v>122.33318835499752</v>
      </c>
      <c r="E237" s="130">
        <v>72.768684296991808</v>
      </c>
      <c r="F237" s="135">
        <v>0.48862017424869075</v>
      </c>
      <c r="G237" s="135">
        <v>1.2173874872016925</v>
      </c>
      <c r="H237" s="130">
        <v>833.39748832823796</v>
      </c>
      <c r="I237" s="124">
        <v>138.23797553153346</v>
      </c>
      <c r="J237" s="124">
        <v>268.97685043383143</v>
      </c>
      <c r="K237" s="143">
        <v>1.6923076923076923</v>
      </c>
      <c r="L237" s="83">
        <v>1.0633561643835618</v>
      </c>
    </row>
    <row r="238" spans="1:12" x14ac:dyDescent="0.45">
      <c r="A238" s="3" t="s">
        <v>237</v>
      </c>
      <c r="B238" s="3" t="s">
        <v>79</v>
      </c>
      <c r="C238" s="3" t="s">
        <v>469</v>
      </c>
      <c r="D238" s="124">
        <v>137.42728243440465</v>
      </c>
      <c r="E238" s="130">
        <v>16.716812322812004</v>
      </c>
      <c r="F238" s="135">
        <v>0.14088636732468041</v>
      </c>
      <c r="G238" s="135">
        <v>0.86339899122112529</v>
      </c>
      <c r="H238" s="130">
        <v>591.06451994409804</v>
      </c>
      <c r="I238" s="124">
        <v>7.6388769814406068</v>
      </c>
      <c r="J238" s="124">
        <v>75.634056087989478</v>
      </c>
      <c r="K238" s="143">
        <v>0.33333333333333337</v>
      </c>
      <c r="L238" s="83">
        <v>1.0568181818181819</v>
      </c>
    </row>
    <row r="239" spans="1:12" x14ac:dyDescent="0.45">
      <c r="A239" s="3" t="s">
        <v>237</v>
      </c>
      <c r="B239" s="3" t="s">
        <v>79</v>
      </c>
      <c r="C239" s="3" t="s">
        <v>470</v>
      </c>
      <c r="D239" s="124">
        <v>91.505528914624804</v>
      </c>
      <c r="E239" s="130">
        <v>6.7487685928337724</v>
      </c>
      <c r="F239" s="135">
        <v>9.1082906414137993E-2</v>
      </c>
      <c r="G239" s="135">
        <v>0.80973016983863211</v>
      </c>
      <c r="H239" s="130">
        <v>554.32399039872053</v>
      </c>
      <c r="I239" s="124">
        <v>8.0014921517187503</v>
      </c>
      <c r="J239" s="124">
        <v>42.487947988879441</v>
      </c>
      <c r="K239" s="143">
        <v>0.54545454545454553</v>
      </c>
      <c r="L239" s="83">
        <v>0.92335766423357657</v>
      </c>
    </row>
    <row r="240" spans="1:12" x14ac:dyDescent="0.45">
      <c r="A240" s="3" t="s">
        <v>237</v>
      </c>
      <c r="B240" s="3" t="s">
        <v>79</v>
      </c>
      <c r="C240" s="3" t="s">
        <v>471</v>
      </c>
      <c r="D240" s="124">
        <v>82.991228785240722</v>
      </c>
      <c r="E240" s="130">
        <v>3.8698594440376817</v>
      </c>
      <c r="F240" s="135">
        <v>8.139834430859251E-2</v>
      </c>
      <c r="G240" s="135">
        <v>0.57285858427782443</v>
      </c>
      <c r="H240" s="130">
        <v>392.16675900112318</v>
      </c>
      <c r="I240" s="124">
        <v>0.61886444233516757</v>
      </c>
      <c r="J240" s="124">
        <v>31.302860433223078</v>
      </c>
      <c r="K240" s="143">
        <v>4.7619047619047672E-2</v>
      </c>
      <c r="L240" s="83">
        <v>0.76539589442815248</v>
      </c>
    </row>
    <row r="241" spans="1:12" x14ac:dyDescent="0.45">
      <c r="A241" s="3" t="s">
        <v>237</v>
      </c>
      <c r="B241" s="3" t="s">
        <v>79</v>
      </c>
      <c r="C241" s="3" t="s">
        <v>472</v>
      </c>
      <c r="D241" s="124">
        <v>138.04679392181799</v>
      </c>
      <c r="E241" s="130">
        <v>9.5171072102952365</v>
      </c>
      <c r="F241" s="135">
        <v>6.9092547418281733E-2</v>
      </c>
      <c r="G241" s="135">
        <v>0.99780903391792564</v>
      </c>
      <c r="H241" s="130">
        <v>683.07876616170029</v>
      </c>
      <c r="I241" s="124">
        <v>14.653295780207994</v>
      </c>
      <c r="J241" s="124">
        <v>32.542356261240663</v>
      </c>
      <c r="K241" s="143">
        <v>1.3</v>
      </c>
      <c r="L241" s="83">
        <v>0.9253731343283581</v>
      </c>
    </row>
    <row r="242" spans="1:12" x14ac:dyDescent="0.45">
      <c r="A242" s="3" t="s">
        <v>237</v>
      </c>
      <c r="B242" s="3" t="s">
        <v>79</v>
      </c>
      <c r="C242" s="3" t="s">
        <v>473</v>
      </c>
      <c r="D242" s="124">
        <v>149.48667919602835</v>
      </c>
      <c r="E242" s="130">
        <v>18.55018896920588</v>
      </c>
      <c r="F242" s="135">
        <v>0.1401760327074347</v>
      </c>
      <c r="G242" s="135">
        <v>0.88526252393690075</v>
      </c>
      <c r="H242" s="130">
        <v>606.03182775928894</v>
      </c>
      <c r="I242" s="124">
        <v>14.781365016255581</v>
      </c>
      <c r="J242" s="124">
        <v>70.169772293476939</v>
      </c>
      <c r="K242" s="143">
        <v>0.65384615384615397</v>
      </c>
      <c r="L242" s="83">
        <v>0.99315068493150682</v>
      </c>
    </row>
    <row r="243" spans="1:12" x14ac:dyDescent="0.45">
      <c r="A243" s="3" t="s">
        <v>237</v>
      </c>
      <c r="B243" s="3" t="s">
        <v>79</v>
      </c>
      <c r="C243" s="3" t="s">
        <v>474</v>
      </c>
      <c r="D243" s="124">
        <v>156.52919481271763</v>
      </c>
      <c r="E243" s="130">
        <v>9.6696030625112339</v>
      </c>
      <c r="F243" s="135">
        <v>6.0088305791224851E-2</v>
      </c>
      <c r="G243" s="135">
        <v>1.0280715388442148</v>
      </c>
      <c r="H243" s="130">
        <v>703.79583107425583</v>
      </c>
      <c r="I243" s="124">
        <v>5.8689371592254025</v>
      </c>
      <c r="J243" s="124">
        <v>36.420961952953711</v>
      </c>
      <c r="K243" s="143">
        <v>0.59999999999999987</v>
      </c>
      <c r="L243" s="83">
        <v>1.1896551724137931</v>
      </c>
    </row>
    <row r="244" spans="1:12" x14ac:dyDescent="0.45">
      <c r="A244" s="2" t="s">
        <v>235</v>
      </c>
      <c r="B244" s="2" t="s">
        <v>80</v>
      </c>
      <c r="C244" s="2" t="s">
        <v>475</v>
      </c>
      <c r="D244" s="123">
        <v>170.99953084776715</v>
      </c>
      <c r="E244" s="129">
        <v>123.73766398243913</v>
      </c>
      <c r="F244" s="134">
        <v>0.69299644975704</v>
      </c>
      <c r="G244" s="134">
        <v>1.0441814754169541</v>
      </c>
      <c r="H244" s="129">
        <v>714.82434978172932</v>
      </c>
      <c r="I244" s="123">
        <v>123.5376234600173</v>
      </c>
      <c r="J244" s="123">
        <v>371.83311313860571</v>
      </c>
      <c r="K244" s="142">
        <v>1.0666666666666667</v>
      </c>
      <c r="L244" s="84">
        <v>1.0367647058823528</v>
      </c>
    </row>
    <row r="245" spans="1:12" x14ac:dyDescent="0.45">
      <c r="A245" s="3" t="s">
        <v>237</v>
      </c>
      <c r="B245" s="3" t="s">
        <v>80</v>
      </c>
      <c r="C245" s="3" t="s">
        <v>476</v>
      </c>
      <c r="D245" s="124">
        <v>130.71632749863483</v>
      </c>
      <c r="E245" s="130">
        <v>37.222733439091328</v>
      </c>
      <c r="F245" s="135">
        <v>0.27838113696983596</v>
      </c>
      <c r="G245" s="135">
        <v>1.0229128167578287</v>
      </c>
      <c r="H245" s="130">
        <v>700.2642800480005</v>
      </c>
      <c r="I245" s="124">
        <v>47.831638771868555</v>
      </c>
      <c r="J245" s="124">
        <v>147.10872768725744</v>
      </c>
      <c r="K245" s="143">
        <v>1.0392156862745097</v>
      </c>
      <c r="L245" s="83">
        <v>1.0274111675126905</v>
      </c>
    </row>
    <row r="246" spans="1:12" x14ac:dyDescent="0.45">
      <c r="A246" s="3" t="s">
        <v>237</v>
      </c>
      <c r="B246" s="3" t="s">
        <v>80</v>
      </c>
      <c r="C246" s="3" t="s">
        <v>477</v>
      </c>
      <c r="D246" s="124">
        <v>143.51125905935683</v>
      </c>
      <c r="E246" s="130">
        <v>14.575189315756578</v>
      </c>
      <c r="F246" s="135">
        <v>0.12521898689360181</v>
      </c>
      <c r="G246" s="135">
        <v>0.8110694512853347</v>
      </c>
      <c r="H246" s="130">
        <v>555.24083388986912</v>
      </c>
      <c r="I246" s="124">
        <v>6.870142026361731</v>
      </c>
      <c r="J246" s="124">
        <v>62.656552675286328</v>
      </c>
      <c r="K246" s="143">
        <v>0.33333333333333326</v>
      </c>
      <c r="L246" s="83">
        <v>0.97680412371134018</v>
      </c>
    </row>
    <row r="247" spans="1:12" x14ac:dyDescent="0.45">
      <c r="A247" s="3" t="s">
        <v>237</v>
      </c>
      <c r="B247" s="3" t="s">
        <v>80</v>
      </c>
      <c r="C247" s="3" t="s">
        <v>478</v>
      </c>
      <c r="D247" s="124">
        <v>216.11393502560702</v>
      </c>
      <c r="E247" s="130">
        <v>71.939741227591227</v>
      </c>
      <c r="F247" s="135">
        <v>0.28939632589360198</v>
      </c>
      <c r="G247" s="135">
        <v>1.1502522384183558</v>
      </c>
      <c r="H247" s="130">
        <v>787.43813002816819</v>
      </c>
      <c r="I247" s="124">
        <v>66.11004624226689</v>
      </c>
      <c r="J247" s="124">
        <v>161.77165545641341</v>
      </c>
      <c r="K247" s="143">
        <v>1.3442622950819674</v>
      </c>
      <c r="L247" s="83">
        <v>1.0690754516471839</v>
      </c>
    </row>
    <row r="248" spans="1:12" x14ac:dyDescent="0.45">
      <c r="A248" s="2" t="s">
        <v>235</v>
      </c>
      <c r="B248" s="2" t="s">
        <v>81</v>
      </c>
      <c r="C248" s="2" t="s">
        <v>479</v>
      </c>
      <c r="D248" s="123">
        <v>117.99241055530337</v>
      </c>
      <c r="E248" s="129">
        <v>96.281310421682946</v>
      </c>
      <c r="F248" s="134">
        <v>0.8280900883016471</v>
      </c>
      <c r="G248" s="134">
        <v>0.98539495020497703</v>
      </c>
      <c r="H248" s="129">
        <v>674.58034943322787</v>
      </c>
      <c r="I248" s="123">
        <v>135.05561842058157</v>
      </c>
      <c r="J248" s="123">
        <v>423.55768270813604</v>
      </c>
      <c r="K248" s="142">
        <v>0.98013245033112584</v>
      </c>
      <c r="L248" s="84">
        <v>0.99105545617173496</v>
      </c>
    </row>
    <row r="249" spans="1:12" x14ac:dyDescent="0.45">
      <c r="A249" s="3" t="s">
        <v>237</v>
      </c>
      <c r="B249" s="3" t="s">
        <v>81</v>
      </c>
      <c r="C249" s="3" t="s">
        <v>480</v>
      </c>
      <c r="D249" s="124">
        <v>125.00885469078705</v>
      </c>
      <c r="E249" s="130">
        <v>37.111124976290348</v>
      </c>
      <c r="F249" s="135">
        <v>0.30728475259268789</v>
      </c>
      <c r="G249" s="135">
        <v>0.966100556284894</v>
      </c>
      <c r="H249" s="130">
        <v>661.37181919872194</v>
      </c>
      <c r="I249" s="124">
        <v>50.008802521317278</v>
      </c>
      <c r="J249" s="124">
        <v>153.22067331293789</v>
      </c>
      <c r="K249" s="143">
        <v>0.97826086956521741</v>
      </c>
      <c r="L249" s="83">
        <v>0.96599264705882359</v>
      </c>
    </row>
    <row r="250" spans="1:12" x14ac:dyDescent="0.45">
      <c r="A250" s="3" t="s">
        <v>237</v>
      </c>
      <c r="B250" s="3" t="s">
        <v>81</v>
      </c>
      <c r="C250" s="3" t="s">
        <v>481</v>
      </c>
      <c r="D250" s="124">
        <v>77.068986324754334</v>
      </c>
      <c r="E250" s="130">
        <v>3.7063070006233687</v>
      </c>
      <c r="F250" s="135">
        <v>5.6786750527970817E-2</v>
      </c>
      <c r="G250" s="135">
        <v>0.84686605444396079</v>
      </c>
      <c r="H250" s="130">
        <v>579.74642432570954</v>
      </c>
      <c r="I250" s="124">
        <v>4.5322978089007391</v>
      </c>
      <c r="J250" s="124">
        <v>28.389617758766441</v>
      </c>
      <c r="K250" s="143">
        <v>0.5</v>
      </c>
      <c r="L250" s="83">
        <v>0.99492385786802029</v>
      </c>
    </row>
    <row r="251" spans="1:12" x14ac:dyDescent="0.45">
      <c r="A251" s="3" t="s">
        <v>237</v>
      </c>
      <c r="B251" s="3" t="s">
        <v>81</v>
      </c>
      <c r="C251" s="3" t="s">
        <v>482</v>
      </c>
      <c r="D251" s="124">
        <v>120.72518209752802</v>
      </c>
      <c r="E251" s="130">
        <v>35.983161744282619</v>
      </c>
      <c r="F251" s="135">
        <v>0.23721174330834904</v>
      </c>
      <c r="G251" s="135">
        <v>1.2565080248181133</v>
      </c>
      <c r="H251" s="130">
        <v>860.17857334375526</v>
      </c>
      <c r="I251" s="124">
        <v>79.235133721805099</v>
      </c>
      <c r="J251" s="124">
        <v>124.80932521755567</v>
      </c>
      <c r="K251" s="143">
        <v>1.9655172413793103</v>
      </c>
      <c r="L251" s="83">
        <v>1.0060096153846154</v>
      </c>
    </row>
    <row r="252" spans="1:12" x14ac:dyDescent="0.45">
      <c r="A252" s="3" t="s">
        <v>237</v>
      </c>
      <c r="B252" s="3" t="s">
        <v>81</v>
      </c>
      <c r="C252" s="3" t="s">
        <v>483</v>
      </c>
      <c r="D252" s="124">
        <v>76.871658605247802</v>
      </c>
      <c r="E252" s="130">
        <v>3.4733320849184626</v>
      </c>
      <c r="F252" s="135">
        <v>5.6116434762401093E-2</v>
      </c>
      <c r="G252" s="135">
        <v>0.80517444992014409</v>
      </c>
      <c r="H252" s="130">
        <v>551.20524178539119</v>
      </c>
      <c r="I252" s="124">
        <v>4.151074775117257</v>
      </c>
      <c r="J252" s="124">
        <v>26.780598216226171</v>
      </c>
      <c r="K252" s="143">
        <v>0.45833333333333326</v>
      </c>
      <c r="L252" s="83">
        <v>0.94252873563218387</v>
      </c>
    </row>
    <row r="253" spans="1:12" x14ac:dyDescent="0.45">
      <c r="A253" s="3" t="s">
        <v>237</v>
      </c>
      <c r="B253" s="3" t="s">
        <v>81</v>
      </c>
      <c r="C253" s="3" t="s">
        <v>484</v>
      </c>
      <c r="D253" s="124">
        <v>120.8524385276139</v>
      </c>
      <c r="E253" s="130">
        <v>9.9584754393231663</v>
      </c>
      <c r="F253" s="135">
        <v>8.3429301031139699E-2</v>
      </c>
      <c r="G253" s="135">
        <v>0.98768585380524199</v>
      </c>
      <c r="H253" s="130">
        <v>676.14865313811606</v>
      </c>
      <c r="I253" s="124">
        <v>12.891569882043363</v>
      </c>
      <c r="J253" s="124">
        <v>43.519039642416182</v>
      </c>
      <c r="K253" s="143">
        <v>0.93750000000000011</v>
      </c>
      <c r="L253" s="83">
        <v>1.0158102766798418</v>
      </c>
    </row>
    <row r="254" spans="1:12" x14ac:dyDescent="0.45">
      <c r="A254" s="3" t="s">
        <v>237</v>
      </c>
      <c r="B254" s="3" t="s">
        <v>81</v>
      </c>
      <c r="C254" s="3" t="s">
        <v>485</v>
      </c>
      <c r="D254" s="124">
        <v>72.370097167909563</v>
      </c>
      <c r="E254" s="130">
        <v>4.9000606847970607</v>
      </c>
      <c r="F254" s="135">
        <v>6.6251208949299298E-2</v>
      </c>
      <c r="G254" s="135">
        <v>1.0219943507779086</v>
      </c>
      <c r="H254" s="130">
        <v>699.63551784301023</v>
      </c>
      <c r="I254" s="124">
        <v>9.8845333975189078</v>
      </c>
      <c r="J254" s="124">
        <v>36.467165483449577</v>
      </c>
      <c r="K254" s="143">
        <v>0.89999999999999991</v>
      </c>
      <c r="L254" s="83">
        <v>1.0731707317073169</v>
      </c>
    </row>
    <row r="255" spans="1:12" x14ac:dyDescent="0.45">
      <c r="A255" s="3" t="s">
        <v>237</v>
      </c>
      <c r="B255" s="3" t="s">
        <v>81</v>
      </c>
      <c r="C255" s="3" t="s">
        <v>486</v>
      </c>
      <c r="D255" s="124">
        <v>59.275240060680879</v>
      </c>
      <c r="E255" s="130">
        <v>1.1488484914479067</v>
      </c>
      <c r="F255" s="135">
        <v>2.1009897129798945E-2</v>
      </c>
      <c r="G255" s="135">
        <v>0.92249816469344526</v>
      </c>
      <c r="H255" s="130">
        <v>631.52255261808284</v>
      </c>
      <c r="I255" s="124">
        <v>2.3368015822473898</v>
      </c>
      <c r="J255" s="124">
        <v>10.931422283406572</v>
      </c>
      <c r="K255" s="143">
        <v>0.66666666666666674</v>
      </c>
      <c r="L255" s="83">
        <v>1</v>
      </c>
    </row>
    <row r="256" spans="1:12" x14ac:dyDescent="0.45">
      <c r="A256" s="2" t="s">
        <v>235</v>
      </c>
      <c r="B256" s="2" t="s">
        <v>82</v>
      </c>
      <c r="C256" s="2" t="s">
        <v>487</v>
      </c>
      <c r="D256" s="123">
        <v>124.27203969452789</v>
      </c>
      <c r="E256" s="129">
        <v>305.5827322487624</v>
      </c>
      <c r="F256" s="134">
        <v>2.3909963263615519</v>
      </c>
      <c r="G256" s="134">
        <v>1.0284341143835838</v>
      </c>
      <c r="H256" s="129">
        <v>704.04404254925134</v>
      </c>
      <c r="I256" s="123">
        <v>443.20945367419046</v>
      </c>
      <c r="J256" s="123">
        <v>1240.1572656578057</v>
      </c>
      <c r="K256" s="142">
        <v>1.1069651741293534</v>
      </c>
      <c r="L256" s="84">
        <v>1.0019058295964125</v>
      </c>
    </row>
    <row r="257" spans="1:12" x14ac:dyDescent="0.45">
      <c r="A257" s="3" t="s">
        <v>237</v>
      </c>
      <c r="B257" s="3" t="s">
        <v>82</v>
      </c>
      <c r="C257" s="3" t="s">
        <v>488</v>
      </c>
      <c r="D257" s="124">
        <v>129.77850742762894</v>
      </c>
      <c r="E257" s="130">
        <v>163.33426389330253</v>
      </c>
      <c r="F257" s="135">
        <v>1.1474705388133488</v>
      </c>
      <c r="G257" s="135">
        <v>1.0968139883868191</v>
      </c>
      <c r="H257" s="130">
        <v>750.85544470805803</v>
      </c>
      <c r="I257" s="124">
        <v>248.90220217386786</v>
      </c>
      <c r="J257" s="124">
        <v>612.68229953622415</v>
      </c>
      <c r="K257" s="143">
        <v>1.2877358490566038</v>
      </c>
      <c r="L257" s="83">
        <v>1.0271162461683565</v>
      </c>
    </row>
    <row r="258" spans="1:12" x14ac:dyDescent="0.45">
      <c r="A258" s="3" t="s">
        <v>237</v>
      </c>
      <c r="B258" s="3" t="s">
        <v>82</v>
      </c>
      <c r="C258" s="3" t="s">
        <v>489</v>
      </c>
      <c r="D258" s="124">
        <v>121.60705769192526</v>
      </c>
      <c r="E258" s="130">
        <v>114.38739737280009</v>
      </c>
      <c r="F258" s="135">
        <v>0.92820725048159791</v>
      </c>
      <c r="G258" s="135">
        <v>1.0133849296228976</v>
      </c>
      <c r="H258" s="130">
        <v>693.74169189032295</v>
      </c>
      <c r="I258" s="124">
        <v>168.16692052407893</v>
      </c>
      <c r="J258" s="124">
        <v>475.76914784988963</v>
      </c>
      <c r="K258" s="143">
        <v>1.0820895522388061</v>
      </c>
      <c r="L258" s="83">
        <v>0.99034639409426484</v>
      </c>
    </row>
    <row r="259" spans="1:12" x14ac:dyDescent="0.45">
      <c r="A259" s="3" t="s">
        <v>237</v>
      </c>
      <c r="B259" s="3" t="s">
        <v>82</v>
      </c>
      <c r="C259" s="3" t="s">
        <v>490</v>
      </c>
      <c r="D259" s="124">
        <v>164.34846974157281</v>
      </c>
      <c r="E259" s="130">
        <v>5.2609693363482801</v>
      </c>
      <c r="F259" s="135">
        <v>5.2414690982388851E-2</v>
      </c>
      <c r="G259" s="135">
        <v>0.6107269377145208</v>
      </c>
      <c r="H259" s="130">
        <v>418.09062545535443</v>
      </c>
      <c r="I259" s="124">
        <v>0</v>
      </c>
      <c r="J259" s="124">
        <v>21.914090935876079</v>
      </c>
      <c r="K259" s="143">
        <v>0</v>
      </c>
      <c r="L259" s="83">
        <v>0.83707865168539342</v>
      </c>
    </row>
    <row r="260" spans="1:12" x14ac:dyDescent="0.45">
      <c r="A260" s="3" t="s">
        <v>237</v>
      </c>
      <c r="B260" s="3" t="s">
        <v>82</v>
      </c>
      <c r="C260" s="3" t="s">
        <v>491</v>
      </c>
      <c r="D260" s="124">
        <v>67.563089776614419</v>
      </c>
      <c r="E260" s="130">
        <v>2.4388145868737983</v>
      </c>
      <c r="F260" s="135">
        <v>5.0173635288543662E-2</v>
      </c>
      <c r="G260" s="135">
        <v>0.71943856297058761</v>
      </c>
      <c r="H260" s="130">
        <v>492.5122836315374</v>
      </c>
      <c r="I260" s="124">
        <v>1.1581424482395879</v>
      </c>
      <c r="J260" s="124">
        <v>23.552989245816942</v>
      </c>
      <c r="K260" s="143">
        <v>0.1428571428571429</v>
      </c>
      <c r="L260" s="83">
        <v>0.92934782608695643</v>
      </c>
    </row>
    <row r="261" spans="1:12" x14ac:dyDescent="0.45">
      <c r="A261" s="3" t="s">
        <v>237</v>
      </c>
      <c r="B261" s="3" t="s">
        <v>82</v>
      </c>
      <c r="C261" s="3" t="s">
        <v>492</v>
      </c>
      <c r="D261" s="124">
        <v>106.29679287561652</v>
      </c>
      <c r="E261" s="130">
        <v>20.161287059437669</v>
      </c>
      <c r="F261" s="135">
        <v>0.21273021079567381</v>
      </c>
      <c r="G261" s="135">
        <v>0.89159766273669028</v>
      </c>
      <c r="H261" s="130">
        <v>610.3687285566607</v>
      </c>
      <c r="I261" s="124">
        <v>23.23029227813009</v>
      </c>
      <c r="J261" s="124">
        <v>106.61357601081573</v>
      </c>
      <c r="K261" s="143">
        <v>0.65853658536585358</v>
      </c>
      <c r="L261" s="83">
        <v>0.97487437185929648</v>
      </c>
    </row>
    <row r="262" spans="1:12" x14ac:dyDescent="0.45">
      <c r="A262" s="2" t="s">
        <v>235</v>
      </c>
      <c r="B262" s="2" t="s">
        <v>83</v>
      </c>
      <c r="C262" s="2" t="s">
        <v>493</v>
      </c>
      <c r="D262" s="123">
        <v>101.05087995331785</v>
      </c>
      <c r="E262" s="129">
        <v>360.65639485924515</v>
      </c>
      <c r="F262" s="134">
        <v>3.5807067631187137</v>
      </c>
      <c r="G262" s="134">
        <v>0.99674664124979073</v>
      </c>
      <c r="H262" s="129">
        <v>682.35147481810588</v>
      </c>
      <c r="I262" s="123">
        <v>585.81454675056909</v>
      </c>
      <c r="J262" s="123">
        <v>1857.4859939546513</v>
      </c>
      <c r="K262" s="142">
        <v>0.98450946643717729</v>
      </c>
      <c r="L262" s="84">
        <v>1.0058797327394207</v>
      </c>
    </row>
    <row r="263" spans="1:12" x14ac:dyDescent="0.45">
      <c r="A263" s="3" t="s">
        <v>237</v>
      </c>
      <c r="B263" s="3" t="s">
        <v>83</v>
      </c>
      <c r="C263" s="3" t="s">
        <v>494</v>
      </c>
      <c r="D263" s="124">
        <v>104.68839549521094</v>
      </c>
      <c r="E263" s="130">
        <v>194.35821256982422</v>
      </c>
      <c r="F263" s="135">
        <v>1.8267905460101799</v>
      </c>
      <c r="G263" s="135">
        <v>1.0162851913198696</v>
      </c>
      <c r="H263" s="130">
        <v>695.72714914133098</v>
      </c>
      <c r="I263" s="124">
        <v>322.85725122530124</v>
      </c>
      <c r="J263" s="124">
        <v>948.09052742869665</v>
      </c>
      <c r="K263" s="143">
        <v>1.0517928286852589</v>
      </c>
      <c r="L263" s="83">
        <v>0.99946419003393461</v>
      </c>
    </row>
    <row r="264" spans="1:12" x14ac:dyDescent="0.45">
      <c r="A264" s="3" t="s">
        <v>237</v>
      </c>
      <c r="B264" s="3" t="s">
        <v>83</v>
      </c>
      <c r="C264" s="3" t="s">
        <v>495</v>
      </c>
      <c r="D264" s="124">
        <v>148.48827504946223</v>
      </c>
      <c r="E264" s="130">
        <v>26.222489431187565</v>
      </c>
      <c r="F264" s="135">
        <v>0.18068511531627091</v>
      </c>
      <c r="G264" s="135">
        <v>0.97737084444964362</v>
      </c>
      <c r="H264" s="130">
        <v>669.08721790947084</v>
      </c>
      <c r="I264" s="124">
        <v>23.481570171831251</v>
      </c>
      <c r="J264" s="124">
        <v>97.412530952784365</v>
      </c>
      <c r="K264" s="143">
        <v>0.78260869565217406</v>
      </c>
      <c r="L264" s="83">
        <v>1.0427350427350426</v>
      </c>
    </row>
    <row r="265" spans="1:12" x14ac:dyDescent="0.45">
      <c r="A265" s="3" t="s">
        <v>237</v>
      </c>
      <c r="B265" s="3" t="s">
        <v>83</v>
      </c>
      <c r="C265" s="3" t="s">
        <v>496</v>
      </c>
      <c r="D265" s="124">
        <v>116.56522573543236</v>
      </c>
      <c r="E265" s="130">
        <v>28.805997139696871</v>
      </c>
      <c r="F265" s="135">
        <v>0.24974764859579568</v>
      </c>
      <c r="G265" s="135">
        <v>0.98949247593044132</v>
      </c>
      <c r="H265" s="130">
        <v>677.38542808227146</v>
      </c>
      <c r="I265" s="124">
        <v>43.071960138534237</v>
      </c>
      <c r="J265" s="124">
        <v>126.10345771806952</v>
      </c>
      <c r="K265" s="143">
        <v>1.0666666666666667</v>
      </c>
      <c r="L265" s="83">
        <v>0.99754299754299758</v>
      </c>
    </row>
    <row r="266" spans="1:12" x14ac:dyDescent="0.45">
      <c r="A266" s="3" t="s">
        <v>237</v>
      </c>
      <c r="B266" s="3" t="s">
        <v>83</v>
      </c>
      <c r="C266" s="3" t="s">
        <v>497</v>
      </c>
      <c r="D266" s="124">
        <v>75.432129201854025</v>
      </c>
      <c r="E266" s="130">
        <v>24.486434223606839</v>
      </c>
      <c r="F266" s="135">
        <v>0.29911090213790414</v>
      </c>
      <c r="G266" s="135">
        <v>1.0852678493152661</v>
      </c>
      <c r="H266" s="130">
        <v>742.95120435461126</v>
      </c>
      <c r="I266" s="124">
        <v>61.111315147589721</v>
      </c>
      <c r="J266" s="124">
        <v>161.11348983136043</v>
      </c>
      <c r="K266" s="143">
        <v>1.2340425531914894</v>
      </c>
      <c r="L266" s="83">
        <v>1.0462753950338599</v>
      </c>
    </row>
    <row r="267" spans="1:12" x14ac:dyDescent="0.45">
      <c r="A267" s="3" t="s">
        <v>237</v>
      </c>
      <c r="B267" s="3" t="s">
        <v>83</v>
      </c>
      <c r="C267" s="3" t="s">
        <v>498</v>
      </c>
      <c r="D267" s="124">
        <v>93.430992953188181</v>
      </c>
      <c r="E267" s="130">
        <v>24.529077049014234</v>
      </c>
      <c r="F267" s="135">
        <v>0.26583522696947032</v>
      </c>
      <c r="G267" s="135">
        <v>0.98759233899138932</v>
      </c>
      <c r="H267" s="130">
        <v>676.08463489264727</v>
      </c>
      <c r="I267" s="124">
        <v>37.8051319734355</v>
      </c>
      <c r="J267" s="124">
        <v>141.92198039382288</v>
      </c>
      <c r="K267" s="143">
        <v>0.88888888888888895</v>
      </c>
      <c r="L267" s="83">
        <v>1.0597758405977584</v>
      </c>
    </row>
    <row r="268" spans="1:12" x14ac:dyDescent="0.45">
      <c r="A268" s="3" t="s">
        <v>237</v>
      </c>
      <c r="B268" s="3" t="s">
        <v>83</v>
      </c>
      <c r="C268" s="3" t="s">
        <v>499</v>
      </c>
      <c r="D268" s="124">
        <v>84.374622667516704</v>
      </c>
      <c r="E268" s="130">
        <v>52.928097296861388</v>
      </c>
      <c r="F268" s="135">
        <v>0.66310236755521224</v>
      </c>
      <c r="G268" s="135">
        <v>0.94600593210266348</v>
      </c>
      <c r="H268" s="130">
        <v>647.6154684078449</v>
      </c>
      <c r="I268" s="124">
        <v>95.700067276975545</v>
      </c>
      <c r="J268" s="124">
        <v>333.73528308964416</v>
      </c>
      <c r="K268" s="143">
        <v>0.86861313868613133</v>
      </c>
      <c r="L268" s="83">
        <v>0.97610619469026538</v>
      </c>
    </row>
    <row r="269" spans="1:12" x14ac:dyDescent="0.45">
      <c r="A269" s="3" t="s">
        <v>237</v>
      </c>
      <c r="B269" s="3" t="s">
        <v>83</v>
      </c>
      <c r="C269" s="3" t="s">
        <v>500</v>
      </c>
      <c r="D269" s="124">
        <v>107.46029574942365</v>
      </c>
      <c r="E269" s="130">
        <v>9.3260871490540236</v>
      </c>
      <c r="F269" s="135">
        <v>9.5434956533881898E-2</v>
      </c>
      <c r="G269" s="135">
        <v>0.90937698351298102</v>
      </c>
      <c r="H269" s="130">
        <v>622.54007205650385</v>
      </c>
      <c r="I269" s="124">
        <v>8.5894558412595448</v>
      </c>
      <c r="J269" s="124">
        <v>50.822628876052605</v>
      </c>
      <c r="K269" s="143">
        <v>0.55555555555555558</v>
      </c>
      <c r="L269" s="83">
        <v>1.050359712230216</v>
      </c>
    </row>
    <row r="270" spans="1:12" x14ac:dyDescent="0.45">
      <c r="A270" s="2" t="s">
        <v>235</v>
      </c>
      <c r="B270" s="2" t="s">
        <v>84</v>
      </c>
      <c r="C270" s="2" t="s">
        <v>501</v>
      </c>
      <c r="D270" s="123">
        <v>115.02821200143843</v>
      </c>
      <c r="E270" s="129">
        <v>176.55968386340288</v>
      </c>
      <c r="F270" s="134">
        <v>1.5675784389930547</v>
      </c>
      <c r="G270" s="134">
        <v>0.97916953316650857</v>
      </c>
      <c r="H270" s="129">
        <v>670.31856181162084</v>
      </c>
      <c r="I270" s="123">
        <v>252.2852745277782</v>
      </c>
      <c r="J270" s="123">
        <v>798.49165022495197</v>
      </c>
      <c r="K270" s="142">
        <v>0.98134328358208955</v>
      </c>
      <c r="L270" s="84">
        <v>0.99728703201302249</v>
      </c>
    </row>
    <row r="271" spans="1:12" x14ac:dyDescent="0.45">
      <c r="A271" s="3" t="s">
        <v>237</v>
      </c>
      <c r="B271" s="3" t="s">
        <v>84</v>
      </c>
      <c r="C271" s="3" t="s">
        <v>502</v>
      </c>
      <c r="D271" s="124">
        <v>115.82928509373153</v>
      </c>
      <c r="E271" s="130">
        <v>16.344764439701848</v>
      </c>
      <c r="F271" s="135">
        <v>0.16025549153577121</v>
      </c>
      <c r="G271" s="135">
        <v>0.88053651304302627</v>
      </c>
      <c r="H271" s="130">
        <v>602.79650157910919</v>
      </c>
      <c r="I271" s="124">
        <v>23.727278032401539</v>
      </c>
      <c r="J271" s="124">
        <v>72.874171624201878</v>
      </c>
      <c r="K271" s="143">
        <v>0.90476190476190466</v>
      </c>
      <c r="L271" s="83">
        <v>0.89204545454545459</v>
      </c>
    </row>
    <row r="272" spans="1:12" x14ac:dyDescent="0.45">
      <c r="A272" s="3" t="s">
        <v>237</v>
      </c>
      <c r="B272" s="3" t="s">
        <v>84</v>
      </c>
      <c r="C272" s="3" t="s">
        <v>503</v>
      </c>
      <c r="D272" s="124">
        <v>90.34910876681856</v>
      </c>
      <c r="E272" s="130">
        <v>33.534477334757931</v>
      </c>
      <c r="F272" s="135">
        <v>0.37106479745100623</v>
      </c>
      <c r="G272" s="135">
        <v>1.000271543291027</v>
      </c>
      <c r="H272" s="130">
        <v>684.76454751570839</v>
      </c>
      <c r="I272" s="124">
        <v>61.897040778645703</v>
      </c>
      <c r="J272" s="124">
        <v>192.19497734690054</v>
      </c>
      <c r="K272" s="143">
        <v>1.0156250000000002</v>
      </c>
      <c r="L272" s="83">
        <v>1.0153964588144726</v>
      </c>
    </row>
    <row r="273" spans="1:12" x14ac:dyDescent="0.45">
      <c r="A273" s="3" t="s">
        <v>237</v>
      </c>
      <c r="B273" s="3" t="s">
        <v>84</v>
      </c>
      <c r="C273" s="3" t="s">
        <v>504</v>
      </c>
      <c r="D273" s="124">
        <v>112.36427788998962</v>
      </c>
      <c r="E273" s="130">
        <v>45.180604055394028</v>
      </c>
      <c r="F273" s="135">
        <v>0.43587532773997639</v>
      </c>
      <c r="G273" s="135">
        <v>0.92248960485365161</v>
      </c>
      <c r="H273" s="130">
        <v>631.5166927344718</v>
      </c>
      <c r="I273" s="124">
        <v>52.249820385709015</v>
      </c>
      <c r="J273" s="124">
        <v>223.01272503319484</v>
      </c>
      <c r="K273" s="143">
        <v>0.72368421052631582</v>
      </c>
      <c r="L273" s="83">
        <v>0.99436443331246083</v>
      </c>
    </row>
    <row r="274" spans="1:12" x14ac:dyDescent="0.45">
      <c r="A274" s="3" t="s">
        <v>237</v>
      </c>
      <c r="B274" s="3" t="s">
        <v>84</v>
      </c>
      <c r="C274" s="3" t="s">
        <v>505</v>
      </c>
      <c r="D274" s="124">
        <v>160.71825852799242</v>
      </c>
      <c r="E274" s="130">
        <v>50.625851738369981</v>
      </c>
      <c r="F274" s="135">
        <v>0.2844039741470451</v>
      </c>
      <c r="G274" s="135">
        <v>1.1075707152009133</v>
      </c>
      <c r="H274" s="130">
        <v>758.21927028023094</v>
      </c>
      <c r="I274" s="124">
        <v>66.733454850349361</v>
      </c>
      <c r="J274" s="124">
        <v>148.90711889222086</v>
      </c>
      <c r="K274" s="143">
        <v>1.4285714285714284</v>
      </c>
      <c r="L274" s="83">
        <v>1.0228136882129277</v>
      </c>
    </row>
    <row r="275" spans="1:12" x14ac:dyDescent="0.45">
      <c r="A275" s="3" t="s">
        <v>237</v>
      </c>
      <c r="B275" s="3" t="s">
        <v>84</v>
      </c>
      <c r="C275" s="3" t="s">
        <v>506</v>
      </c>
      <c r="D275" s="124">
        <v>101.53763109682433</v>
      </c>
      <c r="E275" s="130">
        <v>30.873986295179122</v>
      </c>
      <c r="F275" s="135">
        <v>0.31597884811925708</v>
      </c>
      <c r="G275" s="135">
        <v>0.96229375753933688</v>
      </c>
      <c r="H275" s="130">
        <v>658.76576603448996</v>
      </c>
      <c r="I275" s="124">
        <v>47.876365781115418</v>
      </c>
      <c r="J275" s="124">
        <v>160.27968215086273</v>
      </c>
      <c r="K275" s="143">
        <v>0.93877551020408168</v>
      </c>
      <c r="L275" s="83">
        <v>1.0028301886792452</v>
      </c>
    </row>
    <row r="276" spans="1:12" x14ac:dyDescent="0.45">
      <c r="A276" s="2" t="s">
        <v>235</v>
      </c>
      <c r="B276" s="2" t="s">
        <v>85</v>
      </c>
      <c r="C276" s="2" t="s">
        <v>507</v>
      </c>
      <c r="D276" s="123">
        <v>127.66156601620173</v>
      </c>
      <c r="E276" s="129">
        <v>103.81595706364114</v>
      </c>
      <c r="F276" s="134">
        <v>0.82993095547873408</v>
      </c>
      <c r="G276" s="134">
        <v>0.97985537850327509</v>
      </c>
      <c r="H276" s="129">
        <v>670.7880768896481</v>
      </c>
      <c r="I276" s="123">
        <v>128.74070892108872</v>
      </c>
      <c r="J276" s="123">
        <v>427.96708065567947</v>
      </c>
      <c r="K276" s="142">
        <v>0.93670886075949367</v>
      </c>
      <c r="L276" s="84">
        <v>1.0028151391929936</v>
      </c>
    </row>
    <row r="277" spans="1:12" x14ac:dyDescent="0.45">
      <c r="A277" s="3" t="s">
        <v>237</v>
      </c>
      <c r="B277" s="3" t="s">
        <v>85</v>
      </c>
      <c r="C277" s="3" t="s">
        <v>508</v>
      </c>
      <c r="D277" s="124">
        <v>122.1491235124533</v>
      </c>
      <c r="E277" s="130">
        <v>74.650189711108197</v>
      </c>
      <c r="F277" s="135">
        <v>0.61382915642937319</v>
      </c>
      <c r="G277" s="135">
        <v>0.99561870555436338</v>
      </c>
      <c r="H277" s="130">
        <v>681.57931411705772</v>
      </c>
      <c r="I277" s="124">
        <v>99.213628759479619</v>
      </c>
      <c r="J277" s="124">
        <v>319.15962666470472</v>
      </c>
      <c r="K277" s="143">
        <v>0.96638655462184886</v>
      </c>
      <c r="L277" s="83">
        <v>1.0036630036630036</v>
      </c>
    </row>
    <row r="278" spans="1:12" x14ac:dyDescent="0.45">
      <c r="A278" s="3" t="s">
        <v>237</v>
      </c>
      <c r="B278" s="3" t="s">
        <v>85</v>
      </c>
      <c r="C278" s="3" t="s">
        <v>509</v>
      </c>
      <c r="D278" s="124">
        <v>162.29146622342699</v>
      </c>
      <c r="E278" s="130">
        <v>23.65301854713821</v>
      </c>
      <c r="F278" s="135">
        <v>0.1472593694540526</v>
      </c>
      <c r="G278" s="135">
        <v>0.98970998516446029</v>
      </c>
      <c r="H278" s="130">
        <v>677.53433026109724</v>
      </c>
      <c r="I278" s="124">
        <v>24.654042537072193</v>
      </c>
      <c r="J278" s="124">
        <v>75.119235720650806</v>
      </c>
      <c r="K278" s="143">
        <v>1.04</v>
      </c>
      <c r="L278" s="83">
        <v>1.0150093808630394</v>
      </c>
    </row>
    <row r="279" spans="1:12" x14ac:dyDescent="0.45">
      <c r="A279" s="3" t="s">
        <v>237</v>
      </c>
      <c r="B279" s="3" t="s">
        <v>85</v>
      </c>
      <c r="C279" s="3" t="s">
        <v>510</v>
      </c>
      <c r="D279" s="124">
        <v>96.866372466390516</v>
      </c>
      <c r="E279" s="130">
        <v>5.5127488053947262</v>
      </c>
      <c r="F279" s="135">
        <v>6.8842429595307841E-2</v>
      </c>
      <c r="G279" s="135">
        <v>0.82668294605180825</v>
      </c>
      <c r="H279" s="130">
        <v>565.92949913343534</v>
      </c>
      <c r="I279" s="124">
        <v>5.5345288760572524</v>
      </c>
      <c r="J279" s="124">
        <v>33.425432823944099</v>
      </c>
      <c r="K279" s="143">
        <v>0.5</v>
      </c>
      <c r="L279" s="83">
        <v>0.96153846153846145</v>
      </c>
    </row>
    <row r="280" spans="1:12" x14ac:dyDescent="0.45">
      <c r="A280" s="2" t="s">
        <v>235</v>
      </c>
      <c r="B280" s="2" t="s">
        <v>86</v>
      </c>
      <c r="C280" s="2" t="s">
        <v>511</v>
      </c>
      <c r="D280" s="123">
        <v>121.95467022773251</v>
      </c>
      <c r="E280" s="129">
        <v>146.03988311994752</v>
      </c>
      <c r="F280" s="134">
        <v>1.186308834364719</v>
      </c>
      <c r="G280" s="134">
        <v>1.0094278342934502</v>
      </c>
      <c r="H280" s="129">
        <v>691.03274889287411</v>
      </c>
      <c r="I280" s="123">
        <v>205.64772716342642</v>
      </c>
      <c r="J280" s="123">
        <v>614.13052768352657</v>
      </c>
      <c r="K280" s="142">
        <v>1.0491803278688525</v>
      </c>
      <c r="L280" s="84">
        <v>1.0079707022834987</v>
      </c>
    </row>
    <row r="281" spans="1:12" x14ac:dyDescent="0.45">
      <c r="A281" s="3" t="s">
        <v>237</v>
      </c>
      <c r="B281" s="3" t="s">
        <v>86</v>
      </c>
      <c r="C281" s="3" t="s">
        <v>512</v>
      </c>
      <c r="D281" s="124">
        <v>136.37545922886201</v>
      </c>
      <c r="E281" s="130">
        <v>6.6213177372198588</v>
      </c>
      <c r="F281" s="135">
        <v>7.0623268494881375E-2</v>
      </c>
      <c r="G281" s="135">
        <v>0.68748050875745692</v>
      </c>
      <c r="H281" s="130">
        <v>470.63448186909147</v>
      </c>
      <c r="I281" s="124">
        <v>2.7681539116173388</v>
      </c>
      <c r="J281" s="124">
        <v>30.469591464372893</v>
      </c>
      <c r="K281" s="143">
        <v>0.24999999999999989</v>
      </c>
      <c r="L281" s="83">
        <v>0.86973180076628354</v>
      </c>
    </row>
    <row r="282" spans="1:12" x14ac:dyDescent="0.45">
      <c r="A282" s="3" t="s">
        <v>237</v>
      </c>
      <c r="B282" s="3" t="s">
        <v>86</v>
      </c>
      <c r="C282" s="3" t="s">
        <v>513</v>
      </c>
      <c r="D282" s="124">
        <v>179.63919221986848</v>
      </c>
      <c r="E282" s="130">
        <v>3.6409830315020097</v>
      </c>
      <c r="F282" s="135">
        <v>2.501178229737969E-2</v>
      </c>
      <c r="G282" s="135">
        <v>0.81035053188043527</v>
      </c>
      <c r="H282" s="130">
        <v>554.74867701077153</v>
      </c>
      <c r="I282" s="124">
        <v>2.5158306941211692</v>
      </c>
      <c r="J282" s="124">
        <v>11.359422445031649</v>
      </c>
      <c r="K282" s="143">
        <v>0.6</v>
      </c>
      <c r="L282" s="83">
        <v>0.87692307692307692</v>
      </c>
    </row>
    <row r="283" spans="1:12" x14ac:dyDescent="0.45">
      <c r="A283" s="3" t="s">
        <v>237</v>
      </c>
      <c r="B283" s="3" t="s">
        <v>86</v>
      </c>
      <c r="C283" s="3" t="s">
        <v>514</v>
      </c>
      <c r="D283" s="124">
        <v>131.60792666981183</v>
      </c>
      <c r="E283" s="130">
        <v>78.321416344259049</v>
      </c>
      <c r="F283" s="135">
        <v>0.59327947609384568</v>
      </c>
      <c r="G283" s="135">
        <v>1.0030882900815017</v>
      </c>
      <c r="H283" s="130">
        <v>686.69283224437288</v>
      </c>
      <c r="I283" s="124">
        <v>94.634064717599571</v>
      </c>
      <c r="J283" s="124">
        <v>312.76669903374102</v>
      </c>
      <c r="K283" s="143">
        <v>0.9565217391304347</v>
      </c>
      <c r="L283" s="83">
        <v>1.0201112537441164</v>
      </c>
    </row>
    <row r="284" spans="1:12" x14ac:dyDescent="0.45">
      <c r="A284" s="3" t="s">
        <v>237</v>
      </c>
      <c r="B284" s="3" t="s">
        <v>86</v>
      </c>
      <c r="C284" s="3" t="s">
        <v>515</v>
      </c>
      <c r="D284" s="124">
        <v>110.76753087331193</v>
      </c>
      <c r="E284" s="130">
        <v>45.767653220910624</v>
      </c>
      <c r="F284" s="135">
        <v>0.3575284208716642</v>
      </c>
      <c r="G284" s="135">
        <v>1.155674680515973</v>
      </c>
      <c r="H284" s="130">
        <v>791.15021814494935</v>
      </c>
      <c r="I284" s="124">
        <v>89.752455885946461</v>
      </c>
      <c r="J284" s="124">
        <v>193.10623227968992</v>
      </c>
      <c r="K284" s="143">
        <v>1.5232558139534884</v>
      </c>
      <c r="L284" s="83">
        <v>1.0541310541310542</v>
      </c>
    </row>
    <row r="285" spans="1:12" x14ac:dyDescent="0.45">
      <c r="A285" s="3" t="s">
        <v>237</v>
      </c>
      <c r="B285" s="3" t="s">
        <v>86</v>
      </c>
      <c r="C285" s="3" t="s">
        <v>516</v>
      </c>
      <c r="D285" s="124">
        <v>110.23551904079686</v>
      </c>
      <c r="E285" s="130">
        <v>11.688512786055957</v>
      </c>
      <c r="F285" s="135">
        <v>0.13986588660694729</v>
      </c>
      <c r="G285" s="135">
        <v>0.75809896250341902</v>
      </c>
      <c r="H285" s="130">
        <v>518.97836793678039</v>
      </c>
      <c r="I285" s="124">
        <v>6.7808149470226189</v>
      </c>
      <c r="J285" s="124">
        <v>65.80655461428168</v>
      </c>
      <c r="K285" s="143">
        <v>0.29629629629629639</v>
      </c>
      <c r="L285" s="83">
        <v>0.92041522491349492</v>
      </c>
    </row>
    <row r="286" spans="1:12" x14ac:dyDescent="0.45">
      <c r="A286" s="2" t="s">
        <v>235</v>
      </c>
      <c r="B286" s="2" t="s">
        <v>87</v>
      </c>
      <c r="C286" s="2" t="s">
        <v>517</v>
      </c>
      <c r="D286" s="123">
        <v>119.9885360259578</v>
      </c>
      <c r="E286" s="129">
        <v>185.24382130190759</v>
      </c>
      <c r="F286" s="134">
        <v>1.5879780486348001</v>
      </c>
      <c r="G286" s="134">
        <v>0.97220865275624913</v>
      </c>
      <c r="H286" s="129">
        <v>665.55329166431704</v>
      </c>
      <c r="I286" s="123">
        <v>249.87528696336881</v>
      </c>
      <c r="J286" s="123">
        <v>807.00873039620137</v>
      </c>
      <c r="K286" s="142">
        <v>0.96308724832214765</v>
      </c>
      <c r="L286" s="84">
        <v>0.99711277173913049</v>
      </c>
    </row>
    <row r="287" spans="1:12" x14ac:dyDescent="0.45">
      <c r="A287" s="3" t="s">
        <v>237</v>
      </c>
      <c r="B287" s="3" t="s">
        <v>87</v>
      </c>
      <c r="C287" s="3" t="s">
        <v>518</v>
      </c>
      <c r="D287" s="124">
        <v>88.545928552131201</v>
      </c>
      <c r="E287" s="130">
        <v>29.568873845098018</v>
      </c>
      <c r="F287" s="135">
        <v>0.37578702194875152</v>
      </c>
      <c r="G287" s="135">
        <v>0.88863703781624315</v>
      </c>
      <c r="H287" s="130">
        <v>608.34194793132815</v>
      </c>
      <c r="I287" s="124">
        <v>41.580710769906744</v>
      </c>
      <c r="J287" s="124">
        <v>187.02629816970952</v>
      </c>
      <c r="K287" s="143">
        <v>0.67469879518072284</v>
      </c>
      <c r="L287" s="83">
        <v>0.97477845944103603</v>
      </c>
    </row>
    <row r="288" spans="1:12" x14ac:dyDescent="0.45">
      <c r="A288" s="3" t="s">
        <v>237</v>
      </c>
      <c r="B288" s="3" t="s">
        <v>87</v>
      </c>
      <c r="C288" s="3" t="s">
        <v>519</v>
      </c>
      <c r="D288" s="124">
        <v>132.7434551035532</v>
      </c>
      <c r="E288" s="130">
        <v>19.725232586051543</v>
      </c>
      <c r="F288" s="135">
        <v>0.17563273529220019</v>
      </c>
      <c r="G288" s="135">
        <v>0.84606465081528126</v>
      </c>
      <c r="H288" s="130">
        <v>579.19780050765644</v>
      </c>
      <c r="I288" s="124">
        <v>17.174652218516538</v>
      </c>
      <c r="J288" s="124">
        <v>84.551441759869263</v>
      </c>
      <c r="K288" s="143">
        <v>0.60606060606060597</v>
      </c>
      <c r="L288" s="83">
        <v>0.95231213872832365</v>
      </c>
    </row>
    <row r="289" spans="1:12" x14ac:dyDescent="0.45">
      <c r="A289" s="3" t="s">
        <v>237</v>
      </c>
      <c r="B289" s="3" t="s">
        <v>87</v>
      </c>
      <c r="C289" s="3" t="s">
        <v>520</v>
      </c>
      <c r="D289" s="124">
        <v>125.57040188908726</v>
      </c>
      <c r="E289" s="130">
        <v>123.37932047415617</v>
      </c>
      <c r="F289" s="135">
        <v>0.93591087942919204</v>
      </c>
      <c r="G289" s="135">
        <v>1.0498339040000173</v>
      </c>
      <c r="H289" s="130">
        <v>718.69388173733364</v>
      </c>
      <c r="I289" s="124">
        <v>186.33035298218442</v>
      </c>
      <c r="J289" s="124">
        <v>486.30306991498321</v>
      </c>
      <c r="K289" s="143">
        <v>1.2124999999999999</v>
      </c>
      <c r="L289" s="83">
        <v>1.0158492822966507</v>
      </c>
    </row>
    <row r="290" spans="1:12" x14ac:dyDescent="0.45">
      <c r="A290" s="3" t="s">
        <v>237</v>
      </c>
      <c r="B290" s="3" t="s">
        <v>87</v>
      </c>
      <c r="C290" s="3" t="s">
        <v>521</v>
      </c>
      <c r="D290" s="124">
        <v>134.55805979460604</v>
      </c>
      <c r="E290" s="130">
        <v>12.570394396601863</v>
      </c>
      <c r="F290" s="135">
        <v>0.10064741196465592</v>
      </c>
      <c r="G290" s="135">
        <v>0.92818933830853856</v>
      </c>
      <c r="H290" s="130">
        <v>635.41860859559335</v>
      </c>
      <c r="I290" s="124">
        <v>14.230026906979827</v>
      </c>
      <c r="J290" s="124">
        <v>49.723211562349306</v>
      </c>
      <c r="K290" s="143">
        <v>0.90000000000000013</v>
      </c>
      <c r="L290" s="83">
        <v>0.99488491048593353</v>
      </c>
    </row>
    <row r="291" spans="1:12" x14ac:dyDescent="0.45">
      <c r="A291" s="2" t="s">
        <v>235</v>
      </c>
      <c r="B291" s="2" t="s">
        <v>88</v>
      </c>
      <c r="C291" s="2" t="s">
        <v>522</v>
      </c>
      <c r="D291" s="123">
        <v>134.39337764279063</v>
      </c>
      <c r="E291" s="129">
        <v>100.79253696756473</v>
      </c>
      <c r="F291" s="134">
        <v>0.76648106614674205</v>
      </c>
      <c r="G291" s="134">
        <v>0.97847351854143272</v>
      </c>
      <c r="H291" s="129">
        <v>669.84208505588288</v>
      </c>
      <c r="I291" s="123">
        <v>121.77232674000848</v>
      </c>
      <c r="J291" s="123">
        <v>391.64894876358125</v>
      </c>
      <c r="K291" s="142">
        <v>0.96319018404907975</v>
      </c>
      <c r="L291" s="84">
        <v>0.99724734565473849</v>
      </c>
    </row>
    <row r="292" spans="1:12" x14ac:dyDescent="0.45">
      <c r="A292" s="3" t="s">
        <v>237</v>
      </c>
      <c r="B292" s="3" t="s">
        <v>88</v>
      </c>
      <c r="C292" s="3" t="s">
        <v>523</v>
      </c>
      <c r="D292" s="124">
        <v>210.21891094812506</v>
      </c>
      <c r="E292" s="130">
        <v>3.7050076143828785</v>
      </c>
      <c r="F292" s="135">
        <v>3.7977890240341323E-2</v>
      </c>
      <c r="G292" s="135">
        <v>0.4640731990757716</v>
      </c>
      <c r="H292" s="130">
        <v>317.69460634034084</v>
      </c>
      <c r="I292" s="124">
        <v>1.0738228666997669</v>
      </c>
      <c r="J292" s="124">
        <v>10.991548022842142</v>
      </c>
      <c r="K292" s="143">
        <v>0.17647058823529405</v>
      </c>
      <c r="L292" s="83">
        <v>0.5759162303664922</v>
      </c>
    </row>
    <row r="293" spans="1:12" x14ac:dyDescent="0.45">
      <c r="A293" s="3" t="s">
        <v>237</v>
      </c>
      <c r="B293" s="3" t="s">
        <v>88</v>
      </c>
      <c r="C293" s="3" t="s">
        <v>524</v>
      </c>
      <c r="D293" s="124">
        <v>122.54529597994913</v>
      </c>
      <c r="E293" s="130">
        <v>81.572028666181424</v>
      </c>
      <c r="F293" s="135">
        <v>0.59939235568732618</v>
      </c>
      <c r="G293" s="135">
        <v>1.1105379859839428</v>
      </c>
      <c r="H293" s="130">
        <v>760.25060052123001</v>
      </c>
      <c r="I293" s="124">
        <v>124.72972139977293</v>
      </c>
      <c r="J293" s="124">
        <v>330.95867695935152</v>
      </c>
      <c r="K293" s="143">
        <v>1.2521739130434784</v>
      </c>
      <c r="L293" s="83">
        <v>1.0720360180090043</v>
      </c>
    </row>
    <row r="294" spans="1:12" x14ac:dyDescent="0.45">
      <c r="A294" s="3" t="s">
        <v>237</v>
      </c>
      <c r="B294" s="3" t="s">
        <v>88</v>
      </c>
      <c r="C294" s="3" t="s">
        <v>525</v>
      </c>
      <c r="D294" s="124">
        <v>219.80156187833404</v>
      </c>
      <c r="E294" s="130">
        <v>3.502682585809179</v>
      </c>
      <c r="F294" s="135">
        <v>4.8532862369835526E-2</v>
      </c>
      <c r="G294" s="135">
        <v>0.32834779426883581</v>
      </c>
      <c r="H294" s="130">
        <v>224.77989129884031</v>
      </c>
      <c r="I294" s="124">
        <v>0</v>
      </c>
      <c r="J294" s="124">
        <v>10.909211527913207</v>
      </c>
      <c r="K294" s="143">
        <v>0</v>
      </c>
      <c r="L294" s="83">
        <v>0.45299145299145305</v>
      </c>
    </row>
    <row r="295" spans="1:12" x14ac:dyDescent="0.45">
      <c r="A295" s="3" t="s">
        <v>237</v>
      </c>
      <c r="B295" s="3" t="s">
        <v>88</v>
      </c>
      <c r="C295" s="3" t="s">
        <v>526</v>
      </c>
      <c r="D295" s="124">
        <v>173.7490980535793</v>
      </c>
      <c r="E295" s="130">
        <v>12.012818101191263</v>
      </c>
      <c r="F295" s="135">
        <v>8.0577957849238394E-2</v>
      </c>
      <c r="G295" s="135">
        <v>0.85803713813446603</v>
      </c>
      <c r="H295" s="130">
        <v>587.39390977093262</v>
      </c>
      <c r="I295" s="124">
        <v>6.8333238804898411</v>
      </c>
      <c r="J295" s="124">
        <v>40.49767782193171</v>
      </c>
      <c r="K295" s="143">
        <v>0.52173913043478271</v>
      </c>
      <c r="L295" s="83">
        <v>0.99156118143459915</v>
      </c>
    </row>
    <row r="296" spans="1:12" x14ac:dyDescent="0.45">
      <c r="A296" s="2" t="s">
        <v>235</v>
      </c>
      <c r="B296" s="2" t="s">
        <v>89</v>
      </c>
      <c r="C296" s="2" t="s">
        <v>527</v>
      </c>
      <c r="D296" s="123">
        <v>122.02770792979494</v>
      </c>
      <c r="E296" s="129">
        <v>844.4233025160388</v>
      </c>
      <c r="F296" s="134">
        <v>6.7457877374454096</v>
      </c>
      <c r="G296" s="134">
        <v>1.0258150915144937</v>
      </c>
      <c r="H296" s="129">
        <v>702.25111539670513</v>
      </c>
      <c r="I296" s="123">
        <v>1216.412220856736</v>
      </c>
      <c r="J296" s="123">
        <v>3520.8247419937184</v>
      </c>
      <c r="K296" s="142">
        <v>1.0661512027491415</v>
      </c>
      <c r="L296" s="84">
        <v>1.0004708702538416</v>
      </c>
    </row>
    <row r="297" spans="1:12" x14ac:dyDescent="0.45">
      <c r="A297" s="3" t="s">
        <v>237</v>
      </c>
      <c r="B297" s="3" t="s">
        <v>89</v>
      </c>
      <c r="C297" s="3" t="s">
        <v>528</v>
      </c>
      <c r="D297" s="124">
        <v>128.06802353481908</v>
      </c>
      <c r="E297" s="130">
        <v>314.85547235914976</v>
      </c>
      <c r="F297" s="135">
        <v>2.2350228519550934</v>
      </c>
      <c r="G297" s="135">
        <v>1.0999895793078309</v>
      </c>
      <c r="H297" s="130">
        <v>753.02938646887947</v>
      </c>
      <c r="I297" s="124">
        <v>503.66274247212914</v>
      </c>
      <c r="J297" s="124">
        <v>1179.37514447954</v>
      </c>
      <c r="K297" s="143">
        <v>1.3024523160762944</v>
      </c>
      <c r="L297" s="83">
        <v>0.99678800856531047</v>
      </c>
    </row>
    <row r="298" spans="1:12" x14ac:dyDescent="0.45">
      <c r="A298" s="3" t="s">
        <v>237</v>
      </c>
      <c r="B298" s="3" t="s">
        <v>89</v>
      </c>
      <c r="C298" s="3" t="s">
        <v>529</v>
      </c>
      <c r="D298" s="124">
        <v>81.658009061498049</v>
      </c>
      <c r="E298" s="130">
        <v>36.496024164562634</v>
      </c>
      <c r="F298" s="135">
        <v>0.47939582893741711</v>
      </c>
      <c r="G298" s="135">
        <v>0.93229320186164066</v>
      </c>
      <c r="H298" s="130">
        <v>638.22802598615544</v>
      </c>
      <c r="I298" s="124">
        <v>57.01891981088329</v>
      </c>
      <c r="J298" s="124">
        <v>248.94493375784114</v>
      </c>
      <c r="K298" s="143">
        <v>0.70909090909090922</v>
      </c>
      <c r="L298" s="83">
        <v>0.99999999999999989</v>
      </c>
    </row>
    <row r="299" spans="1:12" x14ac:dyDescent="0.45">
      <c r="A299" s="3" t="s">
        <v>237</v>
      </c>
      <c r="B299" s="3" t="s">
        <v>89</v>
      </c>
      <c r="C299" s="3" t="s">
        <v>530</v>
      </c>
      <c r="D299" s="124">
        <v>96.795580741091868</v>
      </c>
      <c r="E299" s="130">
        <v>19.545799194014471</v>
      </c>
      <c r="F299" s="135">
        <v>0.24770668716032945</v>
      </c>
      <c r="G299" s="135">
        <v>0.81519249328795729</v>
      </c>
      <c r="H299" s="130">
        <v>558.06338043760456</v>
      </c>
      <c r="I299" s="124">
        <v>6.4210210506156526</v>
      </c>
      <c r="J299" s="124">
        <v>131.81501014307798</v>
      </c>
      <c r="K299" s="143">
        <v>0.14999999999999991</v>
      </c>
      <c r="L299" s="83">
        <v>1.0025773195876291</v>
      </c>
    </row>
    <row r="300" spans="1:12" x14ac:dyDescent="0.45">
      <c r="A300" s="3" t="s">
        <v>237</v>
      </c>
      <c r="B300" s="3" t="s">
        <v>89</v>
      </c>
      <c r="C300" s="3" t="s">
        <v>531</v>
      </c>
      <c r="D300" s="124">
        <v>84.965148530616688</v>
      </c>
      <c r="E300" s="130">
        <v>51.917974210499096</v>
      </c>
      <c r="F300" s="135">
        <v>0.5862461629118223</v>
      </c>
      <c r="G300" s="135">
        <v>1.0423099994713934</v>
      </c>
      <c r="H300" s="130">
        <v>713.54317729647403</v>
      </c>
      <c r="I300" s="124">
        <v>103.13582641803107</v>
      </c>
      <c r="J300" s="124">
        <v>315.17612334393698</v>
      </c>
      <c r="K300" s="143">
        <v>1.0506329113924051</v>
      </c>
      <c r="L300" s="83">
        <v>1.0383548983364141</v>
      </c>
    </row>
    <row r="301" spans="1:12" x14ac:dyDescent="0.45">
      <c r="A301" s="3" t="s">
        <v>237</v>
      </c>
      <c r="B301" s="3" t="s">
        <v>89</v>
      </c>
      <c r="C301" s="3" t="s">
        <v>532</v>
      </c>
      <c r="D301" s="124">
        <v>94.881128051932166</v>
      </c>
      <c r="E301" s="130">
        <v>6.3494620599745364</v>
      </c>
      <c r="F301" s="135">
        <v>0.10642013131889119</v>
      </c>
      <c r="G301" s="135">
        <v>0.628830072222337</v>
      </c>
      <c r="H301" s="130">
        <v>430.4836449239229</v>
      </c>
      <c r="I301" s="124">
        <v>0.84003127376776643</v>
      </c>
      <c r="J301" s="124">
        <v>44.972094749671037</v>
      </c>
      <c r="K301" s="143">
        <v>4.7619047619047672E-2</v>
      </c>
      <c r="L301" s="83">
        <v>0.81838565022421528</v>
      </c>
    </row>
    <row r="302" spans="1:12" x14ac:dyDescent="0.45">
      <c r="A302" s="3" t="s">
        <v>237</v>
      </c>
      <c r="B302" s="3" t="s">
        <v>89</v>
      </c>
      <c r="C302" s="3" t="s">
        <v>533</v>
      </c>
      <c r="D302" s="124">
        <v>170.266841515154</v>
      </c>
      <c r="E302" s="130">
        <v>135.28259419155216</v>
      </c>
      <c r="F302" s="135">
        <v>0.62218309171669783</v>
      </c>
      <c r="G302" s="135">
        <v>1.277008059558181</v>
      </c>
      <c r="H302" s="130">
        <v>874.21245954894789</v>
      </c>
      <c r="I302" s="124">
        <v>200.31100703433489</v>
      </c>
      <c r="J302" s="124">
        <v>343.60920386508815</v>
      </c>
      <c r="K302" s="143">
        <v>1.9117647058823528</v>
      </c>
      <c r="L302" s="83">
        <v>1.060646303674192</v>
      </c>
    </row>
    <row r="303" spans="1:12" x14ac:dyDescent="0.45">
      <c r="A303" s="3" t="s">
        <v>237</v>
      </c>
      <c r="B303" s="3" t="s">
        <v>89</v>
      </c>
      <c r="C303" s="3" t="s">
        <v>534</v>
      </c>
      <c r="D303" s="124">
        <v>88.974058493018916</v>
      </c>
      <c r="E303" s="130">
        <v>12.058327432433893</v>
      </c>
      <c r="F303" s="135">
        <v>0.17106058148823922</v>
      </c>
      <c r="G303" s="135">
        <v>0.79227094164030953</v>
      </c>
      <c r="H303" s="130">
        <v>542.37177544530618</v>
      </c>
      <c r="I303" s="124">
        <v>8.7612128864409922</v>
      </c>
      <c r="J303" s="124">
        <v>84.017218404041799</v>
      </c>
      <c r="K303" s="143">
        <v>0.30769230769230771</v>
      </c>
      <c r="L303" s="83">
        <v>0.95022624434389158</v>
      </c>
    </row>
    <row r="304" spans="1:12" x14ac:dyDescent="0.45">
      <c r="A304" s="3" t="s">
        <v>237</v>
      </c>
      <c r="B304" s="3" t="s">
        <v>89</v>
      </c>
      <c r="C304" s="3" t="s">
        <v>535</v>
      </c>
      <c r="D304" s="124">
        <v>124.25544662912434</v>
      </c>
      <c r="E304" s="130">
        <v>27.982077892325954</v>
      </c>
      <c r="F304" s="135">
        <v>0.2431445380692874</v>
      </c>
      <c r="G304" s="135">
        <v>0.92618983078301165</v>
      </c>
      <c r="H304" s="130">
        <v>634.04978842355604</v>
      </c>
      <c r="I304" s="124">
        <v>26.069117160151329</v>
      </c>
      <c r="J304" s="124">
        <v>128.0966257590236</v>
      </c>
      <c r="K304" s="143">
        <v>0.65384615384615385</v>
      </c>
      <c r="L304" s="83">
        <v>1.0325203252032518</v>
      </c>
    </row>
    <row r="305" spans="1:12" x14ac:dyDescent="0.45">
      <c r="A305" s="3" t="s">
        <v>237</v>
      </c>
      <c r="B305" s="3" t="s">
        <v>89</v>
      </c>
      <c r="C305" s="3" t="s">
        <v>536</v>
      </c>
      <c r="D305" s="124">
        <v>124.01220107827362</v>
      </c>
      <c r="E305" s="130">
        <v>27.763434442367746</v>
      </c>
      <c r="F305" s="135">
        <v>0.22237475404954338</v>
      </c>
      <c r="G305" s="135">
        <v>1.0067538345151585</v>
      </c>
      <c r="H305" s="130">
        <v>689.20218572178305</v>
      </c>
      <c r="I305" s="124">
        <v>37.036307072678746</v>
      </c>
      <c r="J305" s="124">
        <v>116.22485946761049</v>
      </c>
      <c r="K305" s="143">
        <v>1</v>
      </c>
      <c r="L305" s="83">
        <v>1.010568031704095</v>
      </c>
    </row>
    <row r="306" spans="1:12" x14ac:dyDescent="0.45">
      <c r="A306" s="3" t="s">
        <v>237</v>
      </c>
      <c r="B306" s="3" t="s">
        <v>89</v>
      </c>
      <c r="C306" s="3" t="s">
        <v>537</v>
      </c>
      <c r="D306" s="124">
        <v>81.48026664684582</v>
      </c>
      <c r="E306" s="130">
        <v>6.6863081905258506</v>
      </c>
      <c r="F306" s="135">
        <v>0.12967108414253528</v>
      </c>
      <c r="G306" s="135">
        <v>0.63283546129952961</v>
      </c>
      <c r="H306" s="130">
        <v>433.22564879023719</v>
      </c>
      <c r="I306" s="124">
        <v>0.92637221869821607</v>
      </c>
      <c r="J306" s="124">
        <v>55.250467338285063</v>
      </c>
      <c r="K306" s="143">
        <v>4.3478260869565299E-2</v>
      </c>
      <c r="L306" s="83">
        <v>0.83183856502242159</v>
      </c>
    </row>
    <row r="307" spans="1:12" x14ac:dyDescent="0.45">
      <c r="A307" s="3" t="s">
        <v>237</v>
      </c>
      <c r="B307" s="3" t="s">
        <v>89</v>
      </c>
      <c r="C307" s="3" t="s">
        <v>538</v>
      </c>
      <c r="D307" s="124">
        <v>119.79629508399719</v>
      </c>
      <c r="E307" s="130">
        <v>12.7574304994336</v>
      </c>
      <c r="F307" s="135">
        <v>0.14970051940627693</v>
      </c>
      <c r="G307" s="135">
        <v>0.71137159019893315</v>
      </c>
      <c r="H307" s="130">
        <v>486.98980626341302</v>
      </c>
      <c r="I307" s="124">
        <v>6.2429865109547658</v>
      </c>
      <c r="J307" s="124">
        <v>66.659640432240337</v>
      </c>
      <c r="K307" s="143">
        <v>0.25641025641025639</v>
      </c>
      <c r="L307" s="83">
        <v>0.87521079258010126</v>
      </c>
    </row>
    <row r="308" spans="1:12" x14ac:dyDescent="0.45">
      <c r="A308" s="3" t="s">
        <v>237</v>
      </c>
      <c r="B308" s="3" t="s">
        <v>89</v>
      </c>
      <c r="C308" s="3" t="s">
        <v>539</v>
      </c>
      <c r="D308" s="124">
        <v>132.73702377286742</v>
      </c>
      <c r="E308" s="130">
        <v>186.10696825398423</v>
      </c>
      <c r="F308" s="135">
        <v>1.315509697000063</v>
      </c>
      <c r="G308" s="135">
        <v>1.0658019364182598</v>
      </c>
      <c r="H308" s="130">
        <v>729.62525588961489</v>
      </c>
      <c r="I308" s="124">
        <v>261.41121085775666</v>
      </c>
      <c r="J308" s="124">
        <v>698.417888441184</v>
      </c>
      <c r="K308" s="143">
        <v>1.189189189189189</v>
      </c>
      <c r="L308" s="83">
        <v>1.0267235571524813</v>
      </c>
    </row>
    <row r="309" spans="1:12" x14ac:dyDescent="0.45">
      <c r="A309" s="3" t="s">
        <v>237</v>
      </c>
      <c r="B309" s="3" t="s">
        <v>89</v>
      </c>
      <c r="C309" s="3" t="s">
        <v>540</v>
      </c>
      <c r="D309" s="124">
        <v>40.813733379241697</v>
      </c>
      <c r="E309" s="130">
        <v>6.6214296252147866</v>
      </c>
      <c r="F309" s="135">
        <v>0.23735180928921429</v>
      </c>
      <c r="G309" s="135">
        <v>0.68352263027871796</v>
      </c>
      <c r="H309" s="130">
        <v>467.92500274435412</v>
      </c>
      <c r="I309" s="124">
        <v>1.2366944624896785</v>
      </c>
      <c r="J309" s="124">
        <v>109.82615155054333</v>
      </c>
      <c r="K309" s="143">
        <v>3.125E-2</v>
      </c>
      <c r="L309" s="83">
        <v>0.89427860696517414</v>
      </c>
    </row>
    <row r="310" spans="1:12" x14ac:dyDescent="0.45">
      <c r="A310" s="2" t="s">
        <v>235</v>
      </c>
      <c r="B310" s="2" t="s">
        <v>90</v>
      </c>
      <c r="C310" s="2" t="s">
        <v>541</v>
      </c>
      <c r="D310" s="123">
        <v>113.76639599599444</v>
      </c>
      <c r="E310" s="129">
        <v>117.9089629749305</v>
      </c>
      <c r="F310" s="134">
        <v>1.103519834960391</v>
      </c>
      <c r="G310" s="134">
        <v>0.93918830439436141</v>
      </c>
      <c r="H310" s="129">
        <v>642.94826600253987</v>
      </c>
      <c r="I310" s="123">
        <v>154.93340062432176</v>
      </c>
      <c r="J310" s="123">
        <v>554.57276376287064</v>
      </c>
      <c r="K310" s="142">
        <v>0.84507042253521125</v>
      </c>
      <c r="L310" s="84">
        <v>0.97536826853417025</v>
      </c>
    </row>
    <row r="311" spans="1:12" x14ac:dyDescent="0.45">
      <c r="A311" s="3" t="s">
        <v>237</v>
      </c>
      <c r="B311" s="3" t="s">
        <v>90</v>
      </c>
      <c r="C311" s="3" t="s">
        <v>542</v>
      </c>
      <c r="D311" s="124">
        <v>109.83791570738717</v>
      </c>
      <c r="E311" s="130">
        <v>82.422757471476302</v>
      </c>
      <c r="F311" s="135">
        <v>0.64546405867909906</v>
      </c>
      <c r="G311" s="135">
        <v>1.1625798522029274</v>
      </c>
      <c r="H311" s="130">
        <v>795.8773512893938</v>
      </c>
      <c r="I311" s="124">
        <v>165.03716671779486</v>
      </c>
      <c r="J311" s="124">
        <v>348.67305865622842</v>
      </c>
      <c r="K311" s="143">
        <v>1.5277777777777779</v>
      </c>
      <c r="L311" s="83">
        <v>1.0434604346043459</v>
      </c>
    </row>
    <row r="312" spans="1:12" x14ac:dyDescent="0.45">
      <c r="A312" s="3" t="s">
        <v>237</v>
      </c>
      <c r="B312" s="3" t="s">
        <v>90</v>
      </c>
      <c r="C312" s="3" t="s">
        <v>543</v>
      </c>
      <c r="D312" s="124">
        <v>81.193310596100986</v>
      </c>
      <c r="E312" s="130">
        <v>17.134362385311142</v>
      </c>
      <c r="F312" s="135">
        <v>0.26478473211298037</v>
      </c>
      <c r="G312" s="135">
        <v>0.79699346175231356</v>
      </c>
      <c r="H312" s="130">
        <v>545.60471191072895</v>
      </c>
      <c r="I312" s="124">
        <v>16.332828622428018</v>
      </c>
      <c r="J312" s="124">
        <v>128.13496886043416</v>
      </c>
      <c r="K312" s="143">
        <v>0.37704918032786883</v>
      </c>
      <c r="L312" s="83">
        <v>0.94818081587651593</v>
      </c>
    </row>
    <row r="313" spans="1:12" x14ac:dyDescent="0.45">
      <c r="A313" s="3" t="s">
        <v>237</v>
      </c>
      <c r="B313" s="3" t="s">
        <v>90</v>
      </c>
      <c r="C313" s="3" t="s">
        <v>544</v>
      </c>
      <c r="D313" s="124">
        <v>107.93145878722875</v>
      </c>
      <c r="E313" s="130">
        <v>18.351843118143051</v>
      </c>
      <c r="F313" s="135">
        <v>0.19327104416831239</v>
      </c>
      <c r="G313" s="135">
        <v>0.87976128832599532</v>
      </c>
      <c r="H313" s="130">
        <v>602.26579928517594</v>
      </c>
      <c r="I313" s="124">
        <v>18.602341918977338</v>
      </c>
      <c r="J313" s="124">
        <v>97.798197975731853</v>
      </c>
      <c r="K313" s="143">
        <v>0.58139534883720922</v>
      </c>
      <c r="L313" s="83">
        <v>0.98498122653316644</v>
      </c>
    </row>
    <row r="314" spans="1:12" x14ac:dyDescent="0.45">
      <c r="A314" s="2" t="s">
        <v>235</v>
      </c>
      <c r="B314" s="2" t="s">
        <v>91</v>
      </c>
      <c r="C314" s="2" t="s">
        <v>545</v>
      </c>
      <c r="D314" s="123">
        <v>128.45010292949459</v>
      </c>
      <c r="E314" s="129">
        <v>209.90504938935084</v>
      </c>
      <c r="F314" s="134">
        <v>1.67368842421146</v>
      </c>
      <c r="G314" s="134">
        <v>0.97636862883528441</v>
      </c>
      <c r="H314" s="129">
        <v>668.40112249239849</v>
      </c>
      <c r="I314" s="123">
        <v>258.0851601782926</v>
      </c>
      <c r="J314" s="123">
        <v>860.61006126718087</v>
      </c>
      <c r="K314" s="142">
        <v>0.92523364485981319</v>
      </c>
      <c r="L314" s="84">
        <v>0.9957131722525332</v>
      </c>
    </row>
    <row r="315" spans="1:12" x14ac:dyDescent="0.45">
      <c r="A315" s="3" t="s">
        <v>237</v>
      </c>
      <c r="B315" s="3" t="s">
        <v>91</v>
      </c>
      <c r="C315" s="3" t="s">
        <v>546</v>
      </c>
      <c r="D315" s="124">
        <v>145.30070191292245</v>
      </c>
      <c r="E315" s="130">
        <v>89.11336945184452</v>
      </c>
      <c r="F315" s="135">
        <v>0.61074770485033658</v>
      </c>
      <c r="G315" s="135">
        <v>1.0041840273110645</v>
      </c>
      <c r="H315" s="130">
        <v>687.44295056297369</v>
      </c>
      <c r="I315" s="124">
        <v>105.48492022067028</v>
      </c>
      <c r="J315" s="124">
        <v>314.36928405120932</v>
      </c>
      <c r="K315" s="143">
        <v>1.0315789473684209</v>
      </c>
      <c r="L315" s="83">
        <v>0.99473684210526314</v>
      </c>
    </row>
    <row r="316" spans="1:12" x14ac:dyDescent="0.45">
      <c r="A316" s="3" t="s">
        <v>237</v>
      </c>
      <c r="B316" s="3" t="s">
        <v>91</v>
      </c>
      <c r="C316" s="3" t="s">
        <v>547</v>
      </c>
      <c r="D316" s="124">
        <v>84.014432728622381</v>
      </c>
      <c r="E316" s="130">
        <v>33.390411259444747</v>
      </c>
      <c r="F316" s="135">
        <v>0.40746194305015315</v>
      </c>
      <c r="G316" s="135">
        <v>0.9753956556745268</v>
      </c>
      <c r="H316" s="130">
        <v>667.735045834875</v>
      </c>
      <c r="I316" s="124">
        <v>56.992590312319052</v>
      </c>
      <c r="J316" s="124">
        <v>215.0840289062422</v>
      </c>
      <c r="K316" s="143">
        <v>0.83870967741935498</v>
      </c>
      <c r="L316" s="83">
        <v>1.0212044105173876</v>
      </c>
    </row>
    <row r="317" spans="1:12" x14ac:dyDescent="0.45">
      <c r="A317" s="3" t="s">
        <v>237</v>
      </c>
      <c r="B317" s="3" t="s">
        <v>91</v>
      </c>
      <c r="C317" s="3" t="s">
        <v>548</v>
      </c>
      <c r="D317" s="124">
        <v>135.23616262443244</v>
      </c>
      <c r="E317" s="130">
        <v>70.112156883534183</v>
      </c>
      <c r="F317" s="135">
        <v>0.38066932185320007</v>
      </c>
      <c r="G317" s="135">
        <v>1.3619231755364614</v>
      </c>
      <c r="H317" s="130">
        <v>932.34353541540725</v>
      </c>
      <c r="I317" s="124">
        <v>114.78549913388569</v>
      </c>
      <c r="J317" s="124">
        <v>240.1290822269124</v>
      </c>
      <c r="K317" s="143">
        <v>1.796875</v>
      </c>
      <c r="L317" s="83">
        <v>1.2158273381294962</v>
      </c>
    </row>
    <row r="318" spans="1:12" x14ac:dyDescent="0.45">
      <c r="A318" s="3" t="s">
        <v>237</v>
      </c>
      <c r="B318" s="3" t="s">
        <v>91</v>
      </c>
      <c r="C318" s="3" t="s">
        <v>549</v>
      </c>
      <c r="D318" s="124">
        <v>56.581403713452573</v>
      </c>
      <c r="E318" s="130">
        <v>4.4967268703072438</v>
      </c>
      <c r="F318" s="135">
        <v>0.15338225376045109</v>
      </c>
      <c r="G318" s="135">
        <v>0.51814066363383315</v>
      </c>
      <c r="H318" s="130">
        <v>354.70803849458406</v>
      </c>
      <c r="I318" s="124">
        <v>7.9807418691905951</v>
      </c>
      <c r="J318" s="124">
        <v>46.425176502057546</v>
      </c>
      <c r="K318" s="143">
        <v>0.31884057971014501</v>
      </c>
      <c r="L318" s="83">
        <v>0.59265175718849838</v>
      </c>
    </row>
    <row r="319" spans="1:12" x14ac:dyDescent="0.45">
      <c r="A319" s="3" t="s">
        <v>237</v>
      </c>
      <c r="B319" s="3" t="s">
        <v>91</v>
      </c>
      <c r="C319" s="3" t="s">
        <v>550</v>
      </c>
      <c r="D319" s="124">
        <v>102.90686205967503</v>
      </c>
      <c r="E319" s="130">
        <v>3.1408250025378717</v>
      </c>
      <c r="F319" s="135">
        <v>3.710748021639252E-2</v>
      </c>
      <c r="G319" s="135">
        <v>0.82250384990416869</v>
      </c>
      <c r="H319" s="130">
        <v>563.06857911450959</v>
      </c>
      <c r="I319" s="124">
        <v>2.6059534516247767</v>
      </c>
      <c r="J319" s="124">
        <v>18.288102708339135</v>
      </c>
      <c r="K319" s="143">
        <v>0.4285714285714286</v>
      </c>
      <c r="L319" s="83">
        <v>0.9642857142857143</v>
      </c>
    </row>
    <row r="320" spans="1:12" x14ac:dyDescent="0.45">
      <c r="A320" s="3" t="s">
        <v>237</v>
      </c>
      <c r="B320" s="3" t="s">
        <v>91</v>
      </c>
      <c r="C320" s="3" t="s">
        <v>551</v>
      </c>
      <c r="D320" s="124">
        <v>156.56258800451906</v>
      </c>
      <c r="E320" s="130">
        <v>2.084771960853764</v>
      </c>
      <c r="F320" s="135">
        <v>1.8128539809140799E-2</v>
      </c>
      <c r="G320" s="135">
        <v>0.73452696065212508</v>
      </c>
      <c r="H320" s="130">
        <v>502.84147861907189</v>
      </c>
      <c r="I320" s="124">
        <v>0.97938022670521185</v>
      </c>
      <c r="J320" s="124">
        <v>8.1364015361278543</v>
      </c>
      <c r="K320" s="143">
        <v>0.33333333333333337</v>
      </c>
      <c r="L320" s="83">
        <v>0.88636363636363646</v>
      </c>
    </row>
    <row r="321" spans="1:12" x14ac:dyDescent="0.45">
      <c r="A321" s="3" t="s">
        <v>237</v>
      </c>
      <c r="B321" s="3" t="s">
        <v>91</v>
      </c>
      <c r="C321" s="3" t="s">
        <v>552</v>
      </c>
      <c r="D321" s="124">
        <v>137.74875099699406</v>
      </c>
      <c r="E321" s="130">
        <v>3.4858359256866951</v>
      </c>
      <c r="F321" s="135">
        <v>3.2495307560755707E-2</v>
      </c>
      <c r="G321" s="135">
        <v>0.77875100476413994</v>
      </c>
      <c r="H321" s="130">
        <v>533.11631524597749</v>
      </c>
      <c r="I321" s="124">
        <v>1.5842286879656007</v>
      </c>
      <c r="J321" s="124">
        <v>15.739549941609235</v>
      </c>
      <c r="K321" s="143">
        <v>0.30769230769230782</v>
      </c>
      <c r="L321" s="83">
        <v>0.96739130434782605</v>
      </c>
    </row>
    <row r="322" spans="1:12" x14ac:dyDescent="0.45">
      <c r="A322" s="3" t="s">
        <v>237</v>
      </c>
      <c r="B322" s="3" t="s">
        <v>91</v>
      </c>
      <c r="C322" s="3" t="s">
        <v>553</v>
      </c>
      <c r="D322" s="124">
        <v>156.78840701020439</v>
      </c>
      <c r="E322" s="130">
        <v>4.0809520351417587</v>
      </c>
      <c r="F322" s="135">
        <v>3.3695873111029929E-2</v>
      </c>
      <c r="G322" s="135">
        <v>0.77245080242421016</v>
      </c>
      <c r="H322" s="130">
        <v>528.80333120329919</v>
      </c>
      <c r="I322" s="124">
        <v>2.0558024178618317</v>
      </c>
      <c r="J322" s="124">
        <v>15.762687531054469</v>
      </c>
      <c r="K322" s="143">
        <v>0.36363636363636365</v>
      </c>
      <c r="L322" s="83">
        <v>0.90526315789473688</v>
      </c>
    </row>
    <row r="323" spans="1:12" x14ac:dyDescent="0.45">
      <c r="A323" s="2" t="s">
        <v>235</v>
      </c>
      <c r="B323" s="2" t="s">
        <v>92</v>
      </c>
      <c r="C323" s="2" t="s">
        <v>554</v>
      </c>
      <c r="D323" s="123">
        <v>110.17701340004368</v>
      </c>
      <c r="E323" s="129">
        <v>254.14226174348713</v>
      </c>
      <c r="F323" s="134">
        <v>2.3310180724124359</v>
      </c>
      <c r="G323" s="134">
        <v>0.98955572184959573</v>
      </c>
      <c r="H323" s="129">
        <v>677.42872488852618</v>
      </c>
      <c r="I323" s="123">
        <v>372.94523948189953</v>
      </c>
      <c r="J323" s="123">
        <v>1206.1533610045672</v>
      </c>
      <c r="K323" s="142">
        <v>0.95582329317269088</v>
      </c>
      <c r="L323" s="84">
        <v>0.99852325867585523</v>
      </c>
    </row>
    <row r="324" spans="1:12" x14ac:dyDescent="0.45">
      <c r="A324" s="3" t="s">
        <v>237</v>
      </c>
      <c r="B324" s="3" t="s">
        <v>92</v>
      </c>
      <c r="C324" s="3" t="s">
        <v>555</v>
      </c>
      <c r="D324" s="124">
        <v>80.173365451857677</v>
      </c>
      <c r="E324" s="130">
        <v>13.33894498130066</v>
      </c>
      <c r="F324" s="135">
        <v>0.2506180586197444</v>
      </c>
      <c r="G324" s="135">
        <v>0.66386382721647663</v>
      </c>
      <c r="H324" s="130">
        <v>454.46700578952175</v>
      </c>
      <c r="I324" s="124">
        <v>4.4625462794989899</v>
      </c>
      <c r="J324" s="124">
        <v>109.43509241819909</v>
      </c>
      <c r="K324" s="143">
        <v>0.10769230769230764</v>
      </c>
      <c r="L324" s="83">
        <v>0.84842105263157908</v>
      </c>
    </row>
    <row r="325" spans="1:12" x14ac:dyDescent="0.45">
      <c r="A325" s="3" t="s">
        <v>237</v>
      </c>
      <c r="B325" s="3" t="s">
        <v>92</v>
      </c>
      <c r="C325" s="3" t="s">
        <v>556</v>
      </c>
      <c r="D325" s="124">
        <v>116.20827663201209</v>
      </c>
      <c r="E325" s="130">
        <v>170.06848847556853</v>
      </c>
      <c r="F325" s="135">
        <v>1.333698265086718</v>
      </c>
      <c r="G325" s="135">
        <v>1.0973096662902586</v>
      </c>
      <c r="H325" s="130">
        <v>751.19477522039631</v>
      </c>
      <c r="I325" s="124">
        <v>272.93234434207562</v>
      </c>
      <c r="J325" s="124">
        <v>728.9348241115739</v>
      </c>
      <c r="K325" s="143">
        <v>1.2079207920792081</v>
      </c>
      <c r="L325" s="83">
        <v>1.047251048796644</v>
      </c>
    </row>
    <row r="326" spans="1:12" x14ac:dyDescent="0.45">
      <c r="A326" s="3" t="s">
        <v>237</v>
      </c>
      <c r="B326" s="3" t="s">
        <v>92</v>
      </c>
      <c r="C326" s="3" t="s">
        <v>557</v>
      </c>
      <c r="D326" s="124">
        <v>53.833097950487954</v>
      </c>
      <c r="E326" s="130">
        <v>16.802883175562414</v>
      </c>
      <c r="F326" s="135">
        <v>0.314558178884766</v>
      </c>
      <c r="G326" s="135">
        <v>0.99227820658894261</v>
      </c>
      <c r="H326" s="130">
        <v>679.29247982903325</v>
      </c>
      <c r="I326" s="124">
        <v>45.605890833515183</v>
      </c>
      <c r="J326" s="124">
        <v>168.07111455162214</v>
      </c>
      <c r="K326" s="143">
        <v>0.86046511627906963</v>
      </c>
      <c r="L326" s="83">
        <v>1.0246659815005139</v>
      </c>
    </row>
    <row r="327" spans="1:12" x14ac:dyDescent="0.45">
      <c r="A327" s="3" t="s">
        <v>237</v>
      </c>
      <c r="B327" s="3" t="s">
        <v>92</v>
      </c>
      <c r="C327" s="3" t="s">
        <v>558</v>
      </c>
      <c r="D327" s="124">
        <v>96.209423096522045</v>
      </c>
      <c r="E327" s="130">
        <v>11.776377666641109</v>
      </c>
      <c r="F327" s="135">
        <v>0.1630868252918346</v>
      </c>
      <c r="G327" s="135">
        <v>0.75054240721619092</v>
      </c>
      <c r="H327" s="130">
        <v>513.80531148351815</v>
      </c>
      <c r="I327" s="124">
        <v>13.430481299040087</v>
      </c>
      <c r="J327" s="124">
        <v>70.364395768889096</v>
      </c>
      <c r="K327" s="143">
        <v>0.50000000000000011</v>
      </c>
      <c r="L327" s="83">
        <v>0.84079601990049757</v>
      </c>
    </row>
    <row r="328" spans="1:12" x14ac:dyDescent="0.45">
      <c r="A328" s="3" t="s">
        <v>237</v>
      </c>
      <c r="B328" s="3" t="s">
        <v>92</v>
      </c>
      <c r="C328" s="3" t="s">
        <v>559</v>
      </c>
      <c r="D328" s="124">
        <v>146.71049879955578</v>
      </c>
      <c r="E328" s="130">
        <v>14.395751919742001</v>
      </c>
      <c r="F328" s="135">
        <v>0.11821568785033539</v>
      </c>
      <c r="G328" s="135">
        <v>0.8300381364851579</v>
      </c>
      <c r="H328" s="130">
        <v>568.22639088681115</v>
      </c>
      <c r="I328" s="124">
        <v>11.532847596983085</v>
      </c>
      <c r="J328" s="124">
        <v>55.640426056414839</v>
      </c>
      <c r="K328" s="143">
        <v>0.60869565217391297</v>
      </c>
      <c r="L328" s="83">
        <v>0.93488372093023253</v>
      </c>
    </row>
    <row r="329" spans="1:12" x14ac:dyDescent="0.45">
      <c r="A329" t="s">
        <v>237</v>
      </c>
      <c r="B329" t="s">
        <v>92</v>
      </c>
      <c r="C329" s="24" t="s">
        <v>560</v>
      </c>
      <c r="D329" s="125">
        <v>312.01001122308656</v>
      </c>
      <c r="E329" s="131">
        <v>18.543028795125785</v>
      </c>
      <c r="F329" s="136">
        <v>4.7502376939183515E-2</v>
      </c>
      <c r="G329" s="136">
        <v>1.2511137643115289</v>
      </c>
      <c r="H329" s="131">
        <v>856.48577774265266</v>
      </c>
      <c r="I329" s="125">
        <v>15.214230065594528</v>
      </c>
      <c r="J329" s="125">
        <v>25.470880191786716</v>
      </c>
      <c r="K329" s="143">
        <v>2</v>
      </c>
      <c r="L329" s="83">
        <v>1.0649350649350651</v>
      </c>
    </row>
    <row r="330" spans="1:12" x14ac:dyDescent="0.45">
      <c r="A330" t="s">
        <v>237</v>
      </c>
      <c r="B330" t="s">
        <v>92</v>
      </c>
      <c r="C330" s="24" t="s">
        <v>561</v>
      </c>
      <c r="D330" s="125">
        <v>97.037006357579799</v>
      </c>
      <c r="E330" s="131">
        <v>9.2167867295467634</v>
      </c>
      <c r="F330" s="136">
        <v>0.10333867973985401</v>
      </c>
      <c r="G330" s="136">
        <v>0.91913486400886713</v>
      </c>
      <c r="H330" s="131">
        <v>629.22010875983108</v>
      </c>
      <c r="I330" s="125">
        <v>12.522631208024787</v>
      </c>
      <c r="J330" s="125">
        <v>52.500144096983504</v>
      </c>
      <c r="K330" s="143">
        <v>0.76470588235294112</v>
      </c>
      <c r="L330" s="83">
        <v>1.014344262295082</v>
      </c>
    </row>
    <row r="331" spans="1:12" x14ac:dyDescent="0.45">
      <c r="A331" s="64" t="s">
        <v>235</v>
      </c>
      <c r="B331" s="64" t="s">
        <v>93</v>
      </c>
      <c r="C331" s="81" t="s">
        <v>562</v>
      </c>
      <c r="D331" s="126">
        <v>120.36377615756842</v>
      </c>
      <c r="E331" s="132">
        <v>168.05384478118296</v>
      </c>
      <c r="F331" s="137">
        <v>1.3903549543467428</v>
      </c>
      <c r="G331" s="137">
        <v>1.004215590902183</v>
      </c>
      <c r="H331" s="132">
        <v>687.46455832372146</v>
      </c>
      <c r="I331" s="126">
        <v>231.94151463042533</v>
      </c>
      <c r="J331" s="126">
        <v>723.87823997275609</v>
      </c>
      <c r="K331" s="142">
        <v>1.0083333333333333</v>
      </c>
      <c r="L331" s="84">
        <v>1.0135430318916558</v>
      </c>
    </row>
    <row r="332" spans="1:12" x14ac:dyDescent="0.45">
      <c r="A332" t="s">
        <v>237</v>
      </c>
      <c r="B332" t="s">
        <v>93</v>
      </c>
      <c r="C332" s="24" t="s">
        <v>563</v>
      </c>
      <c r="D332" s="125">
        <v>119.10748127812171</v>
      </c>
      <c r="E332" s="131">
        <v>33.498328487729189</v>
      </c>
      <c r="F332" s="136">
        <v>0.21901317050877561</v>
      </c>
      <c r="G332" s="136">
        <v>1.2841444049724846</v>
      </c>
      <c r="H332" s="131">
        <v>879.09784929268039</v>
      </c>
      <c r="I332" s="125">
        <v>73.117495807073723</v>
      </c>
      <c r="J332" s="125">
        <v>119.41651135396202</v>
      </c>
      <c r="K332" s="143">
        <v>2.0312499999999996</v>
      </c>
      <c r="L332" s="83">
        <v>1.0668563300142249</v>
      </c>
    </row>
    <row r="333" spans="1:12" x14ac:dyDescent="0.45">
      <c r="A333" t="s">
        <v>237</v>
      </c>
      <c r="B333" t="s">
        <v>93</v>
      </c>
      <c r="C333" s="24" t="s">
        <v>564</v>
      </c>
      <c r="D333" s="125">
        <v>136.41429528299807</v>
      </c>
      <c r="E333" s="131">
        <v>102.28893403001108</v>
      </c>
      <c r="F333" s="136">
        <v>0.74425059404083005</v>
      </c>
      <c r="G333" s="136">
        <v>1.0075104955707606</v>
      </c>
      <c r="H333" s="131">
        <v>689.72017972934759</v>
      </c>
      <c r="I333" s="125">
        <v>115.39642374033033</v>
      </c>
      <c r="J333" s="125">
        <v>397.92822974518464</v>
      </c>
      <c r="K333" s="143">
        <v>0.92753623188405787</v>
      </c>
      <c r="L333" s="83">
        <v>1.0334849111202975</v>
      </c>
    </row>
    <row r="334" spans="1:12" x14ac:dyDescent="0.45">
      <c r="A334" t="s">
        <v>237</v>
      </c>
      <c r="B334" t="s">
        <v>93</v>
      </c>
      <c r="C334" s="24" t="s">
        <v>565</v>
      </c>
      <c r="D334" s="125">
        <v>87.2432724304754</v>
      </c>
      <c r="E334" s="131">
        <v>5.0787668268482404</v>
      </c>
      <c r="F334" s="136">
        <v>7.1343607825045827E-2</v>
      </c>
      <c r="G334" s="136">
        <v>0.81596449032419849</v>
      </c>
      <c r="H334" s="131">
        <v>558.59187313016469</v>
      </c>
      <c r="I334" s="125">
        <v>8.3714672205015042</v>
      </c>
      <c r="J334" s="125">
        <v>31.480492310354716</v>
      </c>
      <c r="K334" s="143">
        <v>0.73333333333333339</v>
      </c>
      <c r="L334" s="83">
        <v>0.87596899224806202</v>
      </c>
    </row>
    <row r="335" spans="1:12" x14ac:dyDescent="0.45">
      <c r="A335" t="s">
        <v>237</v>
      </c>
      <c r="B335" t="s">
        <v>93</v>
      </c>
      <c r="C335" s="24" t="s">
        <v>566</v>
      </c>
      <c r="D335" s="125">
        <v>140.95190723908456</v>
      </c>
      <c r="E335" s="131">
        <v>5.232426475835835</v>
      </c>
      <c r="F335" s="136">
        <v>5.2064526030225572E-2</v>
      </c>
      <c r="G335" s="136">
        <v>0.71300119644840587</v>
      </c>
      <c r="H335" s="131">
        <v>488.10539991748971</v>
      </c>
      <c r="I335" s="125">
        <v>2.321611993561238</v>
      </c>
      <c r="J335" s="125">
        <v>23.091364305936569</v>
      </c>
      <c r="K335" s="143">
        <v>0.2857142857142857</v>
      </c>
      <c r="L335" s="83">
        <v>0.89887640449438211</v>
      </c>
    </row>
    <row r="336" spans="1:12" x14ac:dyDescent="0.45">
      <c r="A336" t="s">
        <v>237</v>
      </c>
      <c r="B336" t="s">
        <v>93</v>
      </c>
      <c r="C336" s="24" t="s">
        <v>567</v>
      </c>
      <c r="D336" s="125">
        <v>56.209560240497161</v>
      </c>
      <c r="E336" s="131">
        <v>4.8076029619758103</v>
      </c>
      <c r="F336" s="136">
        <v>0.1038189059599636</v>
      </c>
      <c r="G336" s="136">
        <v>0.82383826244339198</v>
      </c>
      <c r="H336" s="131">
        <v>563.98208945552574</v>
      </c>
      <c r="I336" s="125">
        <v>9.8694454633706812</v>
      </c>
      <c r="J336" s="125">
        <v>48.682558044916327</v>
      </c>
      <c r="K336" s="143">
        <v>0.58333333333333326</v>
      </c>
      <c r="L336" s="83">
        <v>0.92391304347826075</v>
      </c>
    </row>
    <row r="337" spans="1:12" x14ac:dyDescent="0.45">
      <c r="A337" t="s">
        <v>237</v>
      </c>
      <c r="B337" t="s">
        <v>93</v>
      </c>
      <c r="C337" s="24" t="s">
        <v>568</v>
      </c>
      <c r="D337" s="125">
        <v>89.489682627813593</v>
      </c>
      <c r="E337" s="131">
        <v>17.147785998782823</v>
      </c>
      <c r="F337" s="136">
        <v>0.19986414998190172</v>
      </c>
      <c r="G337" s="136">
        <v>0.95873854097656253</v>
      </c>
      <c r="H337" s="131">
        <v>656.33194066251269</v>
      </c>
      <c r="I337" s="125">
        <v>26.52499133874915</v>
      </c>
      <c r="J337" s="125">
        <v>104.65223408773591</v>
      </c>
      <c r="K337" s="143">
        <v>0.79999999999999993</v>
      </c>
      <c r="L337" s="83">
        <v>1.0168453292496169</v>
      </c>
    </row>
    <row r="338" spans="1:12" x14ac:dyDescent="0.45">
      <c r="A338" s="64" t="s">
        <v>235</v>
      </c>
      <c r="B338" s="64" t="s">
        <v>94</v>
      </c>
      <c r="C338" s="81" t="s">
        <v>569</v>
      </c>
      <c r="D338" s="126">
        <v>96.879711056543869</v>
      </c>
      <c r="E338" s="132">
        <v>136.99163166781088</v>
      </c>
      <c r="F338" s="137">
        <v>1.4315943809986609</v>
      </c>
      <c r="G338" s="137">
        <v>0.98773676350990824</v>
      </c>
      <c r="H338" s="132">
        <v>676.18350483525148</v>
      </c>
      <c r="I338" s="126">
        <v>220.59460708119209</v>
      </c>
      <c r="J338" s="126">
        <v>747.42589896493485</v>
      </c>
      <c r="K338" s="142">
        <v>0.93191489361702129</v>
      </c>
      <c r="L338" s="84">
        <v>1.0159014557670774</v>
      </c>
    </row>
    <row r="339" spans="1:12" x14ac:dyDescent="0.45">
      <c r="A339" t="s">
        <v>237</v>
      </c>
      <c r="B339" t="s">
        <v>94</v>
      </c>
      <c r="C339" s="24" t="s">
        <v>570</v>
      </c>
      <c r="D339" s="125">
        <v>111.43486324237509</v>
      </c>
      <c r="E339" s="131">
        <v>82.791194362034972</v>
      </c>
      <c r="F339" s="136">
        <v>0.71094490473364003</v>
      </c>
      <c r="G339" s="136">
        <v>1.0450260521873209</v>
      </c>
      <c r="H339" s="131">
        <v>715.40252901104122</v>
      </c>
      <c r="I339" s="125">
        <v>134.35945406954485</v>
      </c>
      <c r="J339" s="125">
        <v>374.25232876441504</v>
      </c>
      <c r="K339" s="143">
        <v>1.139344262295082</v>
      </c>
      <c r="L339" s="83">
        <v>1.0221418888386804</v>
      </c>
    </row>
    <row r="340" spans="1:12" x14ac:dyDescent="0.45">
      <c r="A340" t="s">
        <v>237</v>
      </c>
      <c r="B340" t="s">
        <v>94</v>
      </c>
      <c r="C340" s="24" t="s">
        <v>571</v>
      </c>
      <c r="D340" s="125">
        <v>73.56953473216447</v>
      </c>
      <c r="E340" s="131">
        <v>24.892074876289918</v>
      </c>
      <c r="F340" s="136">
        <v>0.35471709654143879</v>
      </c>
      <c r="G340" s="136">
        <v>0.95385194198044454</v>
      </c>
      <c r="H340" s="131">
        <v>652.98667929532621</v>
      </c>
      <c r="I340" s="125">
        <v>41.774129871696054</v>
      </c>
      <c r="J340" s="125">
        <v>189.85140908817772</v>
      </c>
      <c r="K340" s="143">
        <v>0.70909090909090911</v>
      </c>
      <c r="L340" s="83">
        <v>1.0381944444444444</v>
      </c>
    </row>
    <row r="341" spans="1:12" x14ac:dyDescent="0.45">
      <c r="A341" t="s">
        <v>237</v>
      </c>
      <c r="B341" t="s">
        <v>94</v>
      </c>
      <c r="C341" s="24" t="s">
        <v>572</v>
      </c>
      <c r="D341" s="125">
        <v>78.896180806209159</v>
      </c>
      <c r="E341" s="131">
        <v>19.943509293856291</v>
      </c>
      <c r="F341" s="136">
        <v>0.2854744784293729</v>
      </c>
      <c r="G341" s="136">
        <v>0.88547909245842105</v>
      </c>
      <c r="H341" s="131">
        <v>606.18008594641788</v>
      </c>
      <c r="I341" s="125">
        <v>29.686740097430501</v>
      </c>
      <c r="J341" s="125">
        <v>143.36220377239559</v>
      </c>
      <c r="K341" s="143">
        <v>0.63414634146341464</v>
      </c>
      <c r="L341" s="83">
        <v>0.98305084745762705</v>
      </c>
    </row>
    <row r="342" spans="1:12" x14ac:dyDescent="0.45">
      <c r="A342" t="s">
        <v>237</v>
      </c>
      <c r="B342" t="s">
        <v>94</v>
      </c>
      <c r="C342" s="24" t="s">
        <v>573</v>
      </c>
      <c r="D342" s="125">
        <v>128.20715056062124</v>
      </c>
      <c r="E342" s="131">
        <v>9.3648531356296942</v>
      </c>
      <c r="F342" s="136">
        <v>8.0457901294211098E-2</v>
      </c>
      <c r="G342" s="136">
        <v>0.90786238577664546</v>
      </c>
      <c r="H342" s="131">
        <v>621.50321077563831</v>
      </c>
      <c r="I342" s="125">
        <v>10.309077813201791</v>
      </c>
      <c r="J342" s="125">
        <v>39.695766173419791</v>
      </c>
      <c r="K342" s="143">
        <v>0.78947368421052633</v>
      </c>
      <c r="L342" s="83">
        <v>0.97101449275362317</v>
      </c>
    </row>
    <row r="343" spans="1:12" x14ac:dyDescent="0.45">
      <c r="A343" s="64" t="s">
        <v>235</v>
      </c>
      <c r="B343" s="64" t="s">
        <v>95</v>
      </c>
      <c r="C343" s="81" t="s">
        <v>574</v>
      </c>
      <c r="D343" s="126">
        <v>95.274394689411068</v>
      </c>
      <c r="E343" s="132">
        <v>198.6447673514617</v>
      </c>
      <c r="F343" s="137">
        <v>2.1448503744165812</v>
      </c>
      <c r="G343" s="137">
        <v>0.97208430280503877</v>
      </c>
      <c r="H343" s="132">
        <v>665.46816434199616</v>
      </c>
      <c r="I343" s="126">
        <v>335.91316590374953</v>
      </c>
      <c r="J343" s="126">
        <v>1091.4164755474958</v>
      </c>
      <c r="K343" s="142">
        <v>0.94310722100656463</v>
      </c>
      <c r="L343" s="84">
        <v>0.98650492797573919</v>
      </c>
    </row>
    <row r="344" spans="1:12" x14ac:dyDescent="0.45">
      <c r="A344" t="s">
        <v>237</v>
      </c>
      <c r="B344" t="s">
        <v>95</v>
      </c>
      <c r="C344" s="24" t="s">
        <v>575</v>
      </c>
      <c r="D344" s="125">
        <v>108.85894658279271</v>
      </c>
      <c r="E344" s="131">
        <v>127.43554088014709</v>
      </c>
      <c r="F344" s="136">
        <v>1.0646015017056698</v>
      </c>
      <c r="G344" s="136">
        <v>1.0996117319544045</v>
      </c>
      <c r="H344" s="131">
        <v>752.77072023596065</v>
      </c>
      <c r="I344" s="125">
        <v>244.11156074614644</v>
      </c>
      <c r="J344" s="125">
        <v>557.28927845711587</v>
      </c>
      <c r="K344" s="143">
        <v>1.3737864077669903</v>
      </c>
      <c r="L344" s="83">
        <v>1.01321044546851</v>
      </c>
    </row>
    <row r="345" spans="1:12" x14ac:dyDescent="0.45">
      <c r="A345" t="s">
        <v>237</v>
      </c>
      <c r="B345" t="s">
        <v>95</v>
      </c>
      <c r="C345" s="24" t="s">
        <v>576</v>
      </c>
      <c r="D345" s="125">
        <v>77.959790562122222</v>
      </c>
      <c r="E345" s="131">
        <v>17.45829693302899</v>
      </c>
      <c r="F345" s="136">
        <v>0.25575047634716674</v>
      </c>
      <c r="G345" s="136">
        <v>0.8756181613309193</v>
      </c>
      <c r="H345" s="131">
        <v>599.42950298032554</v>
      </c>
      <c r="I345" s="125">
        <v>19.902831027717301</v>
      </c>
      <c r="J345" s="125">
        <v>133.40154989604636</v>
      </c>
      <c r="K345" s="143">
        <v>0.47058823529411764</v>
      </c>
      <c r="L345" s="83">
        <v>1.0123609394313968</v>
      </c>
    </row>
    <row r="346" spans="1:12" x14ac:dyDescent="0.45">
      <c r="A346" t="s">
        <v>237</v>
      </c>
      <c r="B346" t="s">
        <v>95</v>
      </c>
      <c r="C346" s="24" t="s">
        <v>577</v>
      </c>
      <c r="D346" s="125">
        <v>91.096487845236339</v>
      </c>
      <c r="E346" s="131">
        <v>30.403677350093666</v>
      </c>
      <c r="F346" s="136">
        <v>0.32692400405259048</v>
      </c>
      <c r="G346" s="136">
        <v>1.0208869970732615</v>
      </c>
      <c r="H346" s="131">
        <v>698.87744713352299</v>
      </c>
      <c r="I346" s="125">
        <v>59.298845878257275</v>
      </c>
      <c r="J346" s="125">
        <v>169.18096748068669</v>
      </c>
      <c r="K346" s="143">
        <v>1.0862068965517242</v>
      </c>
      <c r="L346" s="83">
        <v>0.99905749293119683</v>
      </c>
    </row>
    <row r="347" spans="1:12" x14ac:dyDescent="0.45">
      <c r="A347" t="s">
        <v>237</v>
      </c>
      <c r="B347" t="s">
        <v>95</v>
      </c>
      <c r="C347" s="24" t="s">
        <v>578</v>
      </c>
      <c r="D347" s="125">
        <v>56.883546492507023</v>
      </c>
      <c r="E347" s="131">
        <v>13.805163371280747</v>
      </c>
      <c r="F347" s="136">
        <v>0.29912090685082321</v>
      </c>
      <c r="G347" s="136">
        <v>0.81134976805626446</v>
      </c>
      <c r="H347" s="131">
        <v>555.43273276782304</v>
      </c>
      <c r="I347" s="125">
        <v>28.648017986476109</v>
      </c>
      <c r="J347" s="125">
        <v>137.49352473366608</v>
      </c>
      <c r="K347" s="143">
        <v>0.58181818181818179</v>
      </c>
      <c r="L347" s="83">
        <v>0.89503816793893132</v>
      </c>
    </row>
    <row r="348" spans="1:12" x14ac:dyDescent="0.45">
      <c r="A348" t="s">
        <v>237</v>
      </c>
      <c r="B348" t="s">
        <v>95</v>
      </c>
      <c r="C348" s="24" t="s">
        <v>579</v>
      </c>
      <c r="D348" s="125">
        <v>136.03872311594986</v>
      </c>
      <c r="E348" s="131">
        <v>4.5185627581679633</v>
      </c>
      <c r="F348" s="136">
        <v>5.1124083015844105E-2</v>
      </c>
      <c r="G348" s="136">
        <v>0.64969906275445144</v>
      </c>
      <c r="H348" s="131">
        <v>444.77011038890635</v>
      </c>
      <c r="I348" s="125">
        <v>0.9529493465826997</v>
      </c>
      <c r="J348" s="125">
        <v>21.785514699905896</v>
      </c>
      <c r="K348" s="143">
        <v>0.11538461538461531</v>
      </c>
      <c r="L348" s="83">
        <v>0.83783783783783783</v>
      </c>
    </row>
    <row r="349" spans="1:12" x14ac:dyDescent="0.45">
      <c r="A349" t="s">
        <v>237</v>
      </c>
      <c r="B349" t="s">
        <v>95</v>
      </c>
      <c r="C349" s="24" t="s">
        <v>580</v>
      </c>
      <c r="D349" s="125">
        <v>41.591394520496202</v>
      </c>
      <c r="E349" s="131">
        <v>5.0235260587431707</v>
      </c>
      <c r="F349" s="136">
        <v>0.14732940244448539</v>
      </c>
      <c r="G349" s="136">
        <v>0.81981479176521233</v>
      </c>
      <c r="H349" s="131">
        <v>561.22770731113155</v>
      </c>
      <c r="I349" s="125">
        <v>10.443669403501472</v>
      </c>
      <c r="J349" s="125">
        <v>72.241673349936079</v>
      </c>
      <c r="K349" s="143">
        <v>0.43333333333333335</v>
      </c>
      <c r="L349" s="83">
        <v>0.95569620253164556</v>
      </c>
    </row>
    <row r="350" spans="1:12" x14ac:dyDescent="0.45">
      <c r="A350" s="64" t="s">
        <v>235</v>
      </c>
      <c r="B350" s="64" t="s">
        <v>96</v>
      </c>
      <c r="C350" s="81" t="s">
        <v>581</v>
      </c>
      <c r="D350" s="126">
        <v>95.055425207918006</v>
      </c>
      <c r="E350" s="132">
        <v>239.7600864940008</v>
      </c>
      <c r="F350" s="137">
        <v>2.4930143839961052</v>
      </c>
      <c r="G350" s="137">
        <v>1.0117546135822106</v>
      </c>
      <c r="H350" s="132">
        <v>692.62561232833161</v>
      </c>
      <c r="I350" s="126">
        <v>419.57820493552867</v>
      </c>
      <c r="J350" s="126">
        <v>1307.1474093231122</v>
      </c>
      <c r="K350" s="142">
        <v>0.98405466970387245</v>
      </c>
      <c r="L350" s="84">
        <v>0.99750954673750614</v>
      </c>
    </row>
    <row r="351" spans="1:12" x14ac:dyDescent="0.45">
      <c r="A351" t="s">
        <v>237</v>
      </c>
      <c r="B351" t="s">
        <v>96</v>
      </c>
      <c r="C351" s="24" t="s">
        <v>582</v>
      </c>
      <c r="D351" s="125">
        <v>94.407696203853803</v>
      </c>
      <c r="E351" s="131">
        <v>14.886796204075447</v>
      </c>
      <c r="F351" s="136">
        <v>0.16174619376069502</v>
      </c>
      <c r="G351" s="136">
        <v>0.97489933386133276</v>
      </c>
      <c r="H351" s="131">
        <v>667.39527451566323</v>
      </c>
      <c r="I351" s="125">
        <v>22.764341571981241</v>
      </c>
      <c r="J351" s="125">
        <v>85.184303814801467</v>
      </c>
      <c r="K351" s="143">
        <v>0.82608695652173914</v>
      </c>
      <c r="L351" s="83">
        <v>1.0025252525252526</v>
      </c>
    </row>
    <row r="352" spans="1:12" x14ac:dyDescent="0.45">
      <c r="A352" t="s">
        <v>237</v>
      </c>
      <c r="B352" t="s">
        <v>96</v>
      </c>
      <c r="C352" s="24" t="s">
        <v>583</v>
      </c>
      <c r="D352" s="125">
        <v>81.804099864515834</v>
      </c>
      <c r="E352" s="131">
        <v>61.011164640946241</v>
      </c>
      <c r="F352" s="136">
        <v>0.8980530457438779</v>
      </c>
      <c r="G352" s="136">
        <v>0.83048588390380373</v>
      </c>
      <c r="H352" s="131">
        <v>568.53290921234668</v>
      </c>
      <c r="I352" s="125">
        <v>100.27126530469432</v>
      </c>
      <c r="J352" s="125">
        <v>410.30144541908123</v>
      </c>
      <c r="K352" s="143">
        <v>0.65088757396449703</v>
      </c>
      <c r="L352" s="83">
        <v>0.86834462729912887</v>
      </c>
    </row>
    <row r="353" spans="1:12" x14ac:dyDescent="0.45">
      <c r="A353" t="s">
        <v>237</v>
      </c>
      <c r="B353" t="s">
        <v>96</v>
      </c>
      <c r="C353" s="24" t="s">
        <v>584</v>
      </c>
      <c r="D353" s="125">
        <v>103.94186715040114</v>
      </c>
      <c r="E353" s="131">
        <v>151.90472304222737</v>
      </c>
      <c r="F353" s="136">
        <v>1.2491584409215748</v>
      </c>
      <c r="G353" s="136">
        <v>1.1699390480278256</v>
      </c>
      <c r="H353" s="131">
        <v>800.91529966742701</v>
      </c>
      <c r="I353" s="125">
        <v>289.78527675225939</v>
      </c>
      <c r="J353" s="125">
        <v>710.68483029053959</v>
      </c>
      <c r="K353" s="143">
        <v>1.3609756097560979</v>
      </c>
      <c r="L353" s="83">
        <v>1.0844712607176883</v>
      </c>
    </row>
    <row r="354" spans="1:12" x14ac:dyDescent="0.45">
      <c r="A354" t="s">
        <v>237</v>
      </c>
      <c r="B354" t="s">
        <v>96</v>
      </c>
      <c r="C354" s="24" t="s">
        <v>585</v>
      </c>
      <c r="D354" s="125">
        <v>62.680439607736623</v>
      </c>
      <c r="E354" s="131">
        <v>4.8871854848734282</v>
      </c>
      <c r="F354" s="136">
        <v>8.8221558519317692E-2</v>
      </c>
      <c r="G354" s="136">
        <v>0.88379606338466465</v>
      </c>
      <c r="H354" s="131">
        <v>605.02792016715887</v>
      </c>
      <c r="I354" s="125">
        <v>7.2222713319507035</v>
      </c>
      <c r="J354" s="125">
        <v>46.154234732897379</v>
      </c>
      <c r="K354" s="143">
        <v>0.47368421052631571</v>
      </c>
      <c r="L354" s="83">
        <v>0.9856459330143541</v>
      </c>
    </row>
    <row r="355" spans="1:12" x14ac:dyDescent="0.45">
      <c r="A355" t="s">
        <v>237</v>
      </c>
      <c r="B355" t="s">
        <v>96</v>
      </c>
      <c r="C355" s="24" t="s">
        <v>586</v>
      </c>
      <c r="D355" s="125">
        <v>82.180873817882514</v>
      </c>
      <c r="E355" s="131">
        <v>7.0702171218782741</v>
      </c>
      <c r="F355" s="136">
        <v>9.5835145050640003E-2</v>
      </c>
      <c r="G355" s="136">
        <v>0.89771233296212094</v>
      </c>
      <c r="H355" s="131">
        <v>614.55470127397768</v>
      </c>
      <c r="I355" s="125">
        <v>10.5606343548765</v>
      </c>
      <c r="J355" s="125">
        <v>48.335304583267884</v>
      </c>
      <c r="K355" s="143">
        <v>0.63636363636363635</v>
      </c>
      <c r="L355" s="83">
        <v>0.95192307692307687</v>
      </c>
    </row>
    <row r="356" spans="1:12" x14ac:dyDescent="0.45">
      <c r="D356" s="127"/>
      <c r="E356" s="127"/>
      <c r="F356" s="138"/>
      <c r="G356" s="138"/>
      <c r="H356" s="127"/>
      <c r="I356" s="127"/>
      <c r="J356" s="127"/>
      <c r="K356" s="138"/>
      <c r="L356" s="138"/>
    </row>
    <row r="357" spans="1:12" x14ac:dyDescent="0.45">
      <c r="D357" s="127"/>
      <c r="E357" s="127"/>
      <c r="F357" s="138"/>
      <c r="G357" s="138"/>
      <c r="H357" s="127"/>
      <c r="I357" s="127"/>
      <c r="J357" s="127"/>
      <c r="K357" s="143"/>
      <c r="L357" s="138"/>
    </row>
  </sheetData>
  <autoFilter ref="A4:L355" xr:uid="{00000000-0001-0000-0A00-000000000000}"/>
  <mergeCells count="9">
    <mergeCell ref="D3:D4"/>
    <mergeCell ref="K3:K4"/>
    <mergeCell ref="L3:L4"/>
    <mergeCell ref="J3:J4"/>
    <mergeCell ref="E3:E4"/>
    <mergeCell ref="F3:F4"/>
    <mergeCell ref="G3:G4"/>
    <mergeCell ref="H3:H4"/>
    <mergeCell ref="I3:I4"/>
  </mergeCells>
  <phoneticPr fontId="5"/>
  <pageMargins left="0.7" right="0.7" top="0.75" bottom="0.75" header="0.3" footer="0.3"/>
  <pageSetup paperSize="9" scale="83"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2F009-0A0F-4563-B4F7-0DB9DF8D34FC}">
  <sheetPr codeName="Sheet5">
    <tabColor theme="5"/>
  </sheetPr>
  <dimension ref="A1:AF355"/>
  <sheetViews>
    <sheetView topLeftCell="A4" zoomScaleNormal="100" workbookViewId="0">
      <selection activeCell="J26" sqref="J26"/>
    </sheetView>
  </sheetViews>
  <sheetFormatPr defaultRowHeight="15" x14ac:dyDescent="0.45"/>
  <cols>
    <col min="1" max="1" width="10.44140625" customWidth="1"/>
    <col min="2" max="2" width="9.44140625" customWidth="1"/>
    <col min="3" max="3" width="15.44140625" customWidth="1"/>
    <col min="4" max="32" width="9.6640625" customWidth="1"/>
  </cols>
  <sheetData>
    <row r="1" spans="1:32" x14ac:dyDescent="0.45">
      <c r="A1" t="s">
        <v>587</v>
      </c>
      <c r="E1" s="73" t="s">
        <v>588</v>
      </c>
    </row>
    <row r="2" spans="1:32" x14ac:dyDescent="0.45">
      <c r="B2" s="61"/>
      <c r="D2" s="60"/>
      <c r="E2" s="73" t="s">
        <v>589</v>
      </c>
      <c r="G2" s="62"/>
      <c r="H2" s="60"/>
      <c r="J2" s="60"/>
      <c r="K2" s="60"/>
      <c r="L2" s="60"/>
      <c r="M2" s="60"/>
      <c r="N2" s="60"/>
      <c r="O2" s="60"/>
      <c r="P2" s="60"/>
      <c r="Q2" s="60"/>
      <c r="R2" s="60"/>
      <c r="S2" s="60"/>
      <c r="T2" s="60"/>
      <c r="U2" s="60"/>
      <c r="V2" s="60"/>
      <c r="W2" s="60"/>
      <c r="X2" s="60"/>
      <c r="Y2" s="60"/>
      <c r="Z2" s="60"/>
      <c r="AA2" s="60"/>
      <c r="AB2" s="60"/>
      <c r="AC2" s="60"/>
      <c r="AD2" s="60"/>
      <c r="AE2" s="60"/>
      <c r="AF2" s="60"/>
    </row>
    <row r="3" spans="1:32" x14ac:dyDescent="0.45">
      <c r="A3" s="6"/>
      <c r="B3" s="6"/>
      <c r="C3" s="6"/>
      <c r="D3" s="219" t="s">
        <v>590</v>
      </c>
      <c r="E3" s="221" t="s">
        <v>591</v>
      </c>
      <c r="F3" s="222"/>
      <c r="G3" s="222"/>
      <c r="H3" s="222"/>
      <c r="I3" s="222"/>
      <c r="J3" s="222"/>
      <c r="K3" s="222"/>
      <c r="L3" s="222"/>
      <c r="M3" s="222"/>
      <c r="N3" s="222"/>
      <c r="O3" s="222"/>
      <c r="P3" s="222"/>
      <c r="Q3" s="222"/>
      <c r="R3" s="63"/>
      <c r="S3" s="223" t="s">
        <v>592</v>
      </c>
      <c r="T3" s="223"/>
      <c r="U3" s="223"/>
      <c r="V3" s="223"/>
      <c r="W3" s="223"/>
      <c r="X3" s="223"/>
      <c r="Y3" s="223"/>
      <c r="Z3" s="223"/>
      <c r="AA3" s="223"/>
      <c r="AB3" s="223"/>
      <c r="AC3" s="223"/>
      <c r="AD3" s="223"/>
      <c r="AE3" s="223"/>
      <c r="AF3" s="223"/>
    </row>
    <row r="4" spans="1:32" ht="36.75" customHeight="1" x14ac:dyDescent="0.45">
      <c r="A4" s="58" t="s">
        <v>229</v>
      </c>
      <c r="B4" s="58" t="s">
        <v>230</v>
      </c>
      <c r="C4" s="58" t="s">
        <v>231</v>
      </c>
      <c r="D4" s="220"/>
      <c r="E4" s="5" t="s">
        <v>593</v>
      </c>
      <c r="F4" s="5" t="s">
        <v>594</v>
      </c>
      <c r="G4" s="5" t="s">
        <v>595</v>
      </c>
      <c r="H4" s="5" t="s">
        <v>596</v>
      </c>
      <c r="I4" s="5" t="s">
        <v>597</v>
      </c>
      <c r="J4" s="5" t="s">
        <v>598</v>
      </c>
      <c r="K4" s="5" t="s">
        <v>599</v>
      </c>
      <c r="L4" s="5" t="s">
        <v>600</v>
      </c>
      <c r="M4" s="5" t="s">
        <v>601</v>
      </c>
      <c r="N4" s="5" t="s">
        <v>602</v>
      </c>
      <c r="O4" s="5" t="s">
        <v>603</v>
      </c>
      <c r="P4" s="5" t="s">
        <v>604</v>
      </c>
      <c r="Q4" s="5" t="s">
        <v>605</v>
      </c>
      <c r="R4" s="5" t="s">
        <v>606</v>
      </c>
      <c r="S4" s="5" t="s">
        <v>593</v>
      </c>
      <c r="T4" s="5" t="s">
        <v>594</v>
      </c>
      <c r="U4" s="5" t="s">
        <v>595</v>
      </c>
      <c r="V4" s="5" t="s">
        <v>596</v>
      </c>
      <c r="W4" s="5" t="s">
        <v>597</v>
      </c>
      <c r="X4" s="5" t="s">
        <v>598</v>
      </c>
      <c r="Y4" s="5" t="s">
        <v>599</v>
      </c>
      <c r="Z4" s="5" t="s">
        <v>600</v>
      </c>
      <c r="AA4" s="5" t="s">
        <v>601</v>
      </c>
      <c r="AB4" s="5" t="s">
        <v>602</v>
      </c>
      <c r="AC4" s="5" t="s">
        <v>603</v>
      </c>
      <c r="AD4" s="5" t="s">
        <v>604</v>
      </c>
      <c r="AE4" s="5" t="s">
        <v>605</v>
      </c>
      <c r="AF4" s="5" t="s">
        <v>606</v>
      </c>
    </row>
    <row r="5" spans="1:32" x14ac:dyDescent="0.45">
      <c r="A5" s="1" t="s">
        <v>232</v>
      </c>
      <c r="B5" s="1" t="s">
        <v>233</v>
      </c>
      <c r="C5" s="1" t="s">
        <v>234</v>
      </c>
      <c r="D5" s="144">
        <v>17633.502203323496</v>
      </c>
      <c r="E5" s="144">
        <v>0</v>
      </c>
      <c r="F5" s="144">
        <v>577.26205492723136</v>
      </c>
      <c r="G5" s="144">
        <v>1298.1987953361345</v>
      </c>
      <c r="H5" s="144">
        <v>1442.9537052585708</v>
      </c>
      <c r="I5" s="144">
        <v>1450.1740443311071</v>
      </c>
      <c r="J5" s="144">
        <v>1329.1411417031663</v>
      </c>
      <c r="K5" s="144">
        <v>1020.5906915501679</v>
      </c>
      <c r="L5" s="144">
        <v>1176.309683662977</v>
      </c>
      <c r="M5" s="144">
        <v>1258.0908863600546</v>
      </c>
      <c r="N5" s="144">
        <v>1128.2952164334463</v>
      </c>
      <c r="O5" s="144">
        <v>647.64400095726421</v>
      </c>
      <c r="P5" s="144">
        <v>214.88991535780639</v>
      </c>
      <c r="Q5" s="144">
        <v>123.43157767957045</v>
      </c>
      <c r="R5" s="144">
        <v>82.535573026700717</v>
      </c>
      <c r="S5" s="144">
        <v>0</v>
      </c>
      <c r="T5" s="144">
        <v>496.04761985572708</v>
      </c>
      <c r="U5" s="144">
        <v>808.63787756666068</v>
      </c>
      <c r="V5" s="144">
        <v>837.6515051182422</v>
      </c>
      <c r="W5" s="144">
        <v>828.59113207853761</v>
      </c>
      <c r="X5" s="144">
        <v>738.42887613963251</v>
      </c>
      <c r="Y5" s="144">
        <v>606.54634470847725</v>
      </c>
      <c r="Z5" s="144">
        <v>471.55279847762711</v>
      </c>
      <c r="AA5" s="144">
        <v>401.83289609054805</v>
      </c>
      <c r="AB5" s="144">
        <v>330.20181461353735</v>
      </c>
      <c r="AC5" s="144">
        <v>175.83990403575706</v>
      </c>
      <c r="AD5" s="144">
        <v>98.242537477467508</v>
      </c>
      <c r="AE5" s="144">
        <v>38.442732056400331</v>
      </c>
      <c r="AF5" s="144">
        <v>51.968878520689337</v>
      </c>
    </row>
    <row r="6" spans="1:32" x14ac:dyDescent="0.45">
      <c r="A6" s="2" t="s">
        <v>235</v>
      </c>
      <c r="B6" s="2" t="s">
        <v>3</v>
      </c>
      <c r="C6" s="2" t="s">
        <v>236</v>
      </c>
      <c r="D6" s="145">
        <v>638.85248192835263</v>
      </c>
      <c r="E6" s="145">
        <v>0</v>
      </c>
      <c r="F6" s="145">
        <v>21.701581012301929</v>
      </c>
      <c r="G6" s="145">
        <v>41.358545692124643</v>
      </c>
      <c r="H6" s="145">
        <v>51.698182115155802</v>
      </c>
      <c r="I6" s="145">
        <v>51.078105696195202</v>
      </c>
      <c r="J6" s="145">
        <v>55.519680104559995</v>
      </c>
      <c r="K6" s="149">
        <v>54.712078309905905</v>
      </c>
      <c r="L6" s="150">
        <v>58.920699718360211</v>
      </c>
      <c r="M6" s="145">
        <v>60.262275323068202</v>
      </c>
      <c r="N6" s="145">
        <v>52.845379898690574</v>
      </c>
      <c r="O6" s="145">
        <v>35.839771350333109</v>
      </c>
      <c r="P6" s="145">
        <v>7.4356372096126773</v>
      </c>
      <c r="Q6" s="145">
        <v>4.4613823257676071</v>
      </c>
      <c r="R6" s="145">
        <v>2.2306911628838035</v>
      </c>
      <c r="S6" s="145">
        <v>0</v>
      </c>
      <c r="T6" s="149">
        <v>12.828817754889494</v>
      </c>
      <c r="U6" s="150">
        <v>22.462163265740575</v>
      </c>
      <c r="V6" s="145">
        <v>15.910698979899573</v>
      </c>
      <c r="W6" s="145">
        <v>19.835696306559115</v>
      </c>
      <c r="X6" s="145">
        <v>18.032451187781014</v>
      </c>
      <c r="Y6" s="145">
        <v>12.944586624876038</v>
      </c>
      <c r="Z6" s="145">
        <v>16.643039946269191</v>
      </c>
      <c r="AA6" s="145">
        <v>8.7354977410988717</v>
      </c>
      <c r="AB6" s="145">
        <v>6.9883981928790968</v>
      </c>
      <c r="AC6" s="149">
        <v>3.559512227444475</v>
      </c>
      <c r="AD6" s="150">
        <v>1.4238048909777901</v>
      </c>
      <c r="AE6" s="145">
        <v>0</v>
      </c>
      <c r="AF6" s="145">
        <v>1.4238048909777901</v>
      </c>
    </row>
    <row r="7" spans="1:32" x14ac:dyDescent="0.45">
      <c r="A7" s="3" t="s">
        <v>237</v>
      </c>
      <c r="B7" s="3" t="s">
        <v>3</v>
      </c>
      <c r="C7" s="3" t="s">
        <v>238</v>
      </c>
      <c r="D7" s="146">
        <v>42.942758107419223</v>
      </c>
      <c r="E7" s="146">
        <v>0</v>
      </c>
      <c r="F7" s="146">
        <v>3.2552371518452894</v>
      </c>
      <c r="G7" s="146">
        <v>2.2976969828958134</v>
      </c>
      <c r="H7" s="146">
        <v>3.4465454743437203</v>
      </c>
      <c r="I7" s="146">
        <v>1.1103936020912</v>
      </c>
      <c r="J7" s="146">
        <v>0</v>
      </c>
      <c r="K7" s="147">
        <v>2.1043107042271503</v>
      </c>
      <c r="L7" s="151">
        <v>5.2607767605678752</v>
      </c>
      <c r="M7" s="146">
        <v>7.4168954243776248</v>
      </c>
      <c r="N7" s="146">
        <v>5.5626715682832186</v>
      </c>
      <c r="O7" s="146">
        <v>1.4871274419225355</v>
      </c>
      <c r="P7" s="146">
        <v>0</v>
      </c>
      <c r="Q7" s="146">
        <v>0</v>
      </c>
      <c r="R7" s="146">
        <v>0.74356372096126777</v>
      </c>
      <c r="S7" s="146">
        <v>0</v>
      </c>
      <c r="T7" s="147">
        <v>1.0690681462407912</v>
      </c>
      <c r="U7" s="151">
        <v>0.93592346940585724</v>
      </c>
      <c r="V7" s="146">
        <v>0</v>
      </c>
      <c r="W7" s="146">
        <v>0.90162255938905067</v>
      </c>
      <c r="X7" s="146">
        <v>1.8032451187781013</v>
      </c>
      <c r="Y7" s="146">
        <v>2.7738399910448654</v>
      </c>
      <c r="Z7" s="146">
        <v>2.7738399910448654</v>
      </c>
      <c r="AA7" s="146">
        <v>0</v>
      </c>
      <c r="AB7" s="146">
        <v>0</v>
      </c>
      <c r="AC7" s="147">
        <v>0</v>
      </c>
      <c r="AD7" s="151">
        <v>0</v>
      </c>
      <c r="AE7" s="146">
        <v>0</v>
      </c>
      <c r="AF7" s="146">
        <v>0</v>
      </c>
    </row>
    <row r="8" spans="1:32" x14ac:dyDescent="0.45">
      <c r="A8" s="3" t="s">
        <v>237</v>
      </c>
      <c r="B8" s="3" t="s">
        <v>3</v>
      </c>
      <c r="C8" s="3" t="s">
        <v>239</v>
      </c>
      <c r="D8" s="146">
        <v>1.1103936020912</v>
      </c>
      <c r="E8" s="146">
        <v>0</v>
      </c>
      <c r="F8" s="146">
        <v>0</v>
      </c>
      <c r="G8" s="146">
        <v>0</v>
      </c>
      <c r="H8" s="146">
        <v>0</v>
      </c>
      <c r="I8" s="146">
        <v>1.1103936020912</v>
      </c>
      <c r="J8" s="146">
        <v>0</v>
      </c>
      <c r="K8" s="147">
        <v>0</v>
      </c>
      <c r="L8" s="151">
        <v>0</v>
      </c>
      <c r="M8" s="146">
        <v>0</v>
      </c>
      <c r="N8" s="146">
        <v>0</v>
      </c>
      <c r="O8" s="146">
        <v>0</v>
      </c>
      <c r="P8" s="146">
        <v>0</v>
      </c>
      <c r="Q8" s="146">
        <v>0</v>
      </c>
      <c r="R8" s="146">
        <v>0</v>
      </c>
      <c r="S8" s="146">
        <v>0</v>
      </c>
      <c r="T8" s="147">
        <v>0</v>
      </c>
      <c r="U8" s="151">
        <v>0</v>
      </c>
      <c r="V8" s="146">
        <v>0</v>
      </c>
      <c r="W8" s="146">
        <v>0</v>
      </c>
      <c r="X8" s="146">
        <v>0</v>
      </c>
      <c r="Y8" s="146">
        <v>0</v>
      </c>
      <c r="Z8" s="146">
        <v>0</v>
      </c>
      <c r="AA8" s="146">
        <v>0</v>
      </c>
      <c r="AB8" s="146">
        <v>0</v>
      </c>
      <c r="AC8" s="147">
        <v>0</v>
      </c>
      <c r="AD8" s="151">
        <v>0</v>
      </c>
      <c r="AE8" s="146">
        <v>0</v>
      </c>
      <c r="AF8" s="146">
        <v>0</v>
      </c>
    </row>
    <row r="9" spans="1:32" x14ac:dyDescent="0.45">
      <c r="A9" s="3" t="s">
        <v>237</v>
      </c>
      <c r="B9" s="3" t="s">
        <v>3</v>
      </c>
      <c r="C9" s="3" t="s">
        <v>240</v>
      </c>
      <c r="D9" s="146">
        <v>2.4816629709748832</v>
      </c>
      <c r="E9" s="146">
        <v>0</v>
      </c>
      <c r="F9" s="146">
        <v>0</v>
      </c>
      <c r="G9" s="146">
        <v>0</v>
      </c>
      <c r="H9" s="146">
        <v>0</v>
      </c>
      <c r="I9" s="146">
        <v>1.1103936020912</v>
      </c>
      <c r="J9" s="146">
        <v>0.44415744083648001</v>
      </c>
      <c r="K9" s="147">
        <v>0</v>
      </c>
      <c r="L9" s="151">
        <v>0</v>
      </c>
      <c r="M9" s="146">
        <v>0.9271119280472031</v>
      </c>
      <c r="N9" s="146">
        <v>0</v>
      </c>
      <c r="O9" s="146">
        <v>0</v>
      </c>
      <c r="P9" s="146">
        <v>0</v>
      </c>
      <c r="Q9" s="146">
        <v>0</v>
      </c>
      <c r="R9" s="146">
        <v>0</v>
      </c>
      <c r="S9" s="146">
        <v>0</v>
      </c>
      <c r="T9" s="147">
        <v>0</v>
      </c>
      <c r="U9" s="151">
        <v>0</v>
      </c>
      <c r="V9" s="146">
        <v>0</v>
      </c>
      <c r="W9" s="146">
        <v>0</v>
      </c>
      <c r="X9" s="146">
        <v>0</v>
      </c>
      <c r="Y9" s="146">
        <v>0</v>
      </c>
      <c r="Z9" s="146">
        <v>0</v>
      </c>
      <c r="AA9" s="146">
        <v>0</v>
      </c>
      <c r="AB9" s="146">
        <v>0</v>
      </c>
      <c r="AC9" s="147">
        <v>0</v>
      </c>
      <c r="AD9" s="151">
        <v>0</v>
      </c>
      <c r="AE9" s="146">
        <v>0</v>
      </c>
      <c r="AF9" s="146">
        <v>0</v>
      </c>
    </row>
    <row r="10" spans="1:32" x14ac:dyDescent="0.45">
      <c r="A10" s="3" t="s">
        <v>237</v>
      </c>
      <c r="B10" s="3" t="s">
        <v>3</v>
      </c>
      <c r="C10" s="3" t="s">
        <v>241</v>
      </c>
      <c r="D10" s="146">
        <v>336.68233205761607</v>
      </c>
      <c r="E10" s="146">
        <v>0</v>
      </c>
      <c r="F10" s="146">
        <v>5.4253952530754823</v>
      </c>
      <c r="G10" s="146">
        <v>14.935030388822787</v>
      </c>
      <c r="H10" s="146">
        <v>28.721212286197666</v>
      </c>
      <c r="I10" s="146">
        <v>28.648154933952959</v>
      </c>
      <c r="J10" s="146">
        <v>33.978044223990722</v>
      </c>
      <c r="K10" s="147">
        <v>30.302074140870964</v>
      </c>
      <c r="L10" s="151">
        <v>25.251728450725803</v>
      </c>
      <c r="M10" s="146">
        <v>33.376029409699314</v>
      </c>
      <c r="N10" s="146">
        <v>25.032022057274485</v>
      </c>
      <c r="O10" s="146">
        <v>20.076220465954229</v>
      </c>
      <c r="P10" s="146">
        <v>4.4613823257676071</v>
      </c>
      <c r="Q10" s="146">
        <v>2.9742548838450711</v>
      </c>
      <c r="R10" s="146">
        <v>0.74356372096126777</v>
      </c>
      <c r="S10" s="146">
        <v>0</v>
      </c>
      <c r="T10" s="147">
        <v>5.3453407312039563</v>
      </c>
      <c r="U10" s="151">
        <v>10.29515816346443</v>
      </c>
      <c r="V10" s="146">
        <v>10.107973469583259</v>
      </c>
      <c r="W10" s="146">
        <v>14.245636438347001</v>
      </c>
      <c r="X10" s="146">
        <v>11.54076876017985</v>
      </c>
      <c r="Y10" s="146">
        <v>6.4722933124380191</v>
      </c>
      <c r="Z10" s="146">
        <v>10.170746633831172</v>
      </c>
      <c r="AA10" s="146">
        <v>5.0665886898373449</v>
      </c>
      <c r="AB10" s="146">
        <v>5.2412986446593228</v>
      </c>
      <c r="AC10" s="147">
        <v>2.1357073364666852</v>
      </c>
      <c r="AD10" s="151">
        <v>0.71190244548889503</v>
      </c>
      <c r="AE10" s="146">
        <v>0</v>
      </c>
      <c r="AF10" s="146">
        <v>1.4238048909777901</v>
      </c>
    </row>
    <row r="11" spans="1:32" x14ac:dyDescent="0.45">
      <c r="A11" s="3" t="s">
        <v>237</v>
      </c>
      <c r="B11" s="3" t="s">
        <v>3</v>
      </c>
      <c r="C11" s="3" t="s">
        <v>242</v>
      </c>
      <c r="D11" s="146">
        <v>17.380237219463218</v>
      </c>
      <c r="E11" s="146">
        <v>0</v>
      </c>
      <c r="F11" s="146">
        <v>0</v>
      </c>
      <c r="G11" s="146">
        <v>1.1488484914479067</v>
      </c>
      <c r="H11" s="146">
        <v>1.1488484914479067</v>
      </c>
      <c r="I11" s="146">
        <v>0</v>
      </c>
      <c r="J11" s="146">
        <v>2.2207872041823999</v>
      </c>
      <c r="K11" s="147">
        <v>4.2086214084543005</v>
      </c>
      <c r="L11" s="151">
        <v>1.0521553521135751</v>
      </c>
      <c r="M11" s="146">
        <v>0.9271119280472031</v>
      </c>
      <c r="N11" s="146">
        <v>2.7813357841416093</v>
      </c>
      <c r="O11" s="146">
        <v>2.2306911628838035</v>
      </c>
      <c r="P11" s="146">
        <v>1.4871274419225355</v>
      </c>
      <c r="Q11" s="146">
        <v>0</v>
      </c>
      <c r="R11" s="146">
        <v>0</v>
      </c>
      <c r="S11" s="146">
        <v>0</v>
      </c>
      <c r="T11" s="147">
        <v>0</v>
      </c>
      <c r="U11" s="151">
        <v>0</v>
      </c>
      <c r="V11" s="146">
        <v>0</v>
      </c>
      <c r="W11" s="146">
        <v>0</v>
      </c>
      <c r="X11" s="146">
        <v>0</v>
      </c>
      <c r="Y11" s="146">
        <v>0</v>
      </c>
      <c r="Z11" s="146">
        <v>0</v>
      </c>
      <c r="AA11" s="146">
        <v>0.17470995482197743</v>
      </c>
      <c r="AB11" s="146">
        <v>0</v>
      </c>
      <c r="AC11" s="147">
        <v>0</v>
      </c>
      <c r="AD11" s="151">
        <v>0</v>
      </c>
      <c r="AE11" s="146">
        <v>0</v>
      </c>
      <c r="AF11" s="146">
        <v>0</v>
      </c>
    </row>
    <row r="12" spans="1:32" x14ac:dyDescent="0.45">
      <c r="A12" s="3" t="s">
        <v>237</v>
      </c>
      <c r="B12" s="3" t="s">
        <v>3</v>
      </c>
      <c r="C12" s="3" t="s">
        <v>243</v>
      </c>
      <c r="D12" s="146">
        <v>11.393716818506325</v>
      </c>
      <c r="E12" s="146">
        <v>0</v>
      </c>
      <c r="F12" s="146">
        <v>0</v>
      </c>
      <c r="G12" s="146">
        <v>1.1488484914479067</v>
      </c>
      <c r="H12" s="146">
        <v>0</v>
      </c>
      <c r="I12" s="146">
        <v>0</v>
      </c>
      <c r="J12" s="146">
        <v>0</v>
      </c>
      <c r="K12" s="147">
        <v>1.0521553521135751</v>
      </c>
      <c r="L12" s="151">
        <v>1.0521553521135751</v>
      </c>
      <c r="M12" s="146">
        <v>0.9271119280472031</v>
      </c>
      <c r="N12" s="146">
        <v>3.7084477121888124</v>
      </c>
      <c r="O12" s="146">
        <v>0.74356372096126777</v>
      </c>
      <c r="P12" s="146">
        <v>0</v>
      </c>
      <c r="Q12" s="146">
        <v>0.74356372096126777</v>
      </c>
      <c r="R12" s="146">
        <v>0</v>
      </c>
      <c r="S12" s="146">
        <v>0</v>
      </c>
      <c r="T12" s="147">
        <v>0</v>
      </c>
      <c r="U12" s="151">
        <v>0</v>
      </c>
      <c r="V12" s="146">
        <v>0.93592346940585724</v>
      </c>
      <c r="W12" s="146">
        <v>0.18032451187781015</v>
      </c>
      <c r="X12" s="146">
        <v>0.90162255938905067</v>
      </c>
      <c r="Y12" s="146">
        <v>0</v>
      </c>
      <c r="Z12" s="146">
        <v>0</v>
      </c>
      <c r="AA12" s="146">
        <v>0</v>
      </c>
      <c r="AB12" s="146">
        <v>0</v>
      </c>
      <c r="AC12" s="147">
        <v>0</v>
      </c>
      <c r="AD12" s="151">
        <v>0</v>
      </c>
      <c r="AE12" s="146">
        <v>0</v>
      </c>
      <c r="AF12" s="146">
        <v>0</v>
      </c>
    </row>
    <row r="13" spans="1:32" x14ac:dyDescent="0.45">
      <c r="A13" s="3" t="s">
        <v>237</v>
      </c>
      <c r="B13" s="3" t="s">
        <v>3</v>
      </c>
      <c r="C13" s="3" t="s">
        <v>244</v>
      </c>
      <c r="D13" s="146">
        <v>8.8416605351969952</v>
      </c>
      <c r="E13" s="146">
        <v>0</v>
      </c>
      <c r="F13" s="146">
        <v>0</v>
      </c>
      <c r="G13" s="146">
        <v>0</v>
      </c>
      <c r="H13" s="146">
        <v>0</v>
      </c>
      <c r="I13" s="146">
        <v>2.2207872041823999</v>
      </c>
      <c r="J13" s="146">
        <v>1.1103936020912</v>
      </c>
      <c r="K13" s="147">
        <v>0</v>
      </c>
      <c r="L13" s="151">
        <v>1.0521553521135751</v>
      </c>
      <c r="M13" s="146">
        <v>0.9271119280472031</v>
      </c>
      <c r="N13" s="146">
        <v>0.9271119280472031</v>
      </c>
      <c r="O13" s="146">
        <v>0.74356372096126777</v>
      </c>
      <c r="P13" s="146">
        <v>0</v>
      </c>
      <c r="Q13" s="146">
        <v>0</v>
      </c>
      <c r="R13" s="146">
        <v>0</v>
      </c>
      <c r="S13" s="146">
        <v>0</v>
      </c>
      <c r="T13" s="147">
        <v>0</v>
      </c>
      <c r="U13" s="151">
        <v>0.93592346940585724</v>
      </c>
      <c r="V13" s="146">
        <v>0</v>
      </c>
      <c r="W13" s="146">
        <v>0</v>
      </c>
      <c r="X13" s="146">
        <v>0</v>
      </c>
      <c r="Y13" s="146">
        <v>0.92461333034828841</v>
      </c>
      <c r="Z13" s="146">
        <v>0</v>
      </c>
      <c r="AA13" s="146">
        <v>0</v>
      </c>
      <c r="AB13" s="146">
        <v>0</v>
      </c>
      <c r="AC13" s="147">
        <v>0</v>
      </c>
      <c r="AD13" s="151">
        <v>0</v>
      </c>
      <c r="AE13" s="146">
        <v>0</v>
      </c>
      <c r="AF13" s="146">
        <v>0</v>
      </c>
    </row>
    <row r="14" spans="1:32" x14ac:dyDescent="0.45">
      <c r="A14" s="3" t="s">
        <v>237</v>
      </c>
      <c r="B14" s="3" t="s">
        <v>3</v>
      </c>
      <c r="C14" s="3" t="s">
        <v>245</v>
      </c>
      <c r="D14" s="146">
        <v>1.9767686824618635</v>
      </c>
      <c r="E14" s="146">
        <v>0</v>
      </c>
      <c r="F14" s="146">
        <v>0</v>
      </c>
      <c r="G14" s="146">
        <v>0</v>
      </c>
      <c r="H14" s="146">
        <v>0</v>
      </c>
      <c r="I14" s="146">
        <v>0</v>
      </c>
      <c r="J14" s="146">
        <v>0</v>
      </c>
      <c r="K14" s="147">
        <v>0</v>
      </c>
      <c r="L14" s="151">
        <v>1.0521553521135751</v>
      </c>
      <c r="M14" s="146">
        <v>0</v>
      </c>
      <c r="N14" s="146">
        <v>0</v>
      </c>
      <c r="O14" s="146">
        <v>0</v>
      </c>
      <c r="P14" s="146">
        <v>0</v>
      </c>
      <c r="Q14" s="146">
        <v>0</v>
      </c>
      <c r="R14" s="146">
        <v>0</v>
      </c>
      <c r="S14" s="146">
        <v>0</v>
      </c>
      <c r="T14" s="147">
        <v>0</v>
      </c>
      <c r="U14" s="151">
        <v>0</v>
      </c>
      <c r="V14" s="146">
        <v>0</v>
      </c>
      <c r="W14" s="146">
        <v>0</v>
      </c>
      <c r="X14" s="146">
        <v>0</v>
      </c>
      <c r="Y14" s="146">
        <v>0.92461333034828841</v>
      </c>
      <c r="Z14" s="146">
        <v>0</v>
      </c>
      <c r="AA14" s="146">
        <v>0</v>
      </c>
      <c r="AB14" s="146">
        <v>0</v>
      </c>
      <c r="AC14" s="147">
        <v>0</v>
      </c>
      <c r="AD14" s="151">
        <v>0</v>
      </c>
      <c r="AE14" s="146">
        <v>0</v>
      </c>
      <c r="AF14" s="146">
        <v>0</v>
      </c>
    </row>
    <row r="15" spans="1:32" x14ac:dyDescent="0.45">
      <c r="A15" s="3" t="s">
        <v>237</v>
      </c>
      <c r="B15" s="3" t="s">
        <v>3</v>
      </c>
      <c r="C15" s="3" t="s">
        <v>246</v>
      </c>
      <c r="D15" s="146">
        <v>16.568761287638971</v>
      </c>
      <c r="E15" s="146">
        <v>0</v>
      </c>
      <c r="F15" s="146">
        <v>0</v>
      </c>
      <c r="G15" s="146">
        <v>4.5953939657916267</v>
      </c>
      <c r="H15" s="146">
        <v>1.1488484914479067</v>
      </c>
      <c r="I15" s="146">
        <v>1.1103936020912</v>
      </c>
      <c r="J15" s="146">
        <v>0</v>
      </c>
      <c r="K15" s="147">
        <v>0</v>
      </c>
      <c r="L15" s="151">
        <v>2.1043107042271503</v>
      </c>
      <c r="M15" s="146">
        <v>3.7084477121888124</v>
      </c>
      <c r="N15" s="146">
        <v>0.9271119280472031</v>
      </c>
      <c r="O15" s="146">
        <v>2.2306911628838035</v>
      </c>
      <c r="P15" s="146">
        <v>0</v>
      </c>
      <c r="Q15" s="146">
        <v>0</v>
      </c>
      <c r="R15" s="146">
        <v>0.74356372096126777</v>
      </c>
      <c r="S15" s="146">
        <v>0</v>
      </c>
      <c r="T15" s="147">
        <v>0</v>
      </c>
      <c r="U15" s="151">
        <v>0</v>
      </c>
      <c r="V15" s="146">
        <v>0</v>
      </c>
      <c r="W15" s="146">
        <v>0</v>
      </c>
      <c r="X15" s="146">
        <v>0</v>
      </c>
      <c r="Y15" s="146">
        <v>0</v>
      </c>
      <c r="Z15" s="146">
        <v>0</v>
      </c>
      <c r="AA15" s="146">
        <v>0</v>
      </c>
      <c r="AB15" s="146">
        <v>0</v>
      </c>
      <c r="AC15" s="147">
        <v>0</v>
      </c>
      <c r="AD15" s="151">
        <v>0</v>
      </c>
      <c r="AE15" s="146">
        <v>0</v>
      </c>
      <c r="AF15" s="146">
        <v>0</v>
      </c>
    </row>
    <row r="16" spans="1:32" x14ac:dyDescent="0.45">
      <c r="A16" s="3" t="s">
        <v>237</v>
      </c>
      <c r="B16" s="3" t="s">
        <v>3</v>
      </c>
      <c r="C16" s="3" t="s">
        <v>247</v>
      </c>
      <c r="D16" s="146">
        <v>18.486609086790228</v>
      </c>
      <c r="E16" s="146">
        <v>0</v>
      </c>
      <c r="F16" s="146">
        <v>1.0850790506150965</v>
      </c>
      <c r="G16" s="146">
        <v>1.1488484914479067</v>
      </c>
      <c r="H16" s="146">
        <v>4.5953939657916267</v>
      </c>
      <c r="I16" s="146">
        <v>0</v>
      </c>
      <c r="J16" s="146">
        <v>1.1103936020912</v>
      </c>
      <c r="K16" s="147">
        <v>1.0521553521135751</v>
      </c>
      <c r="L16" s="151">
        <v>2.1043107042271503</v>
      </c>
      <c r="M16" s="146">
        <v>0</v>
      </c>
      <c r="N16" s="146">
        <v>2.7813357841416093</v>
      </c>
      <c r="O16" s="146">
        <v>0.74356372096126777</v>
      </c>
      <c r="P16" s="146">
        <v>0</v>
      </c>
      <c r="Q16" s="146">
        <v>0</v>
      </c>
      <c r="R16" s="146">
        <v>0</v>
      </c>
      <c r="S16" s="146">
        <v>0</v>
      </c>
      <c r="T16" s="147">
        <v>1.0690681462407912</v>
      </c>
      <c r="U16" s="151">
        <v>1.8718469388117145</v>
      </c>
      <c r="V16" s="146">
        <v>0</v>
      </c>
      <c r="W16" s="146">
        <v>0</v>
      </c>
      <c r="X16" s="146">
        <v>0</v>
      </c>
      <c r="Y16" s="146">
        <v>0</v>
      </c>
      <c r="Z16" s="146">
        <v>0.92461333034828841</v>
      </c>
      <c r="AA16" s="146">
        <v>0</v>
      </c>
      <c r="AB16" s="146">
        <v>0</v>
      </c>
      <c r="AC16" s="147">
        <v>0</v>
      </c>
      <c r="AD16" s="151">
        <v>0</v>
      </c>
      <c r="AE16" s="146">
        <v>0</v>
      </c>
      <c r="AF16" s="146">
        <v>0</v>
      </c>
    </row>
    <row r="17" spans="1:32" x14ac:dyDescent="0.45">
      <c r="A17" s="3" t="s">
        <v>237</v>
      </c>
      <c r="B17" s="3" t="s">
        <v>3</v>
      </c>
      <c r="C17" s="3" t="s">
        <v>248</v>
      </c>
      <c r="D17" s="146">
        <v>4.0676757278097782</v>
      </c>
      <c r="E17" s="146">
        <v>0</v>
      </c>
      <c r="F17" s="146">
        <v>0</v>
      </c>
      <c r="G17" s="146">
        <v>1.1488484914479067</v>
      </c>
      <c r="H17" s="146">
        <v>0</v>
      </c>
      <c r="I17" s="146">
        <v>0</v>
      </c>
      <c r="J17" s="146">
        <v>0</v>
      </c>
      <c r="K17" s="147">
        <v>1.0521553521135751</v>
      </c>
      <c r="L17" s="151">
        <v>0</v>
      </c>
      <c r="M17" s="146">
        <v>0</v>
      </c>
      <c r="N17" s="146">
        <v>0</v>
      </c>
      <c r="O17" s="146">
        <v>0.74356372096126777</v>
      </c>
      <c r="P17" s="146">
        <v>0</v>
      </c>
      <c r="Q17" s="146">
        <v>0</v>
      </c>
      <c r="R17" s="146">
        <v>0</v>
      </c>
      <c r="S17" s="146">
        <v>0</v>
      </c>
      <c r="T17" s="147">
        <v>0</v>
      </c>
      <c r="U17" s="151">
        <v>0.93592346940585724</v>
      </c>
      <c r="V17" s="146">
        <v>0.18718469388117145</v>
      </c>
      <c r="W17" s="146">
        <v>0</v>
      </c>
      <c r="X17" s="146">
        <v>0</v>
      </c>
      <c r="Y17" s="146">
        <v>0</v>
      </c>
      <c r="Z17" s="146">
        <v>0</v>
      </c>
      <c r="AA17" s="146">
        <v>0</v>
      </c>
      <c r="AB17" s="146">
        <v>0</v>
      </c>
      <c r="AC17" s="147">
        <v>0</v>
      </c>
      <c r="AD17" s="151">
        <v>0</v>
      </c>
      <c r="AE17" s="146">
        <v>0</v>
      </c>
      <c r="AF17" s="146">
        <v>0</v>
      </c>
    </row>
    <row r="18" spans="1:32" x14ac:dyDescent="0.45">
      <c r="A18" s="3" t="s">
        <v>237</v>
      </c>
      <c r="B18" s="3" t="s">
        <v>3</v>
      </c>
      <c r="C18" s="3" t="s">
        <v>249</v>
      </c>
      <c r="D18" s="146">
        <v>78.306603814607129</v>
      </c>
      <c r="E18" s="146">
        <v>0</v>
      </c>
      <c r="F18" s="146">
        <v>1.0850790506150965</v>
      </c>
      <c r="G18" s="146">
        <v>5.7442424572395332</v>
      </c>
      <c r="H18" s="146">
        <v>6.8930909486874405</v>
      </c>
      <c r="I18" s="146">
        <v>8.8831488167295998</v>
      </c>
      <c r="J18" s="146">
        <v>8.8831488167295998</v>
      </c>
      <c r="K18" s="147">
        <v>4.2086214084543005</v>
      </c>
      <c r="L18" s="151">
        <v>8.4172428169086011</v>
      </c>
      <c r="M18" s="146">
        <v>5.5626715682832186</v>
      </c>
      <c r="N18" s="146">
        <v>4.635559640236016</v>
      </c>
      <c r="O18" s="146">
        <v>0.74356372096126777</v>
      </c>
      <c r="P18" s="146">
        <v>0.74356372096126777</v>
      </c>
      <c r="Q18" s="146">
        <v>0.74356372096126777</v>
      </c>
      <c r="R18" s="146">
        <v>0</v>
      </c>
      <c r="S18" s="146">
        <v>0</v>
      </c>
      <c r="T18" s="147">
        <v>2.1381362924815823</v>
      </c>
      <c r="U18" s="151">
        <v>4.6796173470292866</v>
      </c>
      <c r="V18" s="146">
        <v>1.8718469388117145</v>
      </c>
      <c r="W18" s="146">
        <v>4.5081127969452535</v>
      </c>
      <c r="X18" s="146">
        <v>0</v>
      </c>
      <c r="Y18" s="146">
        <v>0.92461333034828841</v>
      </c>
      <c r="Z18" s="146">
        <v>1.8492266606965768</v>
      </c>
      <c r="AA18" s="146">
        <v>3.4941990964395484</v>
      </c>
      <c r="AB18" s="146">
        <v>0.8735497741098871</v>
      </c>
      <c r="AC18" s="147">
        <v>0.71190244548889503</v>
      </c>
      <c r="AD18" s="151">
        <v>0.71190244548889503</v>
      </c>
      <c r="AE18" s="146">
        <v>0</v>
      </c>
      <c r="AF18" s="146">
        <v>0</v>
      </c>
    </row>
    <row r="19" spans="1:32" x14ac:dyDescent="0.45">
      <c r="A19" s="3" t="s">
        <v>237</v>
      </c>
      <c r="B19" s="3" t="s">
        <v>3</v>
      </c>
      <c r="C19" s="3" t="s">
        <v>250</v>
      </c>
      <c r="D19" s="146">
        <v>8.3793581805599207</v>
      </c>
      <c r="E19" s="146">
        <v>0</v>
      </c>
      <c r="F19" s="146">
        <v>2.1701581012301929</v>
      </c>
      <c r="G19" s="146">
        <v>1.1488484914479067</v>
      </c>
      <c r="H19" s="146">
        <v>0</v>
      </c>
      <c r="I19" s="146">
        <v>0</v>
      </c>
      <c r="J19" s="146">
        <v>1.1103936020912</v>
      </c>
      <c r="K19" s="147">
        <v>0</v>
      </c>
      <c r="L19" s="151">
        <v>1.0521553521135751</v>
      </c>
      <c r="M19" s="146">
        <v>0.9271119280472031</v>
      </c>
      <c r="N19" s="146">
        <v>0</v>
      </c>
      <c r="O19" s="146">
        <v>0</v>
      </c>
      <c r="P19" s="146">
        <v>0</v>
      </c>
      <c r="Q19" s="146">
        <v>0</v>
      </c>
      <c r="R19" s="146">
        <v>0</v>
      </c>
      <c r="S19" s="146">
        <v>0</v>
      </c>
      <c r="T19" s="147">
        <v>1.0690681462407912</v>
      </c>
      <c r="U19" s="151">
        <v>0</v>
      </c>
      <c r="V19" s="146">
        <v>0</v>
      </c>
      <c r="W19" s="146">
        <v>0</v>
      </c>
      <c r="X19" s="146">
        <v>0.90162255938905067</v>
      </c>
      <c r="Y19" s="146">
        <v>0</v>
      </c>
      <c r="Z19" s="146">
        <v>0</v>
      </c>
      <c r="AA19" s="146">
        <v>0</v>
      </c>
      <c r="AB19" s="146">
        <v>0</v>
      </c>
      <c r="AC19" s="147">
        <v>0</v>
      </c>
      <c r="AD19" s="151">
        <v>0</v>
      </c>
      <c r="AE19" s="146">
        <v>0</v>
      </c>
      <c r="AF19" s="146">
        <v>0</v>
      </c>
    </row>
    <row r="20" spans="1:32" x14ac:dyDescent="0.45">
      <c r="A20" s="3" t="s">
        <v>237</v>
      </c>
      <c r="B20" s="3" t="s">
        <v>3</v>
      </c>
      <c r="C20" s="3" t="s">
        <v>251</v>
      </c>
      <c r="D20" s="146">
        <v>5.0276027065623481</v>
      </c>
      <c r="E20" s="146">
        <v>0</v>
      </c>
      <c r="F20" s="146">
        <v>0</v>
      </c>
      <c r="G20" s="146">
        <v>0</v>
      </c>
      <c r="H20" s="146">
        <v>0</v>
      </c>
      <c r="I20" s="146">
        <v>0</v>
      </c>
      <c r="J20" s="146">
        <v>0</v>
      </c>
      <c r="K20" s="147">
        <v>1.0521553521135751</v>
      </c>
      <c r="L20" s="151">
        <v>1.0521553521135751</v>
      </c>
      <c r="M20" s="146">
        <v>0.9271119280472031</v>
      </c>
      <c r="N20" s="146">
        <v>0.9271119280472031</v>
      </c>
      <c r="O20" s="146">
        <v>0</v>
      </c>
      <c r="P20" s="146">
        <v>0</v>
      </c>
      <c r="Q20" s="146">
        <v>0</v>
      </c>
      <c r="R20" s="146">
        <v>0</v>
      </c>
      <c r="S20" s="146">
        <v>0</v>
      </c>
      <c r="T20" s="147">
        <v>1.0690681462407912</v>
      </c>
      <c r="U20" s="151">
        <v>0</v>
      </c>
      <c r="V20" s="146">
        <v>0</v>
      </c>
      <c r="W20" s="146">
        <v>0</v>
      </c>
      <c r="X20" s="146">
        <v>0</v>
      </c>
      <c r="Y20" s="146">
        <v>0</v>
      </c>
      <c r="Z20" s="146">
        <v>0</v>
      </c>
      <c r="AA20" s="146">
        <v>0</v>
      </c>
      <c r="AB20" s="146">
        <v>0</v>
      </c>
      <c r="AC20" s="147">
        <v>0</v>
      </c>
      <c r="AD20" s="151">
        <v>0</v>
      </c>
      <c r="AE20" s="146">
        <v>0</v>
      </c>
      <c r="AF20" s="146">
        <v>0</v>
      </c>
    </row>
    <row r="21" spans="1:32" x14ac:dyDescent="0.45">
      <c r="A21" s="3" t="s">
        <v>237</v>
      </c>
      <c r="B21" s="3" t="s">
        <v>3</v>
      </c>
      <c r="C21" s="3" t="s">
        <v>252</v>
      </c>
      <c r="D21" s="146">
        <v>2.07596041949511</v>
      </c>
      <c r="E21" s="146">
        <v>0</v>
      </c>
      <c r="F21" s="146">
        <v>0</v>
      </c>
      <c r="G21" s="146">
        <v>1.1488484914479067</v>
      </c>
      <c r="H21" s="146">
        <v>0</v>
      </c>
      <c r="I21" s="146">
        <v>0</v>
      </c>
      <c r="J21" s="146">
        <v>0</v>
      </c>
      <c r="K21" s="147">
        <v>0</v>
      </c>
      <c r="L21" s="151">
        <v>0</v>
      </c>
      <c r="M21" s="146">
        <v>0</v>
      </c>
      <c r="N21" s="146">
        <v>0.9271119280472031</v>
      </c>
      <c r="O21" s="146">
        <v>0</v>
      </c>
      <c r="P21" s="146">
        <v>0</v>
      </c>
      <c r="Q21" s="146">
        <v>0</v>
      </c>
      <c r="R21" s="146">
        <v>0</v>
      </c>
      <c r="S21" s="146">
        <v>0</v>
      </c>
      <c r="T21" s="147">
        <v>0</v>
      </c>
      <c r="U21" s="151">
        <v>0</v>
      </c>
      <c r="V21" s="146">
        <v>0</v>
      </c>
      <c r="W21" s="146">
        <v>0</v>
      </c>
      <c r="X21" s="146">
        <v>0</v>
      </c>
      <c r="Y21" s="146">
        <v>0</v>
      </c>
      <c r="Z21" s="146">
        <v>0</v>
      </c>
      <c r="AA21" s="146">
        <v>0</v>
      </c>
      <c r="AB21" s="146">
        <v>0</v>
      </c>
      <c r="AC21" s="147">
        <v>0</v>
      </c>
      <c r="AD21" s="151">
        <v>0</v>
      </c>
      <c r="AE21" s="146">
        <v>0</v>
      </c>
      <c r="AF21" s="146">
        <v>0</v>
      </c>
    </row>
    <row r="22" spans="1:32" x14ac:dyDescent="0.45">
      <c r="A22" s="3" t="s">
        <v>237</v>
      </c>
      <c r="B22" s="3" t="s">
        <v>3</v>
      </c>
      <c r="C22" s="3" t="s">
        <v>253</v>
      </c>
      <c r="D22" s="146">
        <v>5.0853488507968283</v>
      </c>
      <c r="E22" s="146">
        <v>0</v>
      </c>
      <c r="F22" s="146">
        <v>2.1701581012301929</v>
      </c>
      <c r="G22" s="146">
        <v>0</v>
      </c>
      <c r="H22" s="146">
        <v>0</v>
      </c>
      <c r="I22" s="146">
        <v>0</v>
      </c>
      <c r="J22" s="146">
        <v>0</v>
      </c>
      <c r="K22" s="147">
        <v>1.0521553521135751</v>
      </c>
      <c r="L22" s="151">
        <v>0</v>
      </c>
      <c r="M22" s="146">
        <v>0.9271119280472031</v>
      </c>
      <c r="N22" s="146">
        <v>0</v>
      </c>
      <c r="O22" s="146">
        <v>0</v>
      </c>
      <c r="P22" s="146">
        <v>0</v>
      </c>
      <c r="Q22" s="146">
        <v>0</v>
      </c>
      <c r="R22" s="146">
        <v>0</v>
      </c>
      <c r="S22" s="146">
        <v>0</v>
      </c>
      <c r="T22" s="147">
        <v>0</v>
      </c>
      <c r="U22" s="151">
        <v>0</v>
      </c>
      <c r="V22" s="146">
        <v>0.93592346940585724</v>
      </c>
      <c r="W22" s="146">
        <v>0</v>
      </c>
      <c r="X22" s="146">
        <v>0</v>
      </c>
      <c r="Y22" s="146">
        <v>0</v>
      </c>
      <c r="Z22" s="146">
        <v>0</v>
      </c>
      <c r="AA22" s="146">
        <v>0</v>
      </c>
      <c r="AB22" s="146">
        <v>0</v>
      </c>
      <c r="AC22" s="147">
        <v>0</v>
      </c>
      <c r="AD22" s="151">
        <v>0</v>
      </c>
      <c r="AE22" s="146">
        <v>0</v>
      </c>
      <c r="AF22" s="146">
        <v>0</v>
      </c>
    </row>
    <row r="23" spans="1:32" x14ac:dyDescent="0.45">
      <c r="A23" s="3" t="s">
        <v>237</v>
      </c>
      <c r="B23" s="3" t="s">
        <v>3</v>
      </c>
      <c r="C23" s="3" t="s">
        <v>254</v>
      </c>
      <c r="D23" s="146">
        <v>21.420180261151025</v>
      </c>
      <c r="E23" s="146">
        <v>0</v>
      </c>
      <c r="F23" s="146">
        <v>1.0850790506150965</v>
      </c>
      <c r="G23" s="146">
        <v>2.2976969828958134</v>
      </c>
      <c r="H23" s="146">
        <v>1.1488484914479067</v>
      </c>
      <c r="I23" s="146">
        <v>2.4428659246006403</v>
      </c>
      <c r="J23" s="146">
        <v>2.2207872041823999</v>
      </c>
      <c r="K23" s="147">
        <v>3.1564660563407254</v>
      </c>
      <c r="L23" s="151">
        <v>2.1043107042271503</v>
      </c>
      <c r="M23" s="146">
        <v>0.9271119280472031</v>
      </c>
      <c r="N23" s="146">
        <v>0.9271119280472031</v>
      </c>
      <c r="O23" s="146">
        <v>1.6358401861147893</v>
      </c>
      <c r="P23" s="146">
        <v>0</v>
      </c>
      <c r="Q23" s="146">
        <v>0</v>
      </c>
      <c r="R23" s="146">
        <v>0</v>
      </c>
      <c r="S23" s="146">
        <v>0</v>
      </c>
      <c r="T23" s="147">
        <v>0</v>
      </c>
      <c r="U23" s="151">
        <v>0.93592346940585724</v>
      </c>
      <c r="V23" s="146">
        <v>0</v>
      </c>
      <c r="W23" s="146">
        <v>0</v>
      </c>
      <c r="X23" s="146">
        <v>0.90162255938905067</v>
      </c>
      <c r="Y23" s="146">
        <v>0</v>
      </c>
      <c r="Z23" s="146">
        <v>0.92461333034828841</v>
      </c>
      <c r="AA23" s="146">
        <v>0</v>
      </c>
      <c r="AB23" s="146">
        <v>0</v>
      </c>
      <c r="AC23" s="147">
        <v>0.71190244548889503</v>
      </c>
      <c r="AD23" s="151">
        <v>0</v>
      </c>
      <c r="AE23" s="146">
        <v>0</v>
      </c>
      <c r="AF23" s="146">
        <v>0</v>
      </c>
    </row>
    <row r="24" spans="1:32" x14ac:dyDescent="0.45">
      <c r="A24" s="3" t="s">
        <v>237</v>
      </c>
      <c r="B24" s="3" t="s">
        <v>3</v>
      </c>
      <c r="C24" s="3" t="s">
        <v>255</v>
      </c>
      <c r="D24" s="146">
        <v>6.4370146195624516</v>
      </c>
      <c r="E24" s="146">
        <v>0</v>
      </c>
      <c r="F24" s="146">
        <v>0</v>
      </c>
      <c r="G24" s="146">
        <v>2.2976969828958134</v>
      </c>
      <c r="H24" s="146">
        <v>0</v>
      </c>
      <c r="I24" s="146">
        <v>0</v>
      </c>
      <c r="J24" s="146">
        <v>1.1103936020912</v>
      </c>
      <c r="K24" s="147">
        <v>0</v>
      </c>
      <c r="L24" s="151">
        <v>2.1043107042271503</v>
      </c>
      <c r="M24" s="146">
        <v>0</v>
      </c>
      <c r="N24" s="146">
        <v>0</v>
      </c>
      <c r="O24" s="146">
        <v>0</v>
      </c>
      <c r="P24" s="146">
        <v>0</v>
      </c>
      <c r="Q24" s="146">
        <v>0</v>
      </c>
      <c r="R24" s="146">
        <v>0</v>
      </c>
      <c r="S24" s="146">
        <v>0</v>
      </c>
      <c r="T24" s="147">
        <v>0</v>
      </c>
      <c r="U24" s="151">
        <v>0</v>
      </c>
      <c r="V24" s="146">
        <v>0</v>
      </c>
      <c r="W24" s="146">
        <v>0</v>
      </c>
      <c r="X24" s="146">
        <v>0</v>
      </c>
      <c r="Y24" s="146">
        <v>0.92461333034828841</v>
      </c>
      <c r="Z24" s="146">
        <v>0</v>
      </c>
      <c r="AA24" s="146">
        <v>0</v>
      </c>
      <c r="AB24" s="146">
        <v>0</v>
      </c>
      <c r="AC24" s="147">
        <v>0</v>
      </c>
      <c r="AD24" s="151">
        <v>0</v>
      </c>
      <c r="AE24" s="146">
        <v>0</v>
      </c>
      <c r="AF24" s="146">
        <v>0</v>
      </c>
    </row>
    <row r="25" spans="1:32" x14ac:dyDescent="0.45">
      <c r="A25" s="3" t="s">
        <v>237</v>
      </c>
      <c r="B25" s="3" t="s">
        <v>3</v>
      </c>
      <c r="C25" s="3" t="s">
        <v>256</v>
      </c>
      <c r="D25" s="146">
        <v>23.246599123786247</v>
      </c>
      <c r="E25" s="146">
        <v>0</v>
      </c>
      <c r="F25" s="146">
        <v>1.0850790506150965</v>
      </c>
      <c r="G25" s="146">
        <v>0</v>
      </c>
      <c r="H25" s="146">
        <v>3.4465454743437203</v>
      </c>
      <c r="I25" s="146">
        <v>2.2207872041823999</v>
      </c>
      <c r="J25" s="146">
        <v>2.2207872041823999</v>
      </c>
      <c r="K25" s="147">
        <v>3.1564660563407254</v>
      </c>
      <c r="L25" s="151">
        <v>2.1043107042271503</v>
      </c>
      <c r="M25" s="146">
        <v>0.9271119280472031</v>
      </c>
      <c r="N25" s="146">
        <v>1.8542238560944062</v>
      </c>
      <c r="O25" s="146">
        <v>1.4871274419225355</v>
      </c>
      <c r="P25" s="146">
        <v>0</v>
      </c>
      <c r="Q25" s="146">
        <v>0</v>
      </c>
      <c r="R25" s="146">
        <v>0</v>
      </c>
      <c r="S25" s="146">
        <v>0</v>
      </c>
      <c r="T25" s="147">
        <v>1.0690681462407912</v>
      </c>
      <c r="U25" s="151">
        <v>0</v>
      </c>
      <c r="V25" s="146">
        <v>1.8718469388117145</v>
      </c>
      <c r="W25" s="146">
        <v>0</v>
      </c>
      <c r="X25" s="146">
        <v>1.8032451187781013</v>
      </c>
      <c r="Y25" s="146">
        <v>0</v>
      </c>
      <c r="Z25" s="146">
        <v>0</v>
      </c>
      <c r="AA25" s="146">
        <v>0</v>
      </c>
      <c r="AB25" s="146">
        <v>0</v>
      </c>
      <c r="AC25" s="147">
        <v>0</v>
      </c>
      <c r="AD25" s="151">
        <v>0</v>
      </c>
      <c r="AE25" s="146">
        <v>0</v>
      </c>
      <c r="AF25" s="146">
        <v>0</v>
      </c>
    </row>
    <row r="26" spans="1:32" x14ac:dyDescent="0.45">
      <c r="A26" s="3" t="s">
        <v>237</v>
      </c>
      <c r="B26" s="3" t="s">
        <v>3</v>
      </c>
      <c r="C26" s="3" t="s">
        <v>257</v>
      </c>
      <c r="D26" s="146">
        <v>21.16010135912968</v>
      </c>
      <c r="E26" s="146">
        <v>0</v>
      </c>
      <c r="F26" s="146">
        <v>4.3403162024603859</v>
      </c>
      <c r="G26" s="146">
        <v>2.2976969828958134</v>
      </c>
      <c r="H26" s="146">
        <v>1.1488484914479067</v>
      </c>
      <c r="I26" s="146">
        <v>2.2207872041823999</v>
      </c>
      <c r="J26" s="146">
        <v>1.1103936020912</v>
      </c>
      <c r="K26" s="147">
        <v>2.1043107042271503</v>
      </c>
      <c r="L26" s="151">
        <v>0</v>
      </c>
      <c r="M26" s="146">
        <v>0.9271119280472031</v>
      </c>
      <c r="N26" s="146">
        <v>1.8542238560944062</v>
      </c>
      <c r="O26" s="146">
        <v>1.4871274419225355</v>
      </c>
      <c r="P26" s="146">
        <v>0.74356372096126777</v>
      </c>
      <c r="Q26" s="146">
        <v>0</v>
      </c>
      <c r="R26" s="146">
        <v>0</v>
      </c>
      <c r="S26" s="146">
        <v>0</v>
      </c>
      <c r="T26" s="147">
        <v>0</v>
      </c>
      <c r="U26" s="151">
        <v>1.8718469388117145</v>
      </c>
      <c r="V26" s="146">
        <v>0</v>
      </c>
      <c r="W26" s="146">
        <v>0</v>
      </c>
      <c r="X26" s="146">
        <v>0.18032451187781015</v>
      </c>
      <c r="Y26" s="146">
        <v>0</v>
      </c>
      <c r="Z26" s="146">
        <v>0</v>
      </c>
      <c r="AA26" s="146">
        <v>0</v>
      </c>
      <c r="AB26" s="146">
        <v>0.8735497741098871</v>
      </c>
      <c r="AC26" s="147">
        <v>0</v>
      </c>
      <c r="AD26" s="151">
        <v>0</v>
      </c>
      <c r="AE26" s="146">
        <v>0</v>
      </c>
      <c r="AF26" s="146">
        <v>0</v>
      </c>
    </row>
    <row r="27" spans="1:32" x14ac:dyDescent="0.45">
      <c r="A27" s="3" t="s">
        <v>237</v>
      </c>
      <c r="B27" s="3" t="s">
        <v>3</v>
      </c>
      <c r="C27" s="3" t="s">
        <v>258</v>
      </c>
      <c r="D27" s="146">
        <v>5.7811364967331791</v>
      </c>
      <c r="E27" s="146">
        <v>0</v>
      </c>
      <c r="F27" s="146">
        <v>0</v>
      </c>
      <c r="G27" s="146">
        <v>0</v>
      </c>
      <c r="H27" s="146">
        <v>0</v>
      </c>
      <c r="I27" s="146">
        <v>0</v>
      </c>
      <c r="J27" s="146">
        <v>0</v>
      </c>
      <c r="K27" s="147">
        <v>0.21043107042271503</v>
      </c>
      <c r="L27" s="151">
        <v>3.1564660563407254</v>
      </c>
      <c r="M27" s="146">
        <v>0.9271119280472031</v>
      </c>
      <c r="N27" s="146">
        <v>0</v>
      </c>
      <c r="O27" s="146">
        <v>1.4871274419225355</v>
      </c>
      <c r="P27" s="146">
        <v>0</v>
      </c>
      <c r="Q27" s="146">
        <v>0</v>
      </c>
      <c r="R27" s="146">
        <v>0</v>
      </c>
      <c r="S27" s="146">
        <v>0</v>
      </c>
      <c r="T27" s="147">
        <v>0</v>
      </c>
      <c r="U27" s="151">
        <v>0</v>
      </c>
      <c r="V27" s="146">
        <v>0</v>
      </c>
      <c r="W27" s="146">
        <v>0</v>
      </c>
      <c r="X27" s="146">
        <v>0</v>
      </c>
      <c r="Y27" s="146">
        <v>0</v>
      </c>
      <c r="Z27" s="146">
        <v>0</v>
      </c>
      <c r="AA27" s="146">
        <v>0</v>
      </c>
      <c r="AB27" s="146">
        <v>0</v>
      </c>
      <c r="AC27" s="147">
        <v>0</v>
      </c>
      <c r="AD27" s="151">
        <v>0</v>
      </c>
      <c r="AE27" s="146">
        <v>0</v>
      </c>
      <c r="AF27" s="146">
        <v>0</v>
      </c>
    </row>
    <row r="28" spans="1:32" x14ac:dyDescent="0.45">
      <c r="A28" s="2" t="s">
        <v>235</v>
      </c>
      <c r="B28" s="2" t="s">
        <v>4</v>
      </c>
      <c r="C28" s="2" t="s">
        <v>259</v>
      </c>
      <c r="D28" s="145">
        <v>143.75202521632497</v>
      </c>
      <c r="E28" s="145">
        <v>0</v>
      </c>
      <c r="F28" s="145">
        <v>3.2552371518452894</v>
      </c>
      <c r="G28" s="145">
        <v>11.488484914479066</v>
      </c>
      <c r="H28" s="145">
        <v>10.569406121320741</v>
      </c>
      <c r="I28" s="145">
        <v>9.9935424188208</v>
      </c>
      <c r="J28" s="145">
        <v>12.2143296230032</v>
      </c>
      <c r="K28" s="148">
        <v>9.4693981690221758</v>
      </c>
      <c r="L28" s="152">
        <v>12.625864225362902</v>
      </c>
      <c r="M28" s="145">
        <v>15.760902776802453</v>
      </c>
      <c r="N28" s="145">
        <v>12.052455064613641</v>
      </c>
      <c r="O28" s="145">
        <v>3.7178186048063386</v>
      </c>
      <c r="P28" s="145">
        <v>2.2306911628838035</v>
      </c>
      <c r="Q28" s="145">
        <v>0.74356372096126777</v>
      </c>
      <c r="R28" s="145">
        <v>1.4871274419225355</v>
      </c>
      <c r="S28" s="145">
        <v>0</v>
      </c>
      <c r="T28" s="148">
        <v>8.5525451699263293</v>
      </c>
      <c r="U28" s="152">
        <v>8.423311224652716</v>
      </c>
      <c r="V28" s="145">
        <v>4.4924326531481142</v>
      </c>
      <c r="W28" s="145">
        <v>6.311357915723355</v>
      </c>
      <c r="X28" s="145">
        <v>0</v>
      </c>
      <c r="Y28" s="145">
        <v>0.92461333034828841</v>
      </c>
      <c r="Z28" s="145">
        <v>2.7738399910448654</v>
      </c>
      <c r="AA28" s="145">
        <v>4.3677488705494358</v>
      </c>
      <c r="AB28" s="145">
        <v>0.8735497741098871</v>
      </c>
      <c r="AC28" s="148">
        <v>1.4238048909777901</v>
      </c>
      <c r="AD28" s="152">
        <v>0</v>
      </c>
      <c r="AE28" s="145">
        <v>0</v>
      </c>
      <c r="AF28" s="145">
        <v>0</v>
      </c>
    </row>
    <row r="29" spans="1:32" x14ac:dyDescent="0.45">
      <c r="A29" s="3" t="s">
        <v>237</v>
      </c>
      <c r="B29" s="3" t="s">
        <v>4</v>
      </c>
      <c r="C29" s="3" t="s">
        <v>260</v>
      </c>
      <c r="D29" s="146">
        <v>54.585314033150844</v>
      </c>
      <c r="E29" s="146">
        <v>0</v>
      </c>
      <c r="F29" s="146">
        <v>0</v>
      </c>
      <c r="G29" s="146">
        <v>6.4335515521082769</v>
      </c>
      <c r="H29" s="146">
        <v>1.1488484914479067</v>
      </c>
      <c r="I29" s="146">
        <v>4.4415744083647999</v>
      </c>
      <c r="J29" s="146">
        <v>7.7727552146383996</v>
      </c>
      <c r="K29" s="153">
        <v>3.1564660563407254</v>
      </c>
      <c r="L29" s="151">
        <v>2.1043107042271503</v>
      </c>
      <c r="M29" s="146">
        <v>2.7813357841416093</v>
      </c>
      <c r="N29" s="146">
        <v>4.635559640236016</v>
      </c>
      <c r="O29" s="146">
        <v>1.4871274419225355</v>
      </c>
      <c r="P29" s="146">
        <v>0</v>
      </c>
      <c r="Q29" s="146">
        <v>0.74356372096126777</v>
      </c>
      <c r="R29" s="146">
        <v>0</v>
      </c>
      <c r="S29" s="146">
        <v>0</v>
      </c>
      <c r="T29" s="153">
        <v>3.2072044387223735</v>
      </c>
      <c r="U29" s="151">
        <v>6.3642795919598294</v>
      </c>
      <c r="V29" s="146">
        <v>1.4974775510493716</v>
      </c>
      <c r="W29" s="146">
        <v>2.7048676781671519</v>
      </c>
      <c r="X29" s="146">
        <v>0</v>
      </c>
      <c r="Y29" s="146">
        <v>0.92461333034828841</v>
      </c>
      <c r="Z29" s="146">
        <v>1.8492266606965768</v>
      </c>
      <c r="AA29" s="146">
        <v>2.6206493223296614</v>
      </c>
      <c r="AB29" s="146">
        <v>0</v>
      </c>
      <c r="AC29" s="153">
        <v>0.71190244548889503</v>
      </c>
      <c r="AD29" s="151">
        <v>0</v>
      </c>
      <c r="AE29" s="146">
        <v>0</v>
      </c>
      <c r="AF29" s="146">
        <v>0</v>
      </c>
    </row>
    <row r="30" spans="1:32" x14ac:dyDescent="0.45">
      <c r="A30" s="3" t="s">
        <v>237</v>
      </c>
      <c r="B30" s="3" t="s">
        <v>4</v>
      </c>
      <c r="C30" s="3" t="s">
        <v>261</v>
      </c>
      <c r="D30" s="146">
        <v>25.249579095052354</v>
      </c>
      <c r="E30" s="146">
        <v>0</v>
      </c>
      <c r="F30" s="146">
        <v>2.1701581012301929</v>
      </c>
      <c r="G30" s="146">
        <v>1.6083878880270692</v>
      </c>
      <c r="H30" s="146">
        <v>2.5274666811853947</v>
      </c>
      <c r="I30" s="146">
        <v>2.2207872041823999</v>
      </c>
      <c r="J30" s="146">
        <v>0</v>
      </c>
      <c r="K30" s="153">
        <v>0</v>
      </c>
      <c r="L30" s="151">
        <v>4.2086214084543005</v>
      </c>
      <c r="M30" s="146">
        <v>5.5626715682832186</v>
      </c>
      <c r="N30" s="146">
        <v>2.7813357841416093</v>
      </c>
      <c r="O30" s="146">
        <v>0.74356372096126777</v>
      </c>
      <c r="P30" s="146">
        <v>0.74356372096126777</v>
      </c>
      <c r="Q30" s="146">
        <v>0</v>
      </c>
      <c r="R30" s="146">
        <v>0</v>
      </c>
      <c r="S30" s="146">
        <v>0</v>
      </c>
      <c r="T30" s="153">
        <v>0</v>
      </c>
      <c r="U30" s="151">
        <v>0</v>
      </c>
      <c r="V30" s="146">
        <v>0.93592346940585724</v>
      </c>
      <c r="W30" s="146">
        <v>0</v>
      </c>
      <c r="X30" s="146">
        <v>0</v>
      </c>
      <c r="Y30" s="146">
        <v>0</v>
      </c>
      <c r="Z30" s="146">
        <v>0</v>
      </c>
      <c r="AA30" s="146">
        <v>0.8735497741098871</v>
      </c>
      <c r="AB30" s="146">
        <v>0.8735497741098871</v>
      </c>
      <c r="AC30" s="153">
        <v>0</v>
      </c>
      <c r="AD30" s="151">
        <v>0</v>
      </c>
      <c r="AE30" s="146">
        <v>0</v>
      </c>
      <c r="AF30" s="146">
        <v>0</v>
      </c>
    </row>
    <row r="31" spans="1:32" x14ac:dyDescent="0.45">
      <c r="A31" s="3" t="s">
        <v>237</v>
      </c>
      <c r="B31" s="3" t="s">
        <v>4</v>
      </c>
      <c r="C31" s="3" t="s">
        <v>262</v>
      </c>
      <c r="D31" s="146">
        <v>35.798241324385181</v>
      </c>
      <c r="E31" s="146">
        <v>0</v>
      </c>
      <c r="F31" s="146">
        <v>1.0850790506150965</v>
      </c>
      <c r="G31" s="146">
        <v>0</v>
      </c>
      <c r="H31" s="146">
        <v>4.5953939657916267</v>
      </c>
      <c r="I31" s="146">
        <v>1.1103936020912</v>
      </c>
      <c r="J31" s="146">
        <v>2.2207872041823999</v>
      </c>
      <c r="K31" s="153">
        <v>4.2086214084543005</v>
      </c>
      <c r="L31" s="151">
        <v>1.0521553521135751</v>
      </c>
      <c r="M31" s="146">
        <v>5.5626715682832186</v>
      </c>
      <c r="N31" s="146">
        <v>3.7084477121888124</v>
      </c>
      <c r="O31" s="146">
        <v>1.4871274419225355</v>
      </c>
      <c r="P31" s="146">
        <v>0</v>
      </c>
      <c r="Q31" s="146">
        <v>0</v>
      </c>
      <c r="R31" s="146">
        <v>0</v>
      </c>
      <c r="S31" s="146">
        <v>0</v>
      </c>
      <c r="T31" s="153">
        <v>3.2072044387223735</v>
      </c>
      <c r="U31" s="151">
        <v>1.8718469388117145</v>
      </c>
      <c r="V31" s="146">
        <v>2.0590316326928861</v>
      </c>
      <c r="W31" s="146">
        <v>2.7048676781671519</v>
      </c>
      <c r="X31" s="146">
        <v>0</v>
      </c>
      <c r="Y31" s="146">
        <v>0</v>
      </c>
      <c r="Z31" s="146">
        <v>0.92461333034828841</v>
      </c>
      <c r="AA31" s="146">
        <v>0</v>
      </c>
      <c r="AB31" s="146">
        <v>0</v>
      </c>
      <c r="AC31" s="153">
        <v>0</v>
      </c>
      <c r="AD31" s="151">
        <v>0</v>
      </c>
      <c r="AE31" s="146">
        <v>0</v>
      </c>
      <c r="AF31" s="146">
        <v>0</v>
      </c>
    </row>
    <row r="32" spans="1:32" x14ac:dyDescent="0.45">
      <c r="A32" s="3" t="s">
        <v>237</v>
      </c>
      <c r="B32" s="3" t="s">
        <v>4</v>
      </c>
      <c r="C32" s="3" t="s">
        <v>263</v>
      </c>
      <c r="D32" s="146">
        <v>7.1069330798107551</v>
      </c>
      <c r="E32" s="146">
        <v>0</v>
      </c>
      <c r="F32" s="146">
        <v>0</v>
      </c>
      <c r="G32" s="146">
        <v>0</v>
      </c>
      <c r="H32" s="146">
        <v>1.1488484914479067</v>
      </c>
      <c r="I32" s="146">
        <v>1.1103936020912</v>
      </c>
      <c r="J32" s="146">
        <v>0</v>
      </c>
      <c r="K32" s="153">
        <v>0</v>
      </c>
      <c r="L32" s="151">
        <v>2.1043107042271503</v>
      </c>
      <c r="M32" s="146">
        <v>0</v>
      </c>
      <c r="N32" s="146">
        <v>0</v>
      </c>
      <c r="O32" s="146">
        <v>0</v>
      </c>
      <c r="P32" s="146">
        <v>0.74356372096126777</v>
      </c>
      <c r="Q32" s="146">
        <v>0</v>
      </c>
      <c r="R32" s="146">
        <v>0.74356372096126777</v>
      </c>
      <c r="S32" s="146">
        <v>0</v>
      </c>
      <c r="T32" s="153">
        <v>1.0690681462407912</v>
      </c>
      <c r="U32" s="151">
        <v>0.18718469388117145</v>
      </c>
      <c r="V32" s="146">
        <v>0</v>
      </c>
      <c r="W32" s="146">
        <v>0</v>
      </c>
      <c r="X32" s="146">
        <v>0</v>
      </c>
      <c r="Y32" s="146">
        <v>0</v>
      </c>
      <c r="Z32" s="146">
        <v>0</v>
      </c>
      <c r="AA32" s="146">
        <v>0</v>
      </c>
      <c r="AB32" s="146">
        <v>0</v>
      </c>
      <c r="AC32" s="153">
        <v>0</v>
      </c>
      <c r="AD32" s="151">
        <v>0</v>
      </c>
      <c r="AE32" s="146">
        <v>0</v>
      </c>
      <c r="AF32" s="146">
        <v>0</v>
      </c>
    </row>
    <row r="33" spans="1:32" x14ac:dyDescent="0.45">
      <c r="A33" s="3" t="s">
        <v>237</v>
      </c>
      <c r="B33" s="3" t="s">
        <v>4</v>
      </c>
      <c r="C33" s="3" t="s">
        <v>264</v>
      </c>
      <c r="D33" s="146">
        <v>12.653174171089924</v>
      </c>
      <c r="E33" s="146">
        <v>0</v>
      </c>
      <c r="F33" s="146">
        <v>0</v>
      </c>
      <c r="G33" s="146">
        <v>3.4465454743437203</v>
      </c>
      <c r="H33" s="146">
        <v>1.1488484914479067</v>
      </c>
      <c r="I33" s="146">
        <v>0</v>
      </c>
      <c r="J33" s="146">
        <v>0</v>
      </c>
      <c r="K33" s="153">
        <v>1.0521553521135751</v>
      </c>
      <c r="L33" s="151">
        <v>2.1043107042271503</v>
      </c>
      <c r="M33" s="146">
        <v>0.9271119280472031</v>
      </c>
      <c r="N33" s="146">
        <v>0</v>
      </c>
      <c r="O33" s="146">
        <v>0</v>
      </c>
      <c r="P33" s="146">
        <v>0.74356372096126777</v>
      </c>
      <c r="Q33" s="146">
        <v>0</v>
      </c>
      <c r="R33" s="146">
        <v>0.74356372096126777</v>
      </c>
      <c r="S33" s="146">
        <v>0</v>
      </c>
      <c r="T33" s="153">
        <v>0</v>
      </c>
      <c r="U33" s="151">
        <v>0</v>
      </c>
      <c r="V33" s="146">
        <v>0</v>
      </c>
      <c r="W33" s="146">
        <v>0.90162255938905067</v>
      </c>
      <c r="X33" s="146">
        <v>0</v>
      </c>
      <c r="Y33" s="146">
        <v>0</v>
      </c>
      <c r="Z33" s="146">
        <v>0</v>
      </c>
      <c r="AA33" s="146">
        <v>0.8735497741098871</v>
      </c>
      <c r="AB33" s="146">
        <v>0</v>
      </c>
      <c r="AC33" s="153">
        <v>0.71190244548889503</v>
      </c>
      <c r="AD33" s="151">
        <v>0</v>
      </c>
      <c r="AE33" s="146">
        <v>0</v>
      </c>
      <c r="AF33" s="146">
        <v>0</v>
      </c>
    </row>
    <row r="34" spans="1:32" x14ac:dyDescent="0.45">
      <c r="A34" s="3" t="s">
        <v>237</v>
      </c>
      <c r="B34" s="3" t="s">
        <v>4</v>
      </c>
      <c r="C34" s="3" t="s">
        <v>265</v>
      </c>
      <c r="D34" s="146">
        <v>8.3587835128359487</v>
      </c>
      <c r="E34" s="146">
        <v>0</v>
      </c>
      <c r="F34" s="146">
        <v>0</v>
      </c>
      <c r="G34" s="146">
        <v>0</v>
      </c>
      <c r="H34" s="146">
        <v>0</v>
      </c>
      <c r="I34" s="146">
        <v>1.1103936020912</v>
      </c>
      <c r="J34" s="146">
        <v>2.2207872041823999</v>
      </c>
      <c r="K34" s="153">
        <v>1.0521553521135751</v>
      </c>
      <c r="L34" s="151">
        <v>1.0521553521135751</v>
      </c>
      <c r="M34" s="146">
        <v>0.9271119280472031</v>
      </c>
      <c r="N34" s="146">
        <v>0.9271119280472031</v>
      </c>
      <c r="O34" s="146">
        <v>0</v>
      </c>
      <c r="P34" s="146">
        <v>0</v>
      </c>
      <c r="Q34" s="146">
        <v>0</v>
      </c>
      <c r="R34" s="146">
        <v>0</v>
      </c>
      <c r="S34" s="146">
        <v>0</v>
      </c>
      <c r="T34" s="153">
        <v>1.0690681462407912</v>
      </c>
      <c r="U34" s="151">
        <v>0</v>
      </c>
      <c r="V34" s="146">
        <v>0</v>
      </c>
      <c r="W34" s="146">
        <v>0</v>
      </c>
      <c r="X34" s="146">
        <v>0</v>
      </c>
      <c r="Y34" s="146">
        <v>0</v>
      </c>
      <c r="Z34" s="146">
        <v>0</v>
      </c>
      <c r="AA34" s="146">
        <v>0</v>
      </c>
      <c r="AB34" s="146">
        <v>0</v>
      </c>
      <c r="AC34" s="153">
        <v>0</v>
      </c>
      <c r="AD34" s="151">
        <v>0</v>
      </c>
      <c r="AE34" s="146">
        <v>0</v>
      </c>
      <c r="AF34" s="146">
        <v>0</v>
      </c>
    </row>
    <row r="35" spans="1:32" x14ac:dyDescent="0.45">
      <c r="A35" s="2" t="s">
        <v>235</v>
      </c>
      <c r="B35" s="2" t="s">
        <v>5</v>
      </c>
      <c r="C35" s="2" t="s">
        <v>266</v>
      </c>
      <c r="D35" s="145">
        <v>136.09607515502489</v>
      </c>
      <c r="E35" s="145">
        <v>0</v>
      </c>
      <c r="F35" s="145">
        <v>10.850790506150965</v>
      </c>
      <c r="G35" s="145">
        <v>9.1907879315832535</v>
      </c>
      <c r="H35" s="145">
        <v>8.0419394401353461</v>
      </c>
      <c r="I35" s="145">
        <v>5.5519680104560001</v>
      </c>
      <c r="J35" s="145">
        <v>11.326014741330239</v>
      </c>
      <c r="K35" s="148">
        <v>9.4693981690221758</v>
      </c>
      <c r="L35" s="152">
        <v>13.678019577476476</v>
      </c>
      <c r="M35" s="145">
        <v>13.906678920708046</v>
      </c>
      <c r="N35" s="145">
        <v>10.198231208519234</v>
      </c>
      <c r="O35" s="145">
        <v>4.4613823257676071</v>
      </c>
      <c r="P35" s="145">
        <v>1.6358401861147893</v>
      </c>
      <c r="Q35" s="145">
        <v>2.9742548838450711</v>
      </c>
      <c r="R35" s="145">
        <v>0</v>
      </c>
      <c r="S35" s="145">
        <v>0</v>
      </c>
      <c r="T35" s="148">
        <v>1.0690681462407912</v>
      </c>
      <c r="U35" s="152">
        <v>2.8077704082175718</v>
      </c>
      <c r="V35" s="145">
        <v>11.231081632870287</v>
      </c>
      <c r="W35" s="145">
        <v>2.8851921900449624</v>
      </c>
      <c r="X35" s="145">
        <v>3.6064902375562027</v>
      </c>
      <c r="Y35" s="145">
        <v>2.7738399910448654</v>
      </c>
      <c r="Z35" s="145">
        <v>0.92461333034828841</v>
      </c>
      <c r="AA35" s="145">
        <v>1.7470995482197742</v>
      </c>
      <c r="AB35" s="145">
        <v>3.4941990964395484</v>
      </c>
      <c r="AC35" s="148">
        <v>2.1357073364666852</v>
      </c>
      <c r="AD35" s="152">
        <v>0.71190244548889503</v>
      </c>
      <c r="AE35" s="145">
        <v>1.4238048909777901</v>
      </c>
      <c r="AF35" s="145">
        <v>0</v>
      </c>
    </row>
    <row r="36" spans="1:32" x14ac:dyDescent="0.45">
      <c r="A36" s="3" t="s">
        <v>237</v>
      </c>
      <c r="B36" s="3" t="s">
        <v>5</v>
      </c>
      <c r="C36" s="3" t="s">
        <v>267</v>
      </c>
      <c r="D36" s="146">
        <v>78.715898266068265</v>
      </c>
      <c r="E36" s="146">
        <v>0</v>
      </c>
      <c r="F36" s="146">
        <v>7.5955533543056752</v>
      </c>
      <c r="G36" s="146">
        <v>6.8930909486874405</v>
      </c>
      <c r="H36" s="146">
        <v>4.5953939657916267</v>
      </c>
      <c r="I36" s="146">
        <v>4.4415744083647999</v>
      </c>
      <c r="J36" s="146">
        <v>7.7727552146383996</v>
      </c>
      <c r="K36" s="153">
        <v>3.1564660563407254</v>
      </c>
      <c r="L36" s="151">
        <v>4.2086214084543005</v>
      </c>
      <c r="M36" s="146">
        <v>4.635559640236016</v>
      </c>
      <c r="N36" s="146">
        <v>8.3440073524248284</v>
      </c>
      <c r="O36" s="146">
        <v>2.2306911628838035</v>
      </c>
      <c r="P36" s="146">
        <v>0.74356372096126777</v>
      </c>
      <c r="Q36" s="146">
        <v>2.8255421396528173</v>
      </c>
      <c r="R36" s="146">
        <v>0</v>
      </c>
      <c r="S36" s="146">
        <v>0</v>
      </c>
      <c r="T36" s="153">
        <v>1.0690681462407912</v>
      </c>
      <c r="U36" s="151">
        <v>0.74873877552468582</v>
      </c>
      <c r="V36" s="146">
        <v>11.231081632870287</v>
      </c>
      <c r="W36" s="146">
        <v>0.90162255938905067</v>
      </c>
      <c r="X36" s="146">
        <v>1.8032451187781013</v>
      </c>
      <c r="Y36" s="146">
        <v>0.92461333034828841</v>
      </c>
      <c r="Z36" s="146">
        <v>0</v>
      </c>
      <c r="AA36" s="146">
        <v>0.8735497741098871</v>
      </c>
      <c r="AB36" s="146">
        <v>0.8735497741098871</v>
      </c>
      <c r="AC36" s="153">
        <v>2.1357073364666852</v>
      </c>
      <c r="AD36" s="151">
        <v>0.71190244548889503</v>
      </c>
      <c r="AE36" s="146">
        <v>0</v>
      </c>
      <c r="AF36" s="146">
        <v>0</v>
      </c>
    </row>
    <row r="37" spans="1:32" x14ac:dyDescent="0.45">
      <c r="A37" s="3" t="s">
        <v>237</v>
      </c>
      <c r="B37" s="3" t="s">
        <v>5</v>
      </c>
      <c r="C37" s="3" t="s">
        <v>268</v>
      </c>
      <c r="D37" s="146">
        <v>19.001544170251851</v>
      </c>
      <c r="E37" s="146">
        <v>0</v>
      </c>
      <c r="F37" s="146">
        <v>0</v>
      </c>
      <c r="G37" s="146">
        <v>1.1488484914479067</v>
      </c>
      <c r="H37" s="146">
        <v>1.1488484914479067</v>
      </c>
      <c r="I37" s="146">
        <v>1.1103936020912</v>
      </c>
      <c r="J37" s="146">
        <v>0</v>
      </c>
      <c r="K37" s="153">
        <v>2.1043107042271503</v>
      </c>
      <c r="L37" s="151">
        <v>4.2086214084543005</v>
      </c>
      <c r="M37" s="146">
        <v>4.635559640236016</v>
      </c>
      <c r="N37" s="146">
        <v>0</v>
      </c>
      <c r="O37" s="146">
        <v>0</v>
      </c>
      <c r="P37" s="146">
        <v>0.74356372096126777</v>
      </c>
      <c r="Q37" s="146">
        <v>0</v>
      </c>
      <c r="R37" s="146">
        <v>0</v>
      </c>
      <c r="S37" s="146">
        <v>0</v>
      </c>
      <c r="T37" s="153">
        <v>0</v>
      </c>
      <c r="U37" s="151">
        <v>1.8718469388117145</v>
      </c>
      <c r="V37" s="146">
        <v>0</v>
      </c>
      <c r="W37" s="146">
        <v>0.18032451187781015</v>
      </c>
      <c r="X37" s="146">
        <v>0</v>
      </c>
      <c r="Y37" s="146">
        <v>0.92461333034828841</v>
      </c>
      <c r="Z37" s="146">
        <v>0.92461333034828841</v>
      </c>
      <c r="AA37" s="146">
        <v>0</v>
      </c>
      <c r="AB37" s="146">
        <v>0</v>
      </c>
      <c r="AC37" s="153">
        <v>0</v>
      </c>
      <c r="AD37" s="151">
        <v>0</v>
      </c>
      <c r="AE37" s="146">
        <v>0</v>
      </c>
      <c r="AF37" s="146">
        <v>0</v>
      </c>
    </row>
    <row r="38" spans="1:32" x14ac:dyDescent="0.45">
      <c r="A38" s="3" t="s">
        <v>237</v>
      </c>
      <c r="B38" s="3" t="s">
        <v>5</v>
      </c>
      <c r="C38" s="3" t="s">
        <v>269</v>
      </c>
      <c r="D38" s="146">
        <v>6.2961664390791592</v>
      </c>
      <c r="E38" s="146">
        <v>0</v>
      </c>
      <c r="F38" s="146">
        <v>0</v>
      </c>
      <c r="G38" s="146">
        <v>0</v>
      </c>
      <c r="H38" s="146">
        <v>0</v>
      </c>
      <c r="I38" s="146">
        <v>0</v>
      </c>
      <c r="J38" s="146">
        <v>0</v>
      </c>
      <c r="K38" s="153">
        <v>0</v>
      </c>
      <c r="L38" s="151">
        <v>1.0521553521135751</v>
      </c>
      <c r="M38" s="146">
        <v>0.9271119280472031</v>
      </c>
      <c r="N38" s="146">
        <v>0</v>
      </c>
      <c r="O38" s="146">
        <v>0.74356372096126777</v>
      </c>
      <c r="P38" s="146">
        <v>0</v>
      </c>
      <c r="Q38" s="146">
        <v>0</v>
      </c>
      <c r="R38" s="146">
        <v>0</v>
      </c>
      <c r="S38" s="146">
        <v>0</v>
      </c>
      <c r="T38" s="153">
        <v>0</v>
      </c>
      <c r="U38" s="151">
        <v>0</v>
      </c>
      <c r="V38" s="146">
        <v>0</v>
      </c>
      <c r="W38" s="146">
        <v>0</v>
      </c>
      <c r="X38" s="146">
        <v>0.90162255938905067</v>
      </c>
      <c r="Y38" s="146">
        <v>0.92461333034828841</v>
      </c>
      <c r="Z38" s="146">
        <v>0</v>
      </c>
      <c r="AA38" s="146">
        <v>0</v>
      </c>
      <c r="AB38" s="146">
        <v>1.7470995482197742</v>
      </c>
      <c r="AC38" s="153">
        <v>0</v>
      </c>
      <c r="AD38" s="151">
        <v>0</v>
      </c>
      <c r="AE38" s="146">
        <v>0</v>
      </c>
      <c r="AF38" s="146">
        <v>0</v>
      </c>
    </row>
    <row r="39" spans="1:32" x14ac:dyDescent="0.45">
      <c r="A39" s="3" t="s">
        <v>237</v>
      </c>
      <c r="B39" s="3" t="s">
        <v>5</v>
      </c>
      <c r="C39" s="3" t="s">
        <v>270</v>
      </c>
      <c r="D39" s="146">
        <v>7.9833047715544936</v>
      </c>
      <c r="E39" s="146">
        <v>0</v>
      </c>
      <c r="F39" s="146">
        <v>0</v>
      </c>
      <c r="G39" s="146">
        <v>0</v>
      </c>
      <c r="H39" s="146">
        <v>0</v>
      </c>
      <c r="I39" s="146">
        <v>0</v>
      </c>
      <c r="J39" s="146">
        <v>1.3324723225094399</v>
      </c>
      <c r="K39" s="153">
        <v>2.1043107042271503</v>
      </c>
      <c r="L39" s="151">
        <v>0</v>
      </c>
      <c r="M39" s="146">
        <v>0.9271119280472031</v>
      </c>
      <c r="N39" s="146">
        <v>0</v>
      </c>
      <c r="O39" s="146">
        <v>1.4871274419225355</v>
      </c>
      <c r="P39" s="146">
        <v>0.14871274419225355</v>
      </c>
      <c r="Q39" s="146">
        <v>0</v>
      </c>
      <c r="R39" s="146">
        <v>0</v>
      </c>
      <c r="S39" s="146">
        <v>0</v>
      </c>
      <c r="T39" s="153">
        <v>0</v>
      </c>
      <c r="U39" s="151">
        <v>0</v>
      </c>
      <c r="V39" s="146">
        <v>0</v>
      </c>
      <c r="W39" s="146">
        <v>1.0819470712668608</v>
      </c>
      <c r="X39" s="146">
        <v>0.90162255938905067</v>
      </c>
      <c r="Y39" s="146">
        <v>0</v>
      </c>
      <c r="Z39" s="146">
        <v>0</v>
      </c>
      <c r="AA39" s="146">
        <v>0</v>
      </c>
      <c r="AB39" s="146">
        <v>0</v>
      </c>
      <c r="AC39" s="153">
        <v>0</v>
      </c>
      <c r="AD39" s="151">
        <v>0</v>
      </c>
      <c r="AE39" s="146">
        <v>0</v>
      </c>
      <c r="AF39" s="146">
        <v>0</v>
      </c>
    </row>
    <row r="40" spans="1:32" x14ac:dyDescent="0.45">
      <c r="A40" s="3" t="s">
        <v>237</v>
      </c>
      <c r="B40" s="3" t="s">
        <v>5</v>
      </c>
      <c r="C40" s="3" t="s">
        <v>271</v>
      </c>
      <c r="D40" s="146">
        <v>7.8411975739979072</v>
      </c>
      <c r="E40" s="146">
        <v>0</v>
      </c>
      <c r="F40" s="146">
        <v>1.0850790506150965</v>
      </c>
      <c r="G40" s="146">
        <v>0</v>
      </c>
      <c r="H40" s="146">
        <v>0</v>
      </c>
      <c r="I40" s="146">
        <v>0</v>
      </c>
      <c r="J40" s="146">
        <v>0</v>
      </c>
      <c r="K40" s="153">
        <v>2.1043107042271503</v>
      </c>
      <c r="L40" s="151">
        <v>2.1043107042271503</v>
      </c>
      <c r="M40" s="146">
        <v>0.9271119280472031</v>
      </c>
      <c r="N40" s="146">
        <v>0</v>
      </c>
      <c r="O40" s="146">
        <v>0</v>
      </c>
      <c r="P40" s="146">
        <v>0</v>
      </c>
      <c r="Q40" s="146">
        <v>0</v>
      </c>
      <c r="R40" s="146">
        <v>0</v>
      </c>
      <c r="S40" s="146">
        <v>0</v>
      </c>
      <c r="T40" s="153">
        <v>0</v>
      </c>
      <c r="U40" s="151">
        <v>0.18718469388117145</v>
      </c>
      <c r="V40" s="146">
        <v>0</v>
      </c>
      <c r="W40" s="146">
        <v>0.7212980475112406</v>
      </c>
      <c r="X40" s="146">
        <v>0</v>
      </c>
      <c r="Y40" s="146">
        <v>0</v>
      </c>
      <c r="Z40" s="146">
        <v>0</v>
      </c>
      <c r="AA40" s="146">
        <v>0</v>
      </c>
      <c r="AB40" s="146">
        <v>0</v>
      </c>
      <c r="AC40" s="153">
        <v>0</v>
      </c>
      <c r="AD40" s="151">
        <v>0</v>
      </c>
      <c r="AE40" s="146">
        <v>0.71190244548889503</v>
      </c>
      <c r="AF40" s="146">
        <v>0</v>
      </c>
    </row>
    <row r="41" spans="1:32" x14ac:dyDescent="0.45">
      <c r="A41" s="3" t="s">
        <v>237</v>
      </c>
      <c r="B41" s="3" t="s">
        <v>5</v>
      </c>
      <c r="C41" s="3" t="s">
        <v>272</v>
      </c>
      <c r="D41" s="146">
        <v>2.1073415689172372</v>
      </c>
      <c r="E41" s="146">
        <v>0</v>
      </c>
      <c r="F41" s="146">
        <v>1.0850790506150965</v>
      </c>
      <c r="G41" s="146">
        <v>0</v>
      </c>
      <c r="H41" s="146">
        <v>0</v>
      </c>
      <c r="I41" s="146">
        <v>0</v>
      </c>
      <c r="J41" s="146">
        <v>0</v>
      </c>
      <c r="K41" s="153">
        <v>0</v>
      </c>
      <c r="L41" s="151">
        <v>0</v>
      </c>
      <c r="M41" s="146">
        <v>0</v>
      </c>
      <c r="N41" s="146">
        <v>0</v>
      </c>
      <c r="O41" s="146">
        <v>0</v>
      </c>
      <c r="P41" s="146">
        <v>0</v>
      </c>
      <c r="Q41" s="146">
        <v>0.14871274419225355</v>
      </c>
      <c r="R41" s="146">
        <v>0</v>
      </c>
      <c r="S41" s="146">
        <v>0</v>
      </c>
      <c r="T41" s="153">
        <v>0</v>
      </c>
      <c r="U41" s="151">
        <v>0</v>
      </c>
      <c r="V41" s="146">
        <v>0</v>
      </c>
      <c r="W41" s="146">
        <v>0</v>
      </c>
      <c r="X41" s="146">
        <v>0</v>
      </c>
      <c r="Y41" s="146">
        <v>0</v>
      </c>
      <c r="Z41" s="146">
        <v>0</v>
      </c>
      <c r="AA41" s="146">
        <v>0</v>
      </c>
      <c r="AB41" s="146">
        <v>0.8735497741098871</v>
      </c>
      <c r="AC41" s="153">
        <v>0</v>
      </c>
      <c r="AD41" s="151">
        <v>0</v>
      </c>
      <c r="AE41" s="146">
        <v>0</v>
      </c>
      <c r="AF41" s="146">
        <v>0</v>
      </c>
    </row>
    <row r="42" spans="1:32" x14ac:dyDescent="0.45">
      <c r="A42" s="3" t="s">
        <v>237</v>
      </c>
      <c r="B42" s="3" t="s">
        <v>5</v>
      </c>
      <c r="C42" s="3" t="s">
        <v>273</v>
      </c>
      <c r="D42" s="146">
        <v>4.6497985503746566</v>
      </c>
      <c r="E42" s="146">
        <v>0</v>
      </c>
      <c r="F42" s="146">
        <v>1.0850790506150965</v>
      </c>
      <c r="G42" s="146">
        <v>0</v>
      </c>
      <c r="H42" s="146">
        <v>0</v>
      </c>
      <c r="I42" s="146">
        <v>0</v>
      </c>
      <c r="J42" s="146">
        <v>0</v>
      </c>
      <c r="K42" s="153">
        <v>0</v>
      </c>
      <c r="L42" s="151">
        <v>1.0521553521135751</v>
      </c>
      <c r="M42" s="146">
        <v>0</v>
      </c>
      <c r="N42" s="146">
        <v>0.9271119280472031</v>
      </c>
      <c r="O42" s="146">
        <v>0</v>
      </c>
      <c r="P42" s="146">
        <v>0</v>
      </c>
      <c r="Q42" s="146">
        <v>0</v>
      </c>
      <c r="R42" s="146">
        <v>0</v>
      </c>
      <c r="S42" s="146">
        <v>0</v>
      </c>
      <c r="T42" s="153">
        <v>0</v>
      </c>
      <c r="U42" s="151">
        <v>0</v>
      </c>
      <c r="V42" s="146">
        <v>0</v>
      </c>
      <c r="W42" s="146">
        <v>0</v>
      </c>
      <c r="X42" s="146">
        <v>0</v>
      </c>
      <c r="Y42" s="146">
        <v>0</v>
      </c>
      <c r="Z42" s="146">
        <v>0</v>
      </c>
      <c r="AA42" s="146">
        <v>0.8735497741098871</v>
      </c>
      <c r="AB42" s="146">
        <v>0</v>
      </c>
      <c r="AC42" s="153">
        <v>0</v>
      </c>
      <c r="AD42" s="151">
        <v>0</v>
      </c>
      <c r="AE42" s="146">
        <v>0.71190244548889503</v>
      </c>
      <c r="AF42" s="146">
        <v>0</v>
      </c>
    </row>
    <row r="43" spans="1:32" x14ac:dyDescent="0.45">
      <c r="A43" s="3" t="s">
        <v>237</v>
      </c>
      <c r="B43" s="3" t="s">
        <v>5</v>
      </c>
      <c r="C43" s="3" t="s">
        <v>274</v>
      </c>
      <c r="D43" s="146">
        <v>4.2385093736998849</v>
      </c>
      <c r="E43" s="146">
        <v>0</v>
      </c>
      <c r="F43" s="146">
        <v>0</v>
      </c>
      <c r="G43" s="146">
        <v>1.1488484914479067</v>
      </c>
      <c r="H43" s="146">
        <v>0</v>
      </c>
      <c r="I43" s="146">
        <v>0</v>
      </c>
      <c r="J43" s="146">
        <v>1.1103936020912</v>
      </c>
      <c r="K43" s="153">
        <v>0</v>
      </c>
      <c r="L43" s="151">
        <v>1.0521553521135751</v>
      </c>
      <c r="M43" s="146">
        <v>0.9271119280472031</v>
      </c>
      <c r="N43" s="146">
        <v>0</v>
      </c>
      <c r="O43" s="146">
        <v>0</v>
      </c>
      <c r="P43" s="146">
        <v>0</v>
      </c>
      <c r="Q43" s="146">
        <v>0</v>
      </c>
      <c r="R43" s="146">
        <v>0</v>
      </c>
      <c r="S43" s="146">
        <v>0</v>
      </c>
      <c r="T43" s="153">
        <v>0</v>
      </c>
      <c r="U43" s="151">
        <v>0</v>
      </c>
      <c r="V43" s="146">
        <v>0</v>
      </c>
      <c r="W43" s="146">
        <v>0</v>
      </c>
      <c r="X43" s="146">
        <v>0</v>
      </c>
      <c r="Y43" s="146">
        <v>0</v>
      </c>
      <c r="Z43" s="146">
        <v>0</v>
      </c>
      <c r="AA43" s="146">
        <v>0</v>
      </c>
      <c r="AB43" s="146">
        <v>0</v>
      </c>
      <c r="AC43" s="153">
        <v>0</v>
      </c>
      <c r="AD43" s="151">
        <v>0</v>
      </c>
      <c r="AE43" s="146">
        <v>0</v>
      </c>
      <c r="AF43" s="146">
        <v>0</v>
      </c>
    </row>
    <row r="44" spans="1:32" x14ac:dyDescent="0.45">
      <c r="A44" s="3" t="s">
        <v>237</v>
      </c>
      <c r="B44" s="3" t="s">
        <v>5</v>
      </c>
      <c r="C44" s="3" t="s">
        <v>275</v>
      </c>
      <c r="D44" s="146">
        <v>5.2623144410814202</v>
      </c>
      <c r="E44" s="146">
        <v>0</v>
      </c>
      <c r="F44" s="146">
        <v>0</v>
      </c>
      <c r="G44" s="146">
        <v>0</v>
      </c>
      <c r="H44" s="146">
        <v>2.2976969828958134</v>
      </c>
      <c r="I44" s="146">
        <v>0</v>
      </c>
      <c r="J44" s="146">
        <v>1.1103936020912</v>
      </c>
      <c r="K44" s="153">
        <v>0</v>
      </c>
      <c r="L44" s="151">
        <v>0</v>
      </c>
      <c r="M44" s="146">
        <v>0.9271119280472031</v>
      </c>
      <c r="N44" s="146">
        <v>0.9271119280472031</v>
      </c>
      <c r="O44" s="146">
        <v>0</v>
      </c>
      <c r="P44" s="146">
        <v>0</v>
      </c>
      <c r="Q44" s="146">
        <v>0</v>
      </c>
      <c r="R44" s="146">
        <v>0</v>
      </c>
      <c r="S44" s="146">
        <v>0</v>
      </c>
      <c r="T44" s="153">
        <v>0</v>
      </c>
      <c r="U44" s="151">
        <v>0</v>
      </c>
      <c r="V44" s="146">
        <v>0</v>
      </c>
      <c r="W44" s="146">
        <v>0</v>
      </c>
      <c r="X44" s="146">
        <v>0</v>
      </c>
      <c r="Y44" s="146">
        <v>0</v>
      </c>
      <c r="Z44" s="146">
        <v>0</v>
      </c>
      <c r="AA44" s="146">
        <v>0</v>
      </c>
      <c r="AB44" s="146">
        <v>0</v>
      </c>
      <c r="AC44" s="153">
        <v>0</v>
      </c>
      <c r="AD44" s="151">
        <v>0</v>
      </c>
      <c r="AE44" s="146">
        <v>0</v>
      </c>
      <c r="AF44" s="146">
        <v>0</v>
      </c>
    </row>
    <row r="45" spans="1:32" x14ac:dyDescent="0.45">
      <c r="A45" s="2" t="s">
        <v>235</v>
      </c>
      <c r="B45" s="2" t="s">
        <v>6</v>
      </c>
      <c r="C45" s="2" t="s">
        <v>276</v>
      </c>
      <c r="D45" s="145">
        <v>285.43005195429743</v>
      </c>
      <c r="E45" s="145">
        <v>0</v>
      </c>
      <c r="F45" s="145">
        <v>9.7657114555358682</v>
      </c>
      <c r="G45" s="145">
        <v>24.12581832040604</v>
      </c>
      <c r="H45" s="145">
        <v>37.682230519491334</v>
      </c>
      <c r="I45" s="145">
        <v>23.540344364333439</v>
      </c>
      <c r="J45" s="145">
        <v>19.9870848376416</v>
      </c>
      <c r="K45" s="148">
        <v>14.940606000012766</v>
      </c>
      <c r="L45" s="152">
        <v>14.730174929590053</v>
      </c>
      <c r="M45" s="145">
        <v>15.760902776802453</v>
      </c>
      <c r="N45" s="145">
        <v>24.104910129227282</v>
      </c>
      <c r="O45" s="145">
        <v>8.9227646515352141</v>
      </c>
      <c r="P45" s="145">
        <v>3.5691058606140853</v>
      </c>
      <c r="Q45" s="145">
        <v>3.7178186048063386</v>
      </c>
      <c r="R45" s="145">
        <v>0.74356372096126777</v>
      </c>
      <c r="S45" s="145">
        <v>0</v>
      </c>
      <c r="T45" s="148">
        <v>8.5525451699263293</v>
      </c>
      <c r="U45" s="152">
        <v>13.102928571682002</v>
      </c>
      <c r="V45" s="145">
        <v>7.487387755246858</v>
      </c>
      <c r="W45" s="145">
        <v>15.147258997736053</v>
      </c>
      <c r="X45" s="145">
        <v>7.2129804751124054</v>
      </c>
      <c r="Y45" s="145">
        <v>5.5476799820897309</v>
      </c>
      <c r="Z45" s="145">
        <v>11.095359964179462</v>
      </c>
      <c r="AA45" s="145">
        <v>6.9883981928790968</v>
      </c>
      <c r="AB45" s="145">
        <v>0.8735497741098871</v>
      </c>
      <c r="AC45" s="148">
        <v>4.2714146729333704</v>
      </c>
      <c r="AD45" s="152">
        <v>3.559512227444475</v>
      </c>
      <c r="AE45" s="145">
        <v>0</v>
      </c>
      <c r="AF45" s="145">
        <v>0</v>
      </c>
    </row>
    <row r="46" spans="1:32" x14ac:dyDescent="0.45">
      <c r="A46" s="3" t="s">
        <v>237</v>
      </c>
      <c r="B46" s="3" t="s">
        <v>6</v>
      </c>
      <c r="C46" s="3" t="s">
        <v>277</v>
      </c>
      <c r="D46" s="146">
        <v>11.157324666430693</v>
      </c>
      <c r="E46" s="146">
        <v>0</v>
      </c>
      <c r="F46" s="146">
        <v>0</v>
      </c>
      <c r="G46" s="146">
        <v>1.1488484914479067</v>
      </c>
      <c r="H46" s="146">
        <v>1.1488484914479067</v>
      </c>
      <c r="I46" s="146">
        <v>0</v>
      </c>
      <c r="J46" s="146">
        <v>1.1103936020912</v>
      </c>
      <c r="K46" s="153">
        <v>2.1043107042271503</v>
      </c>
      <c r="L46" s="151">
        <v>1.0521553521135751</v>
      </c>
      <c r="M46" s="146">
        <v>0.18542238560944063</v>
      </c>
      <c r="N46" s="146">
        <v>0</v>
      </c>
      <c r="O46" s="146">
        <v>0.74356372096126777</v>
      </c>
      <c r="P46" s="146">
        <v>0</v>
      </c>
      <c r="Q46" s="146">
        <v>0</v>
      </c>
      <c r="R46" s="146">
        <v>0</v>
      </c>
      <c r="S46" s="146">
        <v>0</v>
      </c>
      <c r="T46" s="153">
        <v>0</v>
      </c>
      <c r="U46" s="151">
        <v>0.93592346940585724</v>
      </c>
      <c r="V46" s="146">
        <v>0</v>
      </c>
      <c r="W46" s="146">
        <v>0.90162255938905067</v>
      </c>
      <c r="X46" s="146">
        <v>0.90162255938905067</v>
      </c>
      <c r="Y46" s="146">
        <v>0</v>
      </c>
      <c r="Z46" s="146">
        <v>0.92461333034828841</v>
      </c>
      <c r="AA46" s="146">
        <v>0</v>
      </c>
      <c r="AB46" s="146">
        <v>0</v>
      </c>
      <c r="AC46" s="153">
        <v>0</v>
      </c>
      <c r="AD46" s="151">
        <v>0</v>
      </c>
      <c r="AE46" s="146">
        <v>0</v>
      </c>
      <c r="AF46" s="146">
        <v>0</v>
      </c>
    </row>
    <row r="47" spans="1:32" x14ac:dyDescent="0.45">
      <c r="A47" s="3" t="s">
        <v>237</v>
      </c>
      <c r="B47" s="3" t="s">
        <v>6</v>
      </c>
      <c r="C47" s="3" t="s">
        <v>278</v>
      </c>
      <c r="D47" s="146">
        <v>229.52129407719008</v>
      </c>
      <c r="E47" s="146">
        <v>0</v>
      </c>
      <c r="F47" s="146">
        <v>7.3785375441826559</v>
      </c>
      <c r="G47" s="146">
        <v>20.219733449483158</v>
      </c>
      <c r="H47" s="146">
        <v>29.410521381066413</v>
      </c>
      <c r="I47" s="146">
        <v>20.875399719314562</v>
      </c>
      <c r="J47" s="146">
        <v>16.655904031367999</v>
      </c>
      <c r="K47" s="153">
        <v>12.415433154940187</v>
      </c>
      <c r="L47" s="151">
        <v>12.415433154940187</v>
      </c>
      <c r="M47" s="146">
        <v>11.8670326790042</v>
      </c>
      <c r="N47" s="146">
        <v>15.760902776802453</v>
      </c>
      <c r="O47" s="146">
        <v>5.0562333025366204</v>
      </c>
      <c r="P47" s="146">
        <v>1.338414697730282</v>
      </c>
      <c r="Q47" s="146">
        <v>3.7178186048063386</v>
      </c>
      <c r="R47" s="146">
        <v>0.74356372096126777</v>
      </c>
      <c r="S47" s="146">
        <v>0</v>
      </c>
      <c r="T47" s="153">
        <v>5.1315271019557978</v>
      </c>
      <c r="U47" s="151">
        <v>10.107973469583259</v>
      </c>
      <c r="V47" s="146">
        <v>7.3002030613656865</v>
      </c>
      <c r="W47" s="146">
        <v>11.901417783935468</v>
      </c>
      <c r="X47" s="146">
        <v>6.1310334038455441</v>
      </c>
      <c r="Y47" s="146">
        <v>5.5476799820897309</v>
      </c>
      <c r="Z47" s="146">
        <v>10.170746633831172</v>
      </c>
      <c r="AA47" s="146">
        <v>6.8136882380571189</v>
      </c>
      <c r="AB47" s="146">
        <v>0.8735497741098871</v>
      </c>
      <c r="AC47" s="153">
        <v>4.2714146729333704</v>
      </c>
      <c r="AD47" s="151">
        <v>3.4171317383466961</v>
      </c>
      <c r="AE47" s="146">
        <v>0</v>
      </c>
      <c r="AF47" s="146">
        <v>0</v>
      </c>
    </row>
    <row r="48" spans="1:32" x14ac:dyDescent="0.45">
      <c r="A48" s="3" t="s">
        <v>237</v>
      </c>
      <c r="B48" s="3" t="s">
        <v>6</v>
      </c>
      <c r="C48" s="3" t="s">
        <v>279</v>
      </c>
      <c r="D48" s="146">
        <v>18.471733460150997</v>
      </c>
      <c r="E48" s="146">
        <v>0</v>
      </c>
      <c r="F48" s="146">
        <v>1.0850790506150965</v>
      </c>
      <c r="G48" s="146">
        <v>0</v>
      </c>
      <c r="H48" s="146">
        <v>4.135854569212464</v>
      </c>
      <c r="I48" s="146">
        <v>2.2207872041823999</v>
      </c>
      <c r="J48" s="146">
        <v>0.22207872041824001</v>
      </c>
      <c r="K48" s="153">
        <v>0.21043107042271503</v>
      </c>
      <c r="L48" s="151">
        <v>0.21043107042271503</v>
      </c>
      <c r="M48" s="146">
        <v>2.7813357841416093</v>
      </c>
      <c r="N48" s="146">
        <v>2.7813357841416093</v>
      </c>
      <c r="O48" s="146">
        <v>0.14871274419225355</v>
      </c>
      <c r="P48" s="146">
        <v>0.74356372096126777</v>
      </c>
      <c r="Q48" s="146">
        <v>0</v>
      </c>
      <c r="R48" s="146">
        <v>0</v>
      </c>
      <c r="S48" s="146">
        <v>0</v>
      </c>
      <c r="T48" s="153">
        <v>2.1381362924815823</v>
      </c>
      <c r="U48" s="151">
        <v>0.93592346940585724</v>
      </c>
      <c r="V48" s="146">
        <v>0</v>
      </c>
      <c r="W48" s="146">
        <v>0.3606490237556203</v>
      </c>
      <c r="X48" s="146">
        <v>0.18032451187781015</v>
      </c>
      <c r="Y48" s="146">
        <v>0</v>
      </c>
      <c r="Z48" s="146">
        <v>0</v>
      </c>
      <c r="AA48" s="146">
        <v>0.17470995482197743</v>
      </c>
      <c r="AB48" s="146">
        <v>0</v>
      </c>
      <c r="AC48" s="153">
        <v>0</v>
      </c>
      <c r="AD48" s="151">
        <v>0.14238048909777901</v>
      </c>
      <c r="AE48" s="146">
        <v>0</v>
      </c>
      <c r="AF48" s="146">
        <v>0</v>
      </c>
    </row>
    <row r="49" spans="1:32" x14ac:dyDescent="0.45">
      <c r="A49" s="3" t="s">
        <v>237</v>
      </c>
      <c r="B49" s="3" t="s">
        <v>6</v>
      </c>
      <c r="C49" s="3" t="s">
        <v>280</v>
      </c>
      <c r="D49" s="146">
        <v>26.279699750525666</v>
      </c>
      <c r="E49" s="146">
        <v>0</v>
      </c>
      <c r="F49" s="146">
        <v>1.3020948607381158</v>
      </c>
      <c r="G49" s="146">
        <v>2.7572363794749761</v>
      </c>
      <c r="H49" s="146">
        <v>2.9870060777645575</v>
      </c>
      <c r="I49" s="146">
        <v>0.44415744083648001</v>
      </c>
      <c r="J49" s="146">
        <v>1.99870848376416</v>
      </c>
      <c r="K49" s="153">
        <v>0.21043107042271503</v>
      </c>
      <c r="L49" s="151">
        <v>1.0521553521135751</v>
      </c>
      <c r="M49" s="146">
        <v>0.9271119280472031</v>
      </c>
      <c r="N49" s="146">
        <v>5.5626715682832186</v>
      </c>
      <c r="O49" s="146">
        <v>2.9742548838450711</v>
      </c>
      <c r="P49" s="146">
        <v>1.4871274419225355</v>
      </c>
      <c r="Q49" s="146">
        <v>0</v>
      </c>
      <c r="R49" s="146">
        <v>0</v>
      </c>
      <c r="S49" s="146">
        <v>0</v>
      </c>
      <c r="T49" s="153">
        <v>1.2828817754889494</v>
      </c>
      <c r="U49" s="151">
        <v>1.1231081632870286</v>
      </c>
      <c r="V49" s="146">
        <v>0.18718469388117145</v>
      </c>
      <c r="W49" s="146">
        <v>1.9835696306559116</v>
      </c>
      <c r="X49" s="146">
        <v>0</v>
      </c>
      <c r="Y49" s="146">
        <v>0</v>
      </c>
      <c r="Z49" s="146">
        <v>0</v>
      </c>
      <c r="AA49" s="146">
        <v>0</v>
      </c>
      <c r="AB49" s="146">
        <v>0</v>
      </c>
      <c r="AC49" s="153">
        <v>0</v>
      </c>
      <c r="AD49" s="151">
        <v>0</v>
      </c>
      <c r="AE49" s="146">
        <v>0</v>
      </c>
      <c r="AF49" s="146">
        <v>0</v>
      </c>
    </row>
    <row r="50" spans="1:32" x14ac:dyDescent="0.45">
      <c r="A50" s="2" t="s">
        <v>235</v>
      </c>
      <c r="B50" s="2" t="s">
        <v>7</v>
      </c>
      <c r="C50" s="2" t="s">
        <v>281</v>
      </c>
      <c r="D50" s="145">
        <v>117.94424228146427</v>
      </c>
      <c r="E50" s="145">
        <v>0</v>
      </c>
      <c r="F50" s="145">
        <v>5.4253952530754823</v>
      </c>
      <c r="G50" s="145">
        <v>5.7442424572395332</v>
      </c>
      <c r="H50" s="145">
        <v>5.7442424572395332</v>
      </c>
      <c r="I50" s="145">
        <v>9.9935424188208</v>
      </c>
      <c r="J50" s="145">
        <v>10.88185730049376</v>
      </c>
      <c r="K50" s="148">
        <v>8.4172428169086011</v>
      </c>
      <c r="L50" s="152">
        <v>11.573708873249327</v>
      </c>
      <c r="M50" s="145">
        <v>9.2711192804720319</v>
      </c>
      <c r="N50" s="145">
        <v>7.4168954243776248</v>
      </c>
      <c r="O50" s="145">
        <v>3.7178186048063386</v>
      </c>
      <c r="P50" s="145">
        <v>1.4871274419225355</v>
      </c>
      <c r="Q50" s="145">
        <v>0</v>
      </c>
      <c r="R50" s="145">
        <v>0.74356372096126777</v>
      </c>
      <c r="S50" s="145">
        <v>0</v>
      </c>
      <c r="T50" s="148">
        <v>2.1381362924815823</v>
      </c>
      <c r="U50" s="152">
        <v>6.5514642858410008</v>
      </c>
      <c r="V50" s="145">
        <v>3.743693877623429</v>
      </c>
      <c r="W50" s="145">
        <v>2.7048676781671519</v>
      </c>
      <c r="X50" s="145">
        <v>8.1146030345014566</v>
      </c>
      <c r="Y50" s="145">
        <v>6.4722933124380191</v>
      </c>
      <c r="Z50" s="145">
        <v>1.8492266606965768</v>
      </c>
      <c r="AA50" s="145">
        <v>1.7470995482197742</v>
      </c>
      <c r="AB50" s="145">
        <v>3.4941990964395484</v>
      </c>
      <c r="AC50" s="148">
        <v>0.71190244548889503</v>
      </c>
      <c r="AD50" s="152">
        <v>0</v>
      </c>
      <c r="AE50" s="145">
        <v>0</v>
      </c>
      <c r="AF50" s="145">
        <v>0</v>
      </c>
    </row>
    <row r="51" spans="1:32" x14ac:dyDescent="0.45">
      <c r="A51" s="3" t="s">
        <v>237</v>
      </c>
      <c r="B51" s="3" t="s">
        <v>7</v>
      </c>
      <c r="C51" s="3" t="s">
        <v>282</v>
      </c>
      <c r="D51" s="146">
        <v>14.702681272315528</v>
      </c>
      <c r="E51" s="146">
        <v>0</v>
      </c>
      <c r="F51" s="146">
        <v>1.0850790506150965</v>
      </c>
      <c r="G51" s="146">
        <v>0</v>
      </c>
      <c r="H51" s="146">
        <v>1.1488484914479067</v>
      </c>
      <c r="I51" s="146">
        <v>1.1103936020912</v>
      </c>
      <c r="J51" s="146">
        <v>2.2207872041823999</v>
      </c>
      <c r="K51" s="153">
        <v>0</v>
      </c>
      <c r="L51" s="151">
        <v>2.1043107042271503</v>
      </c>
      <c r="M51" s="146">
        <v>1.8542238560944062</v>
      </c>
      <c r="N51" s="146">
        <v>0.9271119280472031</v>
      </c>
      <c r="O51" s="146">
        <v>0.74356372096126777</v>
      </c>
      <c r="P51" s="146">
        <v>0</v>
      </c>
      <c r="Q51" s="146">
        <v>0</v>
      </c>
      <c r="R51" s="146">
        <v>0</v>
      </c>
      <c r="S51" s="146">
        <v>0</v>
      </c>
      <c r="T51" s="153">
        <v>0</v>
      </c>
      <c r="U51" s="151">
        <v>1.8718469388117145</v>
      </c>
      <c r="V51" s="146">
        <v>0</v>
      </c>
      <c r="W51" s="146">
        <v>0</v>
      </c>
      <c r="X51" s="146">
        <v>0</v>
      </c>
      <c r="Y51" s="146">
        <v>0</v>
      </c>
      <c r="Z51" s="146">
        <v>0.92461333034828841</v>
      </c>
      <c r="AA51" s="146">
        <v>0</v>
      </c>
      <c r="AB51" s="146">
        <v>0</v>
      </c>
      <c r="AC51" s="153">
        <v>0.71190244548889503</v>
      </c>
      <c r="AD51" s="151">
        <v>0</v>
      </c>
      <c r="AE51" s="146">
        <v>0</v>
      </c>
      <c r="AF51" s="146">
        <v>0</v>
      </c>
    </row>
    <row r="52" spans="1:32" x14ac:dyDescent="0.45">
      <c r="A52" s="3" t="s">
        <v>237</v>
      </c>
      <c r="B52" s="3" t="s">
        <v>7</v>
      </c>
      <c r="C52" s="3" t="s">
        <v>283</v>
      </c>
      <c r="D52" s="146">
        <v>83.714276321554479</v>
      </c>
      <c r="E52" s="146">
        <v>0</v>
      </c>
      <c r="F52" s="146">
        <v>3.2552371518452894</v>
      </c>
      <c r="G52" s="146">
        <v>5.7442424572395332</v>
      </c>
      <c r="H52" s="146">
        <v>4.3656242675020449</v>
      </c>
      <c r="I52" s="146">
        <v>6.6623616125471994</v>
      </c>
      <c r="J52" s="146">
        <v>5.5519680104560001</v>
      </c>
      <c r="K52" s="153">
        <v>7.3650874647950264</v>
      </c>
      <c r="L52" s="151">
        <v>7.575518535217741</v>
      </c>
      <c r="M52" s="146">
        <v>5.5626715682832186</v>
      </c>
      <c r="N52" s="146">
        <v>5.5626715682832186</v>
      </c>
      <c r="O52" s="146">
        <v>1.4871274419225355</v>
      </c>
      <c r="P52" s="146">
        <v>0.74356372096126777</v>
      </c>
      <c r="Q52" s="146">
        <v>0</v>
      </c>
      <c r="R52" s="146">
        <v>0.74356372096126777</v>
      </c>
      <c r="S52" s="146">
        <v>0</v>
      </c>
      <c r="T52" s="153">
        <v>1.0690681462407912</v>
      </c>
      <c r="U52" s="151">
        <v>2.8077704082175718</v>
      </c>
      <c r="V52" s="146">
        <v>3.743693877623429</v>
      </c>
      <c r="W52" s="146">
        <v>1.8032451187781013</v>
      </c>
      <c r="X52" s="146">
        <v>7.0326559632345953</v>
      </c>
      <c r="Y52" s="146">
        <v>6.4722933124380191</v>
      </c>
      <c r="Z52" s="146">
        <v>0.92461333034828841</v>
      </c>
      <c r="AA52" s="146">
        <v>1.7470995482197742</v>
      </c>
      <c r="AB52" s="146">
        <v>3.4941990964395484</v>
      </c>
      <c r="AC52" s="153">
        <v>0</v>
      </c>
      <c r="AD52" s="151">
        <v>0</v>
      </c>
      <c r="AE52" s="146">
        <v>0</v>
      </c>
      <c r="AF52" s="146">
        <v>0</v>
      </c>
    </row>
    <row r="53" spans="1:32" x14ac:dyDescent="0.45">
      <c r="A53" s="3" t="s">
        <v>237</v>
      </c>
      <c r="B53" s="3" t="s">
        <v>7</v>
      </c>
      <c r="C53" s="3" t="s">
        <v>284</v>
      </c>
      <c r="D53" s="146">
        <v>19.527284687594278</v>
      </c>
      <c r="E53" s="146">
        <v>0</v>
      </c>
      <c r="F53" s="146">
        <v>1.0850790506150965</v>
      </c>
      <c r="G53" s="146">
        <v>0</v>
      </c>
      <c r="H53" s="146">
        <v>0.22976969828958135</v>
      </c>
      <c r="I53" s="146">
        <v>2.2207872041823999</v>
      </c>
      <c r="J53" s="146">
        <v>3.1091020858553597</v>
      </c>
      <c r="K53" s="153">
        <v>1.0521553521135751</v>
      </c>
      <c r="L53" s="151">
        <v>1.8938796338044352</v>
      </c>
      <c r="M53" s="146">
        <v>1.8542238560944062</v>
      </c>
      <c r="N53" s="146">
        <v>0.9271119280472031</v>
      </c>
      <c r="O53" s="146">
        <v>1.4871274419225355</v>
      </c>
      <c r="P53" s="146">
        <v>0.74356372096126777</v>
      </c>
      <c r="Q53" s="146">
        <v>0</v>
      </c>
      <c r="R53" s="146">
        <v>0</v>
      </c>
      <c r="S53" s="146">
        <v>0</v>
      </c>
      <c r="T53" s="153">
        <v>1.0690681462407912</v>
      </c>
      <c r="U53" s="151">
        <v>1.8718469388117145</v>
      </c>
      <c r="V53" s="146">
        <v>0</v>
      </c>
      <c r="W53" s="146">
        <v>0.90162255938905067</v>
      </c>
      <c r="X53" s="146">
        <v>1.0819470712668608</v>
      </c>
      <c r="Y53" s="146">
        <v>0</v>
      </c>
      <c r="Z53" s="146">
        <v>0</v>
      </c>
      <c r="AA53" s="146">
        <v>0</v>
      </c>
      <c r="AB53" s="146">
        <v>0</v>
      </c>
      <c r="AC53" s="153">
        <v>0</v>
      </c>
      <c r="AD53" s="151">
        <v>0</v>
      </c>
      <c r="AE53" s="146">
        <v>0</v>
      </c>
      <c r="AF53" s="146">
        <v>0</v>
      </c>
    </row>
    <row r="54" spans="1:32" x14ac:dyDescent="0.45">
      <c r="A54" s="2" t="s">
        <v>235</v>
      </c>
      <c r="B54" s="2" t="s">
        <v>26</v>
      </c>
      <c r="C54" s="2" t="s">
        <v>285</v>
      </c>
      <c r="D54" s="145">
        <v>137.26259965998622</v>
      </c>
      <c r="E54" s="145">
        <v>0</v>
      </c>
      <c r="F54" s="145">
        <v>6.5104743036905788</v>
      </c>
      <c r="G54" s="145">
        <v>10.569406121320741</v>
      </c>
      <c r="H54" s="145">
        <v>10.339636423031161</v>
      </c>
      <c r="I54" s="145">
        <v>13.10264450467616</v>
      </c>
      <c r="J54" s="145">
        <v>9.9935424188208</v>
      </c>
      <c r="K54" s="148">
        <v>13.678019577476476</v>
      </c>
      <c r="L54" s="152">
        <v>9.4693981690221758</v>
      </c>
      <c r="M54" s="145">
        <v>12.052455064613641</v>
      </c>
      <c r="N54" s="145">
        <v>5.5626715682832186</v>
      </c>
      <c r="O54" s="145">
        <v>11.153455814419017</v>
      </c>
      <c r="P54" s="145">
        <v>0</v>
      </c>
      <c r="Q54" s="145">
        <v>1.4871274419225355</v>
      </c>
      <c r="R54" s="145">
        <v>0.74356372096126777</v>
      </c>
      <c r="S54" s="145">
        <v>0</v>
      </c>
      <c r="T54" s="148">
        <v>1.0690681462407912</v>
      </c>
      <c r="U54" s="152">
        <v>4.6796173470292866</v>
      </c>
      <c r="V54" s="145">
        <v>2.8077704082175718</v>
      </c>
      <c r="W54" s="145">
        <v>1.8032451187781013</v>
      </c>
      <c r="X54" s="145">
        <v>3.6064902375562027</v>
      </c>
      <c r="Y54" s="145">
        <v>8.3215199731345955</v>
      </c>
      <c r="Z54" s="145">
        <v>2.7738399910448654</v>
      </c>
      <c r="AA54" s="145">
        <v>3.4941990964395484</v>
      </c>
      <c r="AB54" s="145">
        <v>2.6206493223296614</v>
      </c>
      <c r="AC54" s="148">
        <v>0</v>
      </c>
      <c r="AD54" s="152">
        <v>0.71190244548889503</v>
      </c>
      <c r="AE54" s="145">
        <v>0</v>
      </c>
      <c r="AF54" s="145">
        <v>0.71190244548889503</v>
      </c>
    </row>
    <row r="55" spans="1:32" x14ac:dyDescent="0.45">
      <c r="A55" s="3" t="s">
        <v>237</v>
      </c>
      <c r="B55" s="3" t="s">
        <v>26</v>
      </c>
      <c r="C55" s="3" t="s">
        <v>286</v>
      </c>
      <c r="D55" s="146">
        <v>87.924052817900261</v>
      </c>
      <c r="E55" s="146">
        <v>0</v>
      </c>
      <c r="F55" s="146">
        <v>4.3403162024603859</v>
      </c>
      <c r="G55" s="146">
        <v>9.1907879315832535</v>
      </c>
      <c r="H55" s="146">
        <v>7.8121697418457652</v>
      </c>
      <c r="I55" s="146">
        <v>7.5506764942201592</v>
      </c>
      <c r="J55" s="146">
        <v>6.6623616125471994</v>
      </c>
      <c r="K55" s="153">
        <v>7.1546563943723109</v>
      </c>
      <c r="L55" s="151">
        <v>5.2607767605678752</v>
      </c>
      <c r="M55" s="146">
        <v>6.4897834963304213</v>
      </c>
      <c r="N55" s="146">
        <v>4.635559640236016</v>
      </c>
      <c r="O55" s="146">
        <v>5.9485097676901422</v>
      </c>
      <c r="P55" s="146">
        <v>0</v>
      </c>
      <c r="Q55" s="146">
        <v>0.74356372096126777</v>
      </c>
      <c r="R55" s="146">
        <v>0</v>
      </c>
      <c r="S55" s="146">
        <v>0</v>
      </c>
      <c r="T55" s="153">
        <v>1.0690681462407912</v>
      </c>
      <c r="U55" s="151">
        <v>3.743693877623429</v>
      </c>
      <c r="V55" s="146">
        <v>1.8718469388117145</v>
      </c>
      <c r="W55" s="146">
        <v>1.8032451187781013</v>
      </c>
      <c r="X55" s="146">
        <v>2.7048676781671519</v>
      </c>
      <c r="Y55" s="146">
        <v>5.5476799820897309</v>
      </c>
      <c r="Z55" s="146">
        <v>2.7738399910448654</v>
      </c>
      <c r="AA55" s="146">
        <v>1.7470995482197742</v>
      </c>
      <c r="AB55" s="146">
        <v>0.8735497741098871</v>
      </c>
      <c r="AC55" s="153">
        <v>0</v>
      </c>
      <c r="AD55" s="151">
        <v>0</v>
      </c>
      <c r="AE55" s="146">
        <v>0</v>
      </c>
      <c r="AF55" s="146">
        <v>0</v>
      </c>
    </row>
    <row r="56" spans="1:32" x14ac:dyDescent="0.45">
      <c r="A56" s="3" t="s">
        <v>237</v>
      </c>
      <c r="B56" s="3" t="s">
        <v>26</v>
      </c>
      <c r="C56" s="3" t="s">
        <v>287</v>
      </c>
      <c r="D56" s="146">
        <v>5.6401992490300747</v>
      </c>
      <c r="E56" s="146">
        <v>0</v>
      </c>
      <c r="F56" s="146">
        <v>0</v>
      </c>
      <c r="G56" s="146">
        <v>0</v>
      </c>
      <c r="H56" s="146">
        <v>0</v>
      </c>
      <c r="I56" s="146">
        <v>1.1103936020912</v>
      </c>
      <c r="J56" s="146">
        <v>0</v>
      </c>
      <c r="K56" s="153">
        <v>1.0521553521135751</v>
      </c>
      <c r="L56" s="151">
        <v>0</v>
      </c>
      <c r="M56" s="146">
        <v>0</v>
      </c>
      <c r="N56" s="146">
        <v>0</v>
      </c>
      <c r="O56" s="146">
        <v>0</v>
      </c>
      <c r="P56" s="146">
        <v>0</v>
      </c>
      <c r="Q56" s="146">
        <v>0.74356372096126777</v>
      </c>
      <c r="R56" s="146">
        <v>0</v>
      </c>
      <c r="S56" s="146">
        <v>0</v>
      </c>
      <c r="T56" s="153">
        <v>0</v>
      </c>
      <c r="U56" s="151">
        <v>0.93592346940585724</v>
      </c>
      <c r="V56" s="146">
        <v>0</v>
      </c>
      <c r="W56" s="146">
        <v>0</v>
      </c>
      <c r="X56" s="146">
        <v>0</v>
      </c>
      <c r="Y56" s="146">
        <v>0.92461333034828841</v>
      </c>
      <c r="Z56" s="146">
        <v>0</v>
      </c>
      <c r="AA56" s="146">
        <v>0.8735497741098871</v>
      </c>
      <c r="AB56" s="146">
        <v>0</v>
      </c>
      <c r="AC56" s="153">
        <v>0</v>
      </c>
      <c r="AD56" s="151">
        <v>0</v>
      </c>
      <c r="AE56" s="146">
        <v>0</v>
      </c>
      <c r="AF56" s="146">
        <v>0</v>
      </c>
    </row>
    <row r="57" spans="1:32" x14ac:dyDescent="0.45">
      <c r="A57" s="3" t="s">
        <v>237</v>
      </c>
      <c r="B57" s="3" t="s">
        <v>26</v>
      </c>
      <c r="C57" s="3" t="s">
        <v>288</v>
      </c>
      <c r="D57" s="146">
        <v>20.638680729136222</v>
      </c>
      <c r="E57" s="146">
        <v>0</v>
      </c>
      <c r="F57" s="146">
        <v>1.0850790506150965</v>
      </c>
      <c r="G57" s="146">
        <v>0</v>
      </c>
      <c r="H57" s="146">
        <v>1.3786181897374881</v>
      </c>
      <c r="I57" s="146">
        <v>1.3324723225094399</v>
      </c>
      <c r="J57" s="146">
        <v>2.2207872041823999</v>
      </c>
      <c r="K57" s="153">
        <v>3.3668971267634404</v>
      </c>
      <c r="L57" s="151">
        <v>2.1043107042271503</v>
      </c>
      <c r="M57" s="146">
        <v>2.7813357841416093</v>
      </c>
      <c r="N57" s="146">
        <v>0</v>
      </c>
      <c r="O57" s="146">
        <v>2.2306911628838035</v>
      </c>
      <c r="P57" s="146">
        <v>0</v>
      </c>
      <c r="Q57" s="146">
        <v>0</v>
      </c>
      <c r="R57" s="146">
        <v>0.74356372096126777</v>
      </c>
      <c r="S57" s="146">
        <v>0</v>
      </c>
      <c r="T57" s="153">
        <v>0</v>
      </c>
      <c r="U57" s="151">
        <v>0</v>
      </c>
      <c r="V57" s="146">
        <v>0.93592346940585724</v>
      </c>
      <c r="W57" s="146">
        <v>0</v>
      </c>
      <c r="X57" s="146">
        <v>0</v>
      </c>
      <c r="Y57" s="146">
        <v>0</v>
      </c>
      <c r="Z57" s="146">
        <v>0</v>
      </c>
      <c r="AA57" s="146">
        <v>0.8735497741098871</v>
      </c>
      <c r="AB57" s="146">
        <v>0.8735497741098871</v>
      </c>
      <c r="AC57" s="153">
        <v>0</v>
      </c>
      <c r="AD57" s="151">
        <v>0</v>
      </c>
      <c r="AE57" s="146">
        <v>0</v>
      </c>
      <c r="AF57" s="146">
        <v>0.71190244548889503</v>
      </c>
    </row>
    <row r="58" spans="1:32" x14ac:dyDescent="0.45">
      <c r="A58" s="3" t="s">
        <v>237</v>
      </c>
      <c r="B58" s="3" t="s">
        <v>26</v>
      </c>
      <c r="C58" s="3" t="s">
        <v>289</v>
      </c>
      <c r="D58" s="146">
        <v>23.059666863919645</v>
      </c>
      <c r="E58" s="146">
        <v>0</v>
      </c>
      <c r="F58" s="146">
        <v>1.0850790506150965</v>
      </c>
      <c r="G58" s="146">
        <v>1.3786181897374881</v>
      </c>
      <c r="H58" s="146">
        <v>1.1488484914479067</v>
      </c>
      <c r="I58" s="146">
        <v>3.1091020858553597</v>
      </c>
      <c r="J58" s="146">
        <v>1.1103936020912</v>
      </c>
      <c r="K58" s="153">
        <v>2.1043107042271503</v>
      </c>
      <c r="L58" s="151">
        <v>2.1043107042271503</v>
      </c>
      <c r="M58" s="146">
        <v>2.7813357841416093</v>
      </c>
      <c r="N58" s="146">
        <v>0.9271119280472031</v>
      </c>
      <c r="O58" s="146">
        <v>2.9742548838450711</v>
      </c>
      <c r="P58" s="146">
        <v>0</v>
      </c>
      <c r="Q58" s="146">
        <v>0</v>
      </c>
      <c r="R58" s="146">
        <v>0</v>
      </c>
      <c r="S58" s="146">
        <v>0</v>
      </c>
      <c r="T58" s="153">
        <v>0</v>
      </c>
      <c r="U58" s="151">
        <v>0</v>
      </c>
      <c r="V58" s="146">
        <v>0</v>
      </c>
      <c r="W58" s="146">
        <v>0</v>
      </c>
      <c r="X58" s="146">
        <v>0.90162255938905067</v>
      </c>
      <c r="Y58" s="146">
        <v>1.8492266606965768</v>
      </c>
      <c r="Z58" s="146">
        <v>0</v>
      </c>
      <c r="AA58" s="146">
        <v>0</v>
      </c>
      <c r="AB58" s="146">
        <v>0.8735497741098871</v>
      </c>
      <c r="AC58" s="153">
        <v>0</v>
      </c>
      <c r="AD58" s="151">
        <v>0.71190244548889503</v>
      </c>
      <c r="AE58" s="146">
        <v>0</v>
      </c>
      <c r="AF58" s="146">
        <v>0</v>
      </c>
    </row>
    <row r="59" spans="1:32" x14ac:dyDescent="0.45">
      <c r="A59" s="2" t="s">
        <v>235</v>
      </c>
      <c r="B59" s="2" t="s">
        <v>54</v>
      </c>
      <c r="C59" s="2" t="s">
        <v>290</v>
      </c>
      <c r="D59" s="145">
        <v>203.51845368458811</v>
      </c>
      <c r="E59" s="145">
        <v>0</v>
      </c>
      <c r="F59" s="145">
        <v>11.935869556766061</v>
      </c>
      <c r="G59" s="145">
        <v>16.083878880270692</v>
      </c>
      <c r="H59" s="145">
        <v>11.94802431105823</v>
      </c>
      <c r="I59" s="145">
        <v>12.2143296230032</v>
      </c>
      <c r="J59" s="145">
        <v>13.324723225094399</v>
      </c>
      <c r="K59" s="148">
        <v>16.834485633817202</v>
      </c>
      <c r="L59" s="152">
        <v>17.886640985930779</v>
      </c>
      <c r="M59" s="145">
        <v>19.469350488991264</v>
      </c>
      <c r="N59" s="145">
        <v>14.83379084875525</v>
      </c>
      <c r="O59" s="145">
        <v>15.614838140186624</v>
      </c>
      <c r="P59" s="145">
        <v>2.9742548838450711</v>
      </c>
      <c r="Q59" s="145">
        <v>0.74356372096126777</v>
      </c>
      <c r="R59" s="145">
        <v>0.74356372096126777</v>
      </c>
      <c r="S59" s="145">
        <v>0</v>
      </c>
      <c r="T59" s="148">
        <v>5.3453407312039563</v>
      </c>
      <c r="U59" s="152">
        <v>7.487387755246858</v>
      </c>
      <c r="V59" s="145">
        <v>5.8027255103163151</v>
      </c>
      <c r="W59" s="145">
        <v>6.311357915723355</v>
      </c>
      <c r="X59" s="145">
        <v>5.4097353563343038</v>
      </c>
      <c r="Y59" s="145">
        <v>0.92461333034828841</v>
      </c>
      <c r="Z59" s="145">
        <v>4.6230666517414418</v>
      </c>
      <c r="AA59" s="145">
        <v>5.2412986446593228</v>
      </c>
      <c r="AB59" s="145">
        <v>3.4941990964395484</v>
      </c>
      <c r="AC59" s="148">
        <v>2.1357073364666852</v>
      </c>
      <c r="AD59" s="152">
        <v>0.71190244548889503</v>
      </c>
      <c r="AE59" s="145">
        <v>0.71190244548889503</v>
      </c>
      <c r="AF59" s="145">
        <v>0.71190244548889503</v>
      </c>
    </row>
    <row r="60" spans="1:32" x14ac:dyDescent="0.45">
      <c r="A60" s="3" t="s">
        <v>237</v>
      </c>
      <c r="B60" s="3" t="s">
        <v>54</v>
      </c>
      <c r="C60" s="3" t="s">
        <v>291</v>
      </c>
      <c r="D60" s="146">
        <v>85.425949018294574</v>
      </c>
      <c r="E60" s="146">
        <v>0</v>
      </c>
      <c r="F60" s="146">
        <v>4.3403162024603859</v>
      </c>
      <c r="G60" s="146">
        <v>7.1228606469770215</v>
      </c>
      <c r="H60" s="146">
        <v>7.8121697418457652</v>
      </c>
      <c r="I60" s="146">
        <v>7.7727552146383996</v>
      </c>
      <c r="J60" s="146">
        <v>5.5519680104560001</v>
      </c>
      <c r="K60" s="153">
        <v>5.2607767605678752</v>
      </c>
      <c r="L60" s="151">
        <v>8.4172428169086011</v>
      </c>
      <c r="M60" s="146">
        <v>7.4168954243776248</v>
      </c>
      <c r="N60" s="146">
        <v>3.7084477121888124</v>
      </c>
      <c r="O60" s="146">
        <v>3.7178186048063386</v>
      </c>
      <c r="P60" s="146">
        <v>1.4871274419225355</v>
      </c>
      <c r="Q60" s="146">
        <v>0</v>
      </c>
      <c r="R60" s="146">
        <v>0.74356372096126777</v>
      </c>
      <c r="S60" s="146">
        <v>0</v>
      </c>
      <c r="T60" s="153">
        <v>3.2072044387223735</v>
      </c>
      <c r="U60" s="151">
        <v>2.8077704082175718</v>
      </c>
      <c r="V60" s="146">
        <v>3.743693877623429</v>
      </c>
      <c r="W60" s="146">
        <v>3.6064902375562027</v>
      </c>
      <c r="X60" s="146">
        <v>1.8032451187781013</v>
      </c>
      <c r="Y60" s="146">
        <v>0</v>
      </c>
      <c r="Z60" s="146">
        <v>1.6643039946269191</v>
      </c>
      <c r="AA60" s="146">
        <v>3.4941990964395484</v>
      </c>
      <c r="AB60" s="146">
        <v>1.7470995482197742</v>
      </c>
      <c r="AC60" s="153">
        <v>0</v>
      </c>
      <c r="AD60" s="151">
        <v>0</v>
      </c>
      <c r="AE60" s="146">
        <v>0</v>
      </c>
      <c r="AF60" s="146">
        <v>0</v>
      </c>
    </row>
    <row r="61" spans="1:32" x14ac:dyDescent="0.45">
      <c r="A61" s="3" t="s">
        <v>237</v>
      </c>
      <c r="B61" s="3" t="s">
        <v>54</v>
      </c>
      <c r="C61" s="3" t="s">
        <v>292</v>
      </c>
      <c r="D61" s="146">
        <v>64.592728711071658</v>
      </c>
      <c r="E61" s="146">
        <v>0</v>
      </c>
      <c r="F61" s="146">
        <v>6.5104743036905788</v>
      </c>
      <c r="G61" s="146">
        <v>3.4465454743437203</v>
      </c>
      <c r="H61" s="146">
        <v>2.7572363794749761</v>
      </c>
      <c r="I61" s="146">
        <v>2.2207872041823999</v>
      </c>
      <c r="J61" s="146">
        <v>5.5519680104560001</v>
      </c>
      <c r="K61" s="153">
        <v>3.1564660563407254</v>
      </c>
      <c r="L61" s="151">
        <v>6.3129321126814508</v>
      </c>
      <c r="M61" s="146">
        <v>7.4168954243776248</v>
      </c>
      <c r="N61" s="146">
        <v>4.635559640236016</v>
      </c>
      <c r="O61" s="146">
        <v>5.0562333025366204</v>
      </c>
      <c r="P61" s="146">
        <v>0.74356372096126777</v>
      </c>
      <c r="Q61" s="146">
        <v>0.74356372096126777</v>
      </c>
      <c r="R61" s="146">
        <v>0</v>
      </c>
      <c r="S61" s="146">
        <v>0</v>
      </c>
      <c r="T61" s="153">
        <v>2.1381362924815823</v>
      </c>
      <c r="U61" s="151">
        <v>3.743693877623429</v>
      </c>
      <c r="V61" s="146">
        <v>2.0590316326928861</v>
      </c>
      <c r="W61" s="146">
        <v>0.90162255938905067</v>
      </c>
      <c r="X61" s="146">
        <v>2.7048676781671519</v>
      </c>
      <c r="Y61" s="146">
        <v>0</v>
      </c>
      <c r="Z61" s="146">
        <v>2.0341493267662347</v>
      </c>
      <c r="AA61" s="146">
        <v>0.8735497741098871</v>
      </c>
      <c r="AB61" s="146">
        <v>0.8735497741098871</v>
      </c>
      <c r="AC61" s="153">
        <v>0</v>
      </c>
      <c r="AD61" s="151">
        <v>0</v>
      </c>
      <c r="AE61" s="146">
        <v>0.71190244548889503</v>
      </c>
      <c r="AF61" s="146">
        <v>0</v>
      </c>
    </row>
    <row r="62" spans="1:32" x14ac:dyDescent="0.45">
      <c r="A62" s="3" t="s">
        <v>237</v>
      </c>
      <c r="B62" s="3" t="s">
        <v>54</v>
      </c>
      <c r="C62" s="3" t="s">
        <v>293</v>
      </c>
      <c r="D62" s="146">
        <v>10.859596841897137</v>
      </c>
      <c r="E62" s="146">
        <v>0</v>
      </c>
      <c r="F62" s="146">
        <v>0</v>
      </c>
      <c r="G62" s="146">
        <v>2.2976969828958134</v>
      </c>
      <c r="H62" s="146">
        <v>0</v>
      </c>
      <c r="I62" s="146">
        <v>1.1103936020912</v>
      </c>
      <c r="J62" s="146">
        <v>1.1103936020912</v>
      </c>
      <c r="K62" s="153">
        <v>2.1043107042271503</v>
      </c>
      <c r="L62" s="151">
        <v>0</v>
      </c>
      <c r="M62" s="146">
        <v>1.8542238560944062</v>
      </c>
      <c r="N62" s="146">
        <v>0.9271119280472031</v>
      </c>
      <c r="O62" s="146">
        <v>0.74356372096126777</v>
      </c>
      <c r="P62" s="146">
        <v>0</v>
      </c>
      <c r="Q62" s="146">
        <v>0</v>
      </c>
      <c r="R62" s="146">
        <v>0</v>
      </c>
      <c r="S62" s="146">
        <v>0</v>
      </c>
      <c r="T62" s="153">
        <v>0</v>
      </c>
      <c r="U62" s="151">
        <v>0</v>
      </c>
      <c r="V62" s="146">
        <v>0</v>
      </c>
      <c r="W62" s="146">
        <v>0</v>
      </c>
      <c r="X62" s="146">
        <v>0</v>
      </c>
      <c r="Y62" s="146">
        <v>0</v>
      </c>
      <c r="Z62" s="146">
        <v>0</v>
      </c>
      <c r="AA62" s="146">
        <v>0</v>
      </c>
      <c r="AB62" s="146">
        <v>0</v>
      </c>
      <c r="AC62" s="153">
        <v>0</v>
      </c>
      <c r="AD62" s="151">
        <v>0</v>
      </c>
      <c r="AE62" s="146">
        <v>0</v>
      </c>
      <c r="AF62" s="146">
        <v>0.71190244548889503</v>
      </c>
    </row>
    <row r="63" spans="1:32" x14ac:dyDescent="0.45">
      <c r="A63" s="3" t="s">
        <v>237</v>
      </c>
      <c r="B63" s="3" t="s">
        <v>54</v>
      </c>
      <c r="C63" s="3" t="s">
        <v>294</v>
      </c>
      <c r="D63" s="146">
        <v>7.9217761529532371</v>
      </c>
      <c r="E63" s="146">
        <v>0</v>
      </c>
      <c r="F63" s="146">
        <v>0</v>
      </c>
      <c r="G63" s="146">
        <v>1.1488484914479067</v>
      </c>
      <c r="H63" s="146">
        <v>0</v>
      </c>
      <c r="I63" s="146">
        <v>0</v>
      </c>
      <c r="J63" s="146">
        <v>0</v>
      </c>
      <c r="K63" s="153">
        <v>3.1564660563407254</v>
      </c>
      <c r="L63" s="151">
        <v>0</v>
      </c>
      <c r="M63" s="146">
        <v>0.9271119280472031</v>
      </c>
      <c r="N63" s="146">
        <v>0.9271119280472031</v>
      </c>
      <c r="O63" s="146">
        <v>0.14871274419225355</v>
      </c>
      <c r="P63" s="146">
        <v>0</v>
      </c>
      <c r="Q63" s="146">
        <v>0</v>
      </c>
      <c r="R63" s="146">
        <v>0</v>
      </c>
      <c r="S63" s="146">
        <v>0</v>
      </c>
      <c r="T63" s="153">
        <v>0</v>
      </c>
      <c r="U63" s="151">
        <v>0</v>
      </c>
      <c r="V63" s="146">
        <v>0</v>
      </c>
      <c r="W63" s="146">
        <v>0.90162255938905067</v>
      </c>
      <c r="X63" s="146">
        <v>0</v>
      </c>
      <c r="Y63" s="146">
        <v>0</v>
      </c>
      <c r="Z63" s="146">
        <v>0</v>
      </c>
      <c r="AA63" s="146">
        <v>0</v>
      </c>
      <c r="AB63" s="146">
        <v>0</v>
      </c>
      <c r="AC63" s="153">
        <v>0.71190244548889503</v>
      </c>
      <c r="AD63" s="151">
        <v>0</v>
      </c>
      <c r="AE63" s="146">
        <v>0</v>
      </c>
      <c r="AF63" s="146">
        <v>0</v>
      </c>
    </row>
    <row r="64" spans="1:32" x14ac:dyDescent="0.45">
      <c r="A64" s="3" t="s">
        <v>237</v>
      </c>
      <c r="B64" s="3" t="s">
        <v>54</v>
      </c>
      <c r="C64" s="3" t="s">
        <v>295</v>
      </c>
      <c r="D64" s="146">
        <v>16.776718376464288</v>
      </c>
      <c r="E64" s="146">
        <v>0</v>
      </c>
      <c r="F64" s="146">
        <v>0</v>
      </c>
      <c r="G64" s="146">
        <v>0</v>
      </c>
      <c r="H64" s="146">
        <v>0</v>
      </c>
      <c r="I64" s="146">
        <v>1.1103936020912</v>
      </c>
      <c r="J64" s="146">
        <v>1.1103936020912</v>
      </c>
      <c r="K64" s="153">
        <v>1.0521553521135751</v>
      </c>
      <c r="L64" s="151">
        <v>1.0521553521135751</v>
      </c>
      <c r="M64" s="146">
        <v>0.9271119280472031</v>
      </c>
      <c r="N64" s="146">
        <v>1.8542238560944062</v>
      </c>
      <c r="O64" s="146">
        <v>2.9742548838450711</v>
      </c>
      <c r="P64" s="146">
        <v>0</v>
      </c>
      <c r="Q64" s="146">
        <v>0</v>
      </c>
      <c r="R64" s="146">
        <v>0</v>
      </c>
      <c r="S64" s="146">
        <v>0</v>
      </c>
      <c r="T64" s="153">
        <v>0</v>
      </c>
      <c r="U64" s="151">
        <v>0.93592346940585724</v>
      </c>
      <c r="V64" s="146">
        <v>0</v>
      </c>
      <c r="W64" s="146">
        <v>0.90162255938905067</v>
      </c>
      <c r="X64" s="146">
        <v>0</v>
      </c>
      <c r="Y64" s="146">
        <v>0.92461333034828841</v>
      </c>
      <c r="Z64" s="146">
        <v>0.92461333034828841</v>
      </c>
      <c r="AA64" s="146">
        <v>0</v>
      </c>
      <c r="AB64" s="146">
        <v>0.8735497741098871</v>
      </c>
      <c r="AC64" s="153">
        <v>1.4238048909777901</v>
      </c>
      <c r="AD64" s="151">
        <v>0.71190244548889503</v>
      </c>
      <c r="AE64" s="146">
        <v>0</v>
      </c>
      <c r="AF64" s="146">
        <v>0</v>
      </c>
    </row>
    <row r="65" spans="1:32" x14ac:dyDescent="0.45">
      <c r="A65" s="3" t="s">
        <v>237</v>
      </c>
      <c r="B65" s="3" t="s">
        <v>54</v>
      </c>
      <c r="C65" s="3" t="s">
        <v>296</v>
      </c>
      <c r="D65" s="146">
        <v>17.941684583907207</v>
      </c>
      <c r="E65" s="146">
        <v>0</v>
      </c>
      <c r="F65" s="146">
        <v>1.0850790506150965</v>
      </c>
      <c r="G65" s="146">
        <v>2.067927284606232</v>
      </c>
      <c r="H65" s="146">
        <v>1.3786181897374881</v>
      </c>
      <c r="I65" s="146">
        <v>0</v>
      </c>
      <c r="J65" s="146">
        <v>0</v>
      </c>
      <c r="K65" s="153">
        <v>2.1043107042271503</v>
      </c>
      <c r="L65" s="151">
        <v>2.1043107042271503</v>
      </c>
      <c r="M65" s="146">
        <v>0.9271119280472031</v>
      </c>
      <c r="N65" s="146">
        <v>2.7813357841416093</v>
      </c>
      <c r="O65" s="146">
        <v>2.9742548838450711</v>
      </c>
      <c r="P65" s="146">
        <v>0.74356372096126777</v>
      </c>
      <c r="Q65" s="146">
        <v>0</v>
      </c>
      <c r="R65" s="146">
        <v>0</v>
      </c>
      <c r="S65" s="146">
        <v>0</v>
      </c>
      <c r="T65" s="153">
        <v>0</v>
      </c>
      <c r="U65" s="151">
        <v>0</v>
      </c>
      <c r="V65" s="146">
        <v>0</v>
      </c>
      <c r="W65" s="146">
        <v>0</v>
      </c>
      <c r="X65" s="146">
        <v>0.90162255938905067</v>
      </c>
      <c r="Y65" s="146">
        <v>0</v>
      </c>
      <c r="Z65" s="146">
        <v>0</v>
      </c>
      <c r="AA65" s="146">
        <v>0.8735497741098871</v>
      </c>
      <c r="AB65" s="146">
        <v>0</v>
      </c>
      <c r="AC65" s="153">
        <v>0</v>
      </c>
      <c r="AD65" s="151">
        <v>0</v>
      </c>
      <c r="AE65" s="146">
        <v>0</v>
      </c>
      <c r="AF65" s="146">
        <v>0</v>
      </c>
    </row>
    <row r="66" spans="1:32" x14ac:dyDescent="0.45">
      <c r="A66" s="2" t="s">
        <v>235</v>
      </c>
      <c r="B66" s="2" t="s">
        <v>57</v>
      </c>
      <c r="C66" s="2" t="s">
        <v>297</v>
      </c>
      <c r="D66" s="145">
        <v>314.09554868007604</v>
      </c>
      <c r="E66" s="145">
        <v>0</v>
      </c>
      <c r="F66" s="145">
        <v>12.3699011770121</v>
      </c>
      <c r="G66" s="145">
        <v>23.66627892382688</v>
      </c>
      <c r="H66" s="145">
        <v>28.950981984487246</v>
      </c>
      <c r="I66" s="145">
        <v>28.203997493116479</v>
      </c>
      <c r="J66" s="145">
        <v>17.988376353877438</v>
      </c>
      <c r="K66" s="148">
        <v>17.676209915508064</v>
      </c>
      <c r="L66" s="152">
        <v>20.622244901426075</v>
      </c>
      <c r="M66" s="145">
        <v>23.548642972398959</v>
      </c>
      <c r="N66" s="145">
        <v>20.211040031429029</v>
      </c>
      <c r="O66" s="145">
        <v>9.6663283724964817</v>
      </c>
      <c r="P66" s="145">
        <v>2.3794039070760569</v>
      </c>
      <c r="Q66" s="145">
        <v>1.4871274419225355</v>
      </c>
      <c r="R66" s="145">
        <v>0.74356372096126777</v>
      </c>
      <c r="S66" s="145">
        <v>0</v>
      </c>
      <c r="T66" s="148">
        <v>12.828817754889494</v>
      </c>
      <c r="U66" s="152">
        <v>16.846622449305432</v>
      </c>
      <c r="V66" s="145">
        <v>17.0338071431866</v>
      </c>
      <c r="W66" s="145">
        <v>12.803040343324518</v>
      </c>
      <c r="X66" s="145">
        <v>8.1146030345014566</v>
      </c>
      <c r="Y66" s="145">
        <v>9.2461333034828836</v>
      </c>
      <c r="Z66" s="145">
        <v>9.2461333034828836</v>
      </c>
      <c r="AA66" s="145">
        <v>4.5424588253714129</v>
      </c>
      <c r="AB66" s="145">
        <v>5.2412986446593228</v>
      </c>
      <c r="AC66" s="148">
        <v>4.2714146729333704</v>
      </c>
      <c r="AD66" s="152">
        <v>2.8476097819555801</v>
      </c>
      <c r="AE66" s="145">
        <v>2.1357073364666852</v>
      </c>
      <c r="AF66" s="145">
        <v>1.4238048909777901</v>
      </c>
    </row>
    <row r="67" spans="1:32" x14ac:dyDescent="0.45">
      <c r="A67" s="3" t="s">
        <v>237</v>
      </c>
      <c r="B67" s="3" t="s">
        <v>57</v>
      </c>
      <c r="C67" s="3" t="s">
        <v>298</v>
      </c>
      <c r="D67" s="146">
        <v>11.21174744145384</v>
      </c>
      <c r="E67" s="146">
        <v>0</v>
      </c>
      <c r="F67" s="146">
        <v>0</v>
      </c>
      <c r="G67" s="146">
        <v>0</v>
      </c>
      <c r="H67" s="146">
        <v>0</v>
      </c>
      <c r="I67" s="146">
        <v>1.1103936020912</v>
      </c>
      <c r="J67" s="146">
        <v>0</v>
      </c>
      <c r="K67" s="153">
        <v>0</v>
      </c>
      <c r="L67" s="151">
        <v>2.3147417746498653</v>
      </c>
      <c r="M67" s="146">
        <v>0.9271119280472031</v>
      </c>
      <c r="N67" s="146">
        <v>0.9271119280472031</v>
      </c>
      <c r="O67" s="146">
        <v>0</v>
      </c>
      <c r="P67" s="146">
        <v>0.89227646515352133</v>
      </c>
      <c r="Q67" s="146">
        <v>0</v>
      </c>
      <c r="R67" s="146">
        <v>0.74356372096126777</v>
      </c>
      <c r="S67" s="146">
        <v>0</v>
      </c>
      <c r="T67" s="153">
        <v>0</v>
      </c>
      <c r="U67" s="151">
        <v>0</v>
      </c>
      <c r="V67" s="146">
        <v>0.93592346940585724</v>
      </c>
      <c r="W67" s="146">
        <v>0.90162255938905067</v>
      </c>
      <c r="X67" s="146">
        <v>0</v>
      </c>
      <c r="Y67" s="146">
        <v>0</v>
      </c>
      <c r="Z67" s="146">
        <v>0</v>
      </c>
      <c r="AA67" s="146">
        <v>0.8735497741098871</v>
      </c>
      <c r="AB67" s="146">
        <v>0.8735497741098871</v>
      </c>
      <c r="AC67" s="153">
        <v>0</v>
      </c>
      <c r="AD67" s="151">
        <v>0</v>
      </c>
      <c r="AE67" s="146">
        <v>0</v>
      </c>
      <c r="AF67" s="146">
        <v>0.71190244548889503</v>
      </c>
    </row>
    <row r="68" spans="1:32" x14ac:dyDescent="0.45">
      <c r="A68" s="3" t="s">
        <v>237</v>
      </c>
      <c r="B68" s="3" t="s">
        <v>57</v>
      </c>
      <c r="C68" s="3" t="s">
        <v>299</v>
      </c>
      <c r="D68" s="146">
        <v>94.046420535312166</v>
      </c>
      <c r="E68" s="146">
        <v>0</v>
      </c>
      <c r="F68" s="146">
        <v>3.2552371518452894</v>
      </c>
      <c r="G68" s="146">
        <v>7.3526303452666033</v>
      </c>
      <c r="H68" s="146">
        <v>6.8930909486874405</v>
      </c>
      <c r="I68" s="146">
        <v>8.2169126554748804</v>
      </c>
      <c r="J68" s="146">
        <v>5.3298892900377597</v>
      </c>
      <c r="K68" s="153">
        <v>6.3129321126814508</v>
      </c>
      <c r="L68" s="151">
        <v>5.2607767605678752</v>
      </c>
      <c r="M68" s="146">
        <v>8.3440073524248284</v>
      </c>
      <c r="N68" s="146">
        <v>6.3043611107209809</v>
      </c>
      <c r="O68" s="146">
        <v>5.2049460467288746</v>
      </c>
      <c r="P68" s="146">
        <v>0.74356372096126777</v>
      </c>
      <c r="Q68" s="146">
        <v>1.4871274419225355</v>
      </c>
      <c r="R68" s="146">
        <v>0</v>
      </c>
      <c r="S68" s="146">
        <v>0</v>
      </c>
      <c r="T68" s="153">
        <v>3.2072044387223735</v>
      </c>
      <c r="U68" s="151">
        <v>3.743693877623429</v>
      </c>
      <c r="V68" s="146">
        <v>5.8027255103163151</v>
      </c>
      <c r="W68" s="146">
        <v>3.6064902375562027</v>
      </c>
      <c r="X68" s="146">
        <v>1.8032451187781013</v>
      </c>
      <c r="Y68" s="146">
        <v>1.8492266606965768</v>
      </c>
      <c r="Z68" s="146">
        <v>3.6984533213931536</v>
      </c>
      <c r="AA68" s="146">
        <v>1.7470995482197742</v>
      </c>
      <c r="AB68" s="146">
        <v>1.7470995482197742</v>
      </c>
      <c r="AC68" s="153">
        <v>0.71190244548889503</v>
      </c>
      <c r="AD68" s="151">
        <v>0</v>
      </c>
      <c r="AE68" s="146">
        <v>0.71190244548889503</v>
      </c>
      <c r="AF68" s="146">
        <v>0.71190244548889503</v>
      </c>
    </row>
    <row r="69" spans="1:32" x14ac:dyDescent="0.45">
      <c r="A69" s="3" t="s">
        <v>237</v>
      </c>
      <c r="B69" s="3" t="s">
        <v>57</v>
      </c>
      <c r="C69" s="3" t="s">
        <v>300</v>
      </c>
      <c r="D69" s="146">
        <v>45.870969349191355</v>
      </c>
      <c r="E69" s="146">
        <v>0</v>
      </c>
      <c r="F69" s="146">
        <v>3.4722529619683087</v>
      </c>
      <c r="G69" s="146">
        <v>4.3656242675020449</v>
      </c>
      <c r="H69" s="146">
        <v>3.9060848709228826</v>
      </c>
      <c r="I69" s="146">
        <v>5.5519680104560001</v>
      </c>
      <c r="J69" s="146">
        <v>2.2207872041823999</v>
      </c>
      <c r="K69" s="153">
        <v>2.1043107042271503</v>
      </c>
      <c r="L69" s="151">
        <v>3.1564660563407254</v>
      </c>
      <c r="M69" s="146">
        <v>2.9667581697510501</v>
      </c>
      <c r="N69" s="146">
        <v>3.7084477121888124</v>
      </c>
      <c r="O69" s="146">
        <v>1.4871274419225355</v>
      </c>
      <c r="P69" s="146">
        <v>0</v>
      </c>
      <c r="Q69" s="146">
        <v>0</v>
      </c>
      <c r="R69" s="146">
        <v>0</v>
      </c>
      <c r="S69" s="146">
        <v>0</v>
      </c>
      <c r="T69" s="153">
        <v>2.1381362924815823</v>
      </c>
      <c r="U69" s="151">
        <v>3.743693877623429</v>
      </c>
      <c r="V69" s="146">
        <v>1.8718469388117145</v>
      </c>
      <c r="W69" s="146">
        <v>0.90162255938905067</v>
      </c>
      <c r="X69" s="146">
        <v>0.18032451187781015</v>
      </c>
      <c r="Y69" s="146">
        <v>0</v>
      </c>
      <c r="Z69" s="146">
        <v>0.92461333034828841</v>
      </c>
      <c r="AA69" s="146">
        <v>1.7470995482197742</v>
      </c>
      <c r="AB69" s="146">
        <v>0</v>
      </c>
      <c r="AC69" s="153">
        <v>0.71190244548889503</v>
      </c>
      <c r="AD69" s="151">
        <v>0</v>
      </c>
      <c r="AE69" s="146">
        <v>0.71190244548889503</v>
      </c>
      <c r="AF69" s="146">
        <v>0</v>
      </c>
    </row>
    <row r="70" spans="1:32" x14ac:dyDescent="0.45">
      <c r="A70" s="3" t="s">
        <v>237</v>
      </c>
      <c r="B70" s="3" t="s">
        <v>57</v>
      </c>
      <c r="C70" s="3" t="s">
        <v>301</v>
      </c>
      <c r="D70" s="146">
        <v>13.152787019837938</v>
      </c>
      <c r="E70" s="146">
        <v>0</v>
      </c>
      <c r="F70" s="146">
        <v>1.0850790506150965</v>
      </c>
      <c r="G70" s="146">
        <v>3.6763151726333017</v>
      </c>
      <c r="H70" s="146">
        <v>0</v>
      </c>
      <c r="I70" s="146">
        <v>1.1103936020912</v>
      </c>
      <c r="J70" s="146">
        <v>1.3324723225094399</v>
      </c>
      <c r="K70" s="153">
        <v>0</v>
      </c>
      <c r="L70" s="151">
        <v>2.1043107042271503</v>
      </c>
      <c r="M70" s="146">
        <v>0</v>
      </c>
      <c r="N70" s="146">
        <v>0</v>
      </c>
      <c r="O70" s="146">
        <v>1.4871274419225355</v>
      </c>
      <c r="P70" s="146">
        <v>0.74356372096126777</v>
      </c>
      <c r="Q70" s="146">
        <v>0</v>
      </c>
      <c r="R70" s="146">
        <v>0</v>
      </c>
      <c r="S70" s="146">
        <v>0</v>
      </c>
      <c r="T70" s="153">
        <v>0</v>
      </c>
      <c r="U70" s="151">
        <v>0</v>
      </c>
      <c r="V70" s="146">
        <v>0</v>
      </c>
      <c r="W70" s="146">
        <v>0.90162255938905067</v>
      </c>
      <c r="X70" s="146">
        <v>0</v>
      </c>
      <c r="Y70" s="146">
        <v>0</v>
      </c>
      <c r="Z70" s="146">
        <v>0</v>
      </c>
      <c r="AA70" s="146">
        <v>0</v>
      </c>
      <c r="AB70" s="146">
        <v>0</v>
      </c>
      <c r="AC70" s="153">
        <v>0</v>
      </c>
      <c r="AD70" s="151">
        <v>0</v>
      </c>
      <c r="AE70" s="146">
        <v>0.71190244548889503</v>
      </c>
      <c r="AF70" s="146">
        <v>0</v>
      </c>
    </row>
    <row r="71" spans="1:32" x14ac:dyDescent="0.45">
      <c r="A71" s="3" t="s">
        <v>237</v>
      </c>
      <c r="B71" s="3" t="s">
        <v>57</v>
      </c>
      <c r="C71" s="3" t="s">
        <v>302</v>
      </c>
      <c r="D71" s="146">
        <v>19.530583614015242</v>
      </c>
      <c r="E71" s="146">
        <v>0</v>
      </c>
      <c r="F71" s="146">
        <v>0</v>
      </c>
      <c r="G71" s="146">
        <v>1.8381575863166508</v>
      </c>
      <c r="H71" s="146">
        <v>3.9060848709228826</v>
      </c>
      <c r="I71" s="146">
        <v>3.1091020858553597</v>
      </c>
      <c r="J71" s="146">
        <v>1.5545510429276799</v>
      </c>
      <c r="K71" s="153">
        <v>0</v>
      </c>
      <c r="L71" s="151">
        <v>0</v>
      </c>
      <c r="M71" s="146">
        <v>2.9667581697510501</v>
      </c>
      <c r="N71" s="146">
        <v>0</v>
      </c>
      <c r="O71" s="146">
        <v>0.74356372096126777</v>
      </c>
      <c r="P71" s="146">
        <v>0</v>
      </c>
      <c r="Q71" s="146">
        <v>0</v>
      </c>
      <c r="R71" s="146">
        <v>0</v>
      </c>
      <c r="S71" s="146">
        <v>0</v>
      </c>
      <c r="T71" s="153">
        <v>1.0690681462407912</v>
      </c>
      <c r="U71" s="151">
        <v>0.93592346940585724</v>
      </c>
      <c r="V71" s="146">
        <v>0</v>
      </c>
      <c r="W71" s="146">
        <v>0.90162255938905067</v>
      </c>
      <c r="X71" s="146">
        <v>1.0819470712668608</v>
      </c>
      <c r="Y71" s="146">
        <v>0</v>
      </c>
      <c r="Z71" s="146">
        <v>0</v>
      </c>
      <c r="AA71" s="146">
        <v>0</v>
      </c>
      <c r="AB71" s="146">
        <v>0</v>
      </c>
      <c r="AC71" s="153">
        <v>0.71190244548889503</v>
      </c>
      <c r="AD71" s="151">
        <v>0.71190244548889503</v>
      </c>
      <c r="AE71" s="146">
        <v>0</v>
      </c>
      <c r="AF71" s="146">
        <v>0</v>
      </c>
    </row>
    <row r="72" spans="1:32" x14ac:dyDescent="0.45">
      <c r="A72" s="3" t="s">
        <v>237</v>
      </c>
      <c r="B72" s="3" t="s">
        <v>57</v>
      </c>
      <c r="C72" s="3" t="s">
        <v>303</v>
      </c>
      <c r="D72" s="146">
        <v>25.310131473578135</v>
      </c>
      <c r="E72" s="146">
        <v>0</v>
      </c>
      <c r="F72" s="146">
        <v>0.21701581012301929</v>
      </c>
      <c r="G72" s="146">
        <v>1.1488484914479067</v>
      </c>
      <c r="H72" s="146">
        <v>3.2167757760541384</v>
      </c>
      <c r="I72" s="146">
        <v>1.3324723225094399</v>
      </c>
      <c r="J72" s="146">
        <v>1.1103936020912</v>
      </c>
      <c r="K72" s="153">
        <v>4.2086214084543005</v>
      </c>
      <c r="L72" s="151">
        <v>0</v>
      </c>
      <c r="M72" s="146">
        <v>2.7813357841416093</v>
      </c>
      <c r="N72" s="146">
        <v>1.1125343136566437</v>
      </c>
      <c r="O72" s="146">
        <v>0</v>
      </c>
      <c r="P72" s="146">
        <v>0</v>
      </c>
      <c r="Q72" s="146">
        <v>0</v>
      </c>
      <c r="R72" s="146">
        <v>0</v>
      </c>
      <c r="S72" s="146">
        <v>0</v>
      </c>
      <c r="T72" s="153">
        <v>0.21381362924815825</v>
      </c>
      <c r="U72" s="151">
        <v>1.8718469388117145</v>
      </c>
      <c r="V72" s="146">
        <v>2.8077704082175718</v>
      </c>
      <c r="W72" s="146">
        <v>0.90162255938905067</v>
      </c>
      <c r="X72" s="146">
        <v>0</v>
      </c>
      <c r="Y72" s="146">
        <v>1.6643039946269191</v>
      </c>
      <c r="Z72" s="146">
        <v>1.8492266606965768</v>
      </c>
      <c r="AA72" s="146">
        <v>0</v>
      </c>
      <c r="AB72" s="146">
        <v>0.8735497741098871</v>
      </c>
      <c r="AC72" s="153">
        <v>0</v>
      </c>
      <c r="AD72" s="151">
        <v>0</v>
      </c>
      <c r="AE72" s="146">
        <v>0</v>
      </c>
      <c r="AF72" s="146">
        <v>0</v>
      </c>
    </row>
    <row r="73" spans="1:32" x14ac:dyDescent="0.45">
      <c r="A73" s="3" t="s">
        <v>237</v>
      </c>
      <c r="B73" s="3" t="s">
        <v>57</v>
      </c>
      <c r="C73" s="3" t="s">
        <v>304</v>
      </c>
      <c r="D73" s="146">
        <v>22.2129862867531</v>
      </c>
      <c r="E73" s="146">
        <v>0</v>
      </c>
      <c r="F73" s="146">
        <v>0.21701581012301929</v>
      </c>
      <c r="G73" s="146">
        <v>1.1488484914479067</v>
      </c>
      <c r="H73" s="146">
        <v>1.3786181897374881</v>
      </c>
      <c r="I73" s="146">
        <v>1.99870848376416</v>
      </c>
      <c r="J73" s="146">
        <v>1.1103936020912</v>
      </c>
      <c r="K73" s="153">
        <v>1.8938796338044352</v>
      </c>
      <c r="L73" s="151">
        <v>2.5251728450725803</v>
      </c>
      <c r="M73" s="146">
        <v>1.6688014704849656</v>
      </c>
      <c r="N73" s="146">
        <v>2.7813357841416093</v>
      </c>
      <c r="O73" s="146">
        <v>0</v>
      </c>
      <c r="P73" s="146">
        <v>0</v>
      </c>
      <c r="Q73" s="146">
        <v>0</v>
      </c>
      <c r="R73" s="146">
        <v>0</v>
      </c>
      <c r="S73" s="146">
        <v>0</v>
      </c>
      <c r="T73" s="153">
        <v>1.0690681462407912</v>
      </c>
      <c r="U73" s="151">
        <v>1.8718469388117145</v>
      </c>
      <c r="V73" s="146">
        <v>0</v>
      </c>
      <c r="W73" s="146">
        <v>0</v>
      </c>
      <c r="X73" s="146">
        <v>1.8032451187781013</v>
      </c>
      <c r="Y73" s="146">
        <v>2.0341493267662347</v>
      </c>
      <c r="Z73" s="146">
        <v>0</v>
      </c>
      <c r="AA73" s="146">
        <v>0</v>
      </c>
      <c r="AB73" s="146">
        <v>0</v>
      </c>
      <c r="AC73" s="153">
        <v>0.71190244548889503</v>
      </c>
      <c r="AD73" s="151">
        <v>0</v>
      </c>
      <c r="AE73" s="146">
        <v>0</v>
      </c>
      <c r="AF73" s="146">
        <v>0</v>
      </c>
    </row>
    <row r="74" spans="1:32" x14ac:dyDescent="0.45">
      <c r="A74" s="3" t="s">
        <v>237</v>
      </c>
      <c r="B74" s="3" t="s">
        <v>57</v>
      </c>
      <c r="C74" s="3" t="s">
        <v>305</v>
      </c>
      <c r="D74" s="146">
        <v>82.759922959934286</v>
      </c>
      <c r="E74" s="146">
        <v>0</v>
      </c>
      <c r="F74" s="146">
        <v>4.1233003923373666</v>
      </c>
      <c r="G74" s="146">
        <v>4.135854569212464</v>
      </c>
      <c r="H74" s="146">
        <v>9.6503273281624171</v>
      </c>
      <c r="I74" s="146">
        <v>5.7740467308742405</v>
      </c>
      <c r="J74" s="146">
        <v>5.3298892900377597</v>
      </c>
      <c r="K74" s="153">
        <v>3.1564660563407254</v>
      </c>
      <c r="L74" s="151">
        <v>5.2607767605678752</v>
      </c>
      <c r="M74" s="146">
        <v>3.8938700977982532</v>
      </c>
      <c r="N74" s="146">
        <v>5.3772491826737783</v>
      </c>
      <c r="O74" s="146">
        <v>0.74356372096126777</v>
      </c>
      <c r="P74" s="146">
        <v>0</v>
      </c>
      <c r="Q74" s="146">
        <v>0</v>
      </c>
      <c r="R74" s="146">
        <v>0</v>
      </c>
      <c r="S74" s="146">
        <v>0</v>
      </c>
      <c r="T74" s="153">
        <v>5.1315271019557978</v>
      </c>
      <c r="U74" s="151">
        <v>4.6796173470292866</v>
      </c>
      <c r="V74" s="146">
        <v>5.6155408164351437</v>
      </c>
      <c r="W74" s="146">
        <v>4.6884373088230635</v>
      </c>
      <c r="X74" s="146">
        <v>3.2458412138005825</v>
      </c>
      <c r="Y74" s="146">
        <v>3.6984533213931536</v>
      </c>
      <c r="Z74" s="146">
        <v>2.7738399910448654</v>
      </c>
      <c r="AA74" s="146">
        <v>0.17470995482197743</v>
      </c>
      <c r="AB74" s="146">
        <v>1.7470995482197742</v>
      </c>
      <c r="AC74" s="153">
        <v>1.4238048909777901</v>
      </c>
      <c r="AD74" s="151">
        <v>2.1357073364666852</v>
      </c>
      <c r="AE74" s="146">
        <v>0</v>
      </c>
      <c r="AF74" s="146">
        <v>0</v>
      </c>
    </row>
    <row r="75" spans="1:32" x14ac:dyDescent="0.45">
      <c r="A75" s="2" t="s">
        <v>235</v>
      </c>
      <c r="B75" s="2" t="s">
        <v>58</v>
      </c>
      <c r="C75" s="2" t="s">
        <v>306</v>
      </c>
      <c r="D75" s="145">
        <v>260.46828626608584</v>
      </c>
      <c r="E75" s="145">
        <v>0</v>
      </c>
      <c r="F75" s="145">
        <v>14.757075088365312</v>
      </c>
      <c r="G75" s="145">
        <v>26.883054699881015</v>
      </c>
      <c r="H75" s="145">
        <v>23.206739527247713</v>
      </c>
      <c r="I75" s="145">
        <v>16.211746590531519</v>
      </c>
      <c r="J75" s="145">
        <v>13.546801945512639</v>
      </c>
      <c r="K75" s="148">
        <v>11.363277802826612</v>
      </c>
      <c r="L75" s="152">
        <v>23.147417746498654</v>
      </c>
      <c r="M75" s="145">
        <v>13.350411763879725</v>
      </c>
      <c r="N75" s="145">
        <v>17.61512663289686</v>
      </c>
      <c r="O75" s="145">
        <v>6.6920734886514097</v>
      </c>
      <c r="P75" s="145">
        <v>2.2306911628838035</v>
      </c>
      <c r="Q75" s="145">
        <v>0.74356372096126777</v>
      </c>
      <c r="R75" s="145">
        <v>2.9742548838450711</v>
      </c>
      <c r="S75" s="145">
        <v>0</v>
      </c>
      <c r="T75" s="148">
        <v>9.6216133161671209</v>
      </c>
      <c r="U75" s="152">
        <v>14.974775510493716</v>
      </c>
      <c r="V75" s="145">
        <v>11.043896938989116</v>
      </c>
      <c r="W75" s="145">
        <v>11.54076876017985</v>
      </c>
      <c r="X75" s="145">
        <v>9.9178481532795573</v>
      </c>
      <c r="Y75" s="145">
        <v>10.170746633831172</v>
      </c>
      <c r="Z75" s="145">
        <v>5.5476799820897309</v>
      </c>
      <c r="AA75" s="145">
        <v>6.9883981928790968</v>
      </c>
      <c r="AB75" s="145">
        <v>3.6689090512615259</v>
      </c>
      <c r="AC75" s="148">
        <v>2.8476097819555801</v>
      </c>
      <c r="AD75" s="152">
        <v>1.4238048909777901</v>
      </c>
      <c r="AE75" s="145">
        <v>0</v>
      </c>
      <c r="AF75" s="145">
        <v>0</v>
      </c>
    </row>
    <row r="76" spans="1:32" x14ac:dyDescent="0.45">
      <c r="A76" s="3" t="s">
        <v>237</v>
      </c>
      <c r="B76" s="3" t="s">
        <v>58</v>
      </c>
      <c r="C76" s="3" t="s">
        <v>307</v>
      </c>
      <c r="D76" s="146">
        <v>48.993812988601341</v>
      </c>
      <c r="E76" s="146">
        <v>0</v>
      </c>
      <c r="F76" s="146">
        <v>3.2552371518452894</v>
      </c>
      <c r="G76" s="146">
        <v>1.3786181897374881</v>
      </c>
      <c r="H76" s="146">
        <v>2.7572363794749761</v>
      </c>
      <c r="I76" s="146">
        <v>3.99741696752832</v>
      </c>
      <c r="J76" s="146">
        <v>3.1091020858553597</v>
      </c>
      <c r="K76" s="153">
        <v>0</v>
      </c>
      <c r="L76" s="151">
        <v>5.4712078309905907</v>
      </c>
      <c r="M76" s="146">
        <v>4.2647148690171344</v>
      </c>
      <c r="N76" s="146">
        <v>4.2647148690171344</v>
      </c>
      <c r="O76" s="146">
        <v>1.6358401861147893</v>
      </c>
      <c r="P76" s="146">
        <v>1.4871274419225355</v>
      </c>
      <c r="Q76" s="146">
        <v>0.74356372096126777</v>
      </c>
      <c r="R76" s="146">
        <v>0.74356372096126777</v>
      </c>
      <c r="S76" s="146">
        <v>0</v>
      </c>
      <c r="T76" s="153">
        <v>2.1381362924815823</v>
      </c>
      <c r="U76" s="151">
        <v>0.18718469388117145</v>
      </c>
      <c r="V76" s="146">
        <v>2.0590316326928861</v>
      </c>
      <c r="W76" s="146">
        <v>0.90162255938905067</v>
      </c>
      <c r="X76" s="146">
        <v>3.6064902375562027</v>
      </c>
      <c r="Y76" s="146">
        <v>1.8492266606965768</v>
      </c>
      <c r="Z76" s="146">
        <v>0.92461333034828841</v>
      </c>
      <c r="AA76" s="146">
        <v>0.8735497741098871</v>
      </c>
      <c r="AB76" s="146">
        <v>1.9218095030417517</v>
      </c>
      <c r="AC76" s="153">
        <v>0.71190244548889503</v>
      </c>
      <c r="AD76" s="151">
        <v>0.71190244548889503</v>
      </c>
      <c r="AE76" s="146">
        <v>0</v>
      </c>
      <c r="AF76" s="146">
        <v>0</v>
      </c>
    </row>
    <row r="77" spans="1:32" x14ac:dyDescent="0.45">
      <c r="A77" s="3" t="s">
        <v>237</v>
      </c>
      <c r="B77" s="3" t="s">
        <v>58</v>
      </c>
      <c r="C77" s="3" t="s">
        <v>308</v>
      </c>
      <c r="D77" s="146">
        <v>41.212179631394974</v>
      </c>
      <c r="E77" s="146">
        <v>0</v>
      </c>
      <c r="F77" s="146">
        <v>1.0850790506150965</v>
      </c>
      <c r="G77" s="146">
        <v>8.0419394401353461</v>
      </c>
      <c r="H77" s="146">
        <v>2.2976969828958134</v>
      </c>
      <c r="I77" s="146">
        <v>2.2207872041823999</v>
      </c>
      <c r="J77" s="146">
        <v>1.5545510429276799</v>
      </c>
      <c r="K77" s="153">
        <v>2.1043107042271503</v>
      </c>
      <c r="L77" s="151">
        <v>3.3668971267634404</v>
      </c>
      <c r="M77" s="146">
        <v>1.8542238560944062</v>
      </c>
      <c r="N77" s="146">
        <v>6.6752058819398625</v>
      </c>
      <c r="O77" s="146">
        <v>0</v>
      </c>
      <c r="P77" s="146">
        <v>0</v>
      </c>
      <c r="Q77" s="146">
        <v>0</v>
      </c>
      <c r="R77" s="146">
        <v>0.74356372096126777</v>
      </c>
      <c r="S77" s="146">
        <v>0</v>
      </c>
      <c r="T77" s="153">
        <v>0</v>
      </c>
      <c r="U77" s="151">
        <v>1.1231081632870286</v>
      </c>
      <c r="V77" s="146">
        <v>0.93592346940585724</v>
      </c>
      <c r="W77" s="146">
        <v>1.8032451187781013</v>
      </c>
      <c r="X77" s="146">
        <v>0.90162255938905067</v>
      </c>
      <c r="Y77" s="146">
        <v>2.9587626571145229</v>
      </c>
      <c r="Z77" s="146">
        <v>0.92461333034828841</v>
      </c>
      <c r="AA77" s="146">
        <v>1.7470995482197742</v>
      </c>
      <c r="AB77" s="146">
        <v>0.8735497741098871</v>
      </c>
      <c r="AC77" s="153">
        <v>0</v>
      </c>
      <c r="AD77" s="151">
        <v>0</v>
      </c>
      <c r="AE77" s="146">
        <v>0</v>
      </c>
      <c r="AF77" s="146">
        <v>0</v>
      </c>
    </row>
    <row r="78" spans="1:32" x14ac:dyDescent="0.45">
      <c r="A78" s="3" t="s">
        <v>237</v>
      </c>
      <c r="B78" s="3" t="s">
        <v>58</v>
      </c>
      <c r="C78" s="3" t="s">
        <v>309</v>
      </c>
      <c r="D78" s="146">
        <v>15.328584877721555</v>
      </c>
      <c r="E78" s="146">
        <v>0</v>
      </c>
      <c r="F78" s="146">
        <v>1.0850790506150965</v>
      </c>
      <c r="G78" s="146">
        <v>0</v>
      </c>
      <c r="H78" s="146">
        <v>0</v>
      </c>
      <c r="I78" s="146">
        <v>0</v>
      </c>
      <c r="J78" s="146">
        <v>0</v>
      </c>
      <c r="K78" s="153">
        <v>1.0521553521135751</v>
      </c>
      <c r="L78" s="151">
        <v>2.1043107042271503</v>
      </c>
      <c r="M78" s="146">
        <v>0</v>
      </c>
      <c r="N78" s="146">
        <v>0</v>
      </c>
      <c r="O78" s="146">
        <v>1.4871274419225355</v>
      </c>
      <c r="P78" s="146">
        <v>0</v>
      </c>
      <c r="Q78" s="146">
        <v>0</v>
      </c>
      <c r="R78" s="146">
        <v>0</v>
      </c>
      <c r="S78" s="146">
        <v>0</v>
      </c>
      <c r="T78" s="153">
        <v>1.0690681462407912</v>
      </c>
      <c r="U78" s="151">
        <v>0.93592346940585724</v>
      </c>
      <c r="V78" s="146">
        <v>0</v>
      </c>
      <c r="W78" s="146">
        <v>0.7212980475112406</v>
      </c>
      <c r="X78" s="146">
        <v>2.5245431662893418</v>
      </c>
      <c r="Y78" s="146">
        <v>1.6643039946269191</v>
      </c>
      <c r="Z78" s="146">
        <v>0.92461333034828841</v>
      </c>
      <c r="AA78" s="146">
        <v>1.0482597289318645</v>
      </c>
      <c r="AB78" s="146">
        <v>0</v>
      </c>
      <c r="AC78" s="153">
        <v>0.71190244548889503</v>
      </c>
      <c r="AD78" s="151">
        <v>0</v>
      </c>
      <c r="AE78" s="146">
        <v>0</v>
      </c>
      <c r="AF78" s="146">
        <v>0</v>
      </c>
    </row>
    <row r="79" spans="1:32" x14ac:dyDescent="0.45">
      <c r="A79" s="3" t="s">
        <v>237</v>
      </c>
      <c r="B79" s="3" t="s">
        <v>58</v>
      </c>
      <c r="C79" s="3" t="s">
        <v>310</v>
      </c>
      <c r="D79" s="146">
        <v>74.734437806514876</v>
      </c>
      <c r="E79" s="146">
        <v>0</v>
      </c>
      <c r="F79" s="146">
        <v>3.2552371518452894</v>
      </c>
      <c r="G79" s="146">
        <v>9.1907879315832535</v>
      </c>
      <c r="H79" s="146">
        <v>11.028945517899905</v>
      </c>
      <c r="I79" s="146">
        <v>4.2194956879465595</v>
      </c>
      <c r="J79" s="146">
        <v>7.5506764942201592</v>
      </c>
      <c r="K79" s="153">
        <v>3.1564660563407254</v>
      </c>
      <c r="L79" s="151">
        <v>6.1025010422587354</v>
      </c>
      <c r="M79" s="146">
        <v>1.8542238560944062</v>
      </c>
      <c r="N79" s="146">
        <v>0.9271119280472031</v>
      </c>
      <c r="O79" s="146">
        <v>0</v>
      </c>
      <c r="P79" s="146">
        <v>0</v>
      </c>
      <c r="Q79" s="146">
        <v>0</v>
      </c>
      <c r="R79" s="146">
        <v>0</v>
      </c>
      <c r="S79" s="146">
        <v>0</v>
      </c>
      <c r="T79" s="153">
        <v>3.2072044387223735</v>
      </c>
      <c r="U79" s="151">
        <v>9.1720500001774017</v>
      </c>
      <c r="V79" s="146">
        <v>3.5565091837422576</v>
      </c>
      <c r="W79" s="146">
        <v>8.1146030345014566</v>
      </c>
      <c r="X79" s="146">
        <v>0.90162255938905067</v>
      </c>
      <c r="Y79" s="146">
        <v>0</v>
      </c>
      <c r="Z79" s="146">
        <v>0.92461333034828841</v>
      </c>
      <c r="AA79" s="146">
        <v>1.5723895933977967</v>
      </c>
      <c r="AB79" s="146">
        <v>0</v>
      </c>
      <c r="AC79" s="153">
        <v>0</v>
      </c>
      <c r="AD79" s="151">
        <v>0</v>
      </c>
      <c r="AE79" s="146">
        <v>0</v>
      </c>
      <c r="AF79" s="146">
        <v>0</v>
      </c>
    </row>
    <row r="80" spans="1:32" x14ac:dyDescent="0.45">
      <c r="A80" s="3" t="s">
        <v>237</v>
      </c>
      <c r="B80" s="3" t="s">
        <v>58</v>
      </c>
      <c r="C80" s="3" t="s">
        <v>311</v>
      </c>
      <c r="D80" s="146">
        <v>47.216286653845636</v>
      </c>
      <c r="E80" s="146">
        <v>0</v>
      </c>
      <c r="F80" s="146">
        <v>3.9062845822143473</v>
      </c>
      <c r="G80" s="146">
        <v>5.7442424572395332</v>
      </c>
      <c r="H80" s="146">
        <v>5.7442424572395332</v>
      </c>
      <c r="I80" s="146">
        <v>2.6649446450188798</v>
      </c>
      <c r="J80" s="146">
        <v>1.3324723225094399</v>
      </c>
      <c r="K80" s="153">
        <v>5.0503456901451607</v>
      </c>
      <c r="L80" s="151">
        <v>3.9981903380315855</v>
      </c>
      <c r="M80" s="146">
        <v>2.5959133985321685</v>
      </c>
      <c r="N80" s="146">
        <v>2.039646241703847</v>
      </c>
      <c r="O80" s="146">
        <v>2.0819784186915498</v>
      </c>
      <c r="P80" s="146">
        <v>0</v>
      </c>
      <c r="Q80" s="146">
        <v>0</v>
      </c>
      <c r="R80" s="146">
        <v>0.74356372096126777</v>
      </c>
      <c r="S80" s="146">
        <v>0</v>
      </c>
      <c r="T80" s="153">
        <v>1.0690681462407912</v>
      </c>
      <c r="U80" s="151">
        <v>1.6846622449305431</v>
      </c>
      <c r="V80" s="146">
        <v>2.6205857143364</v>
      </c>
      <c r="W80" s="146">
        <v>0</v>
      </c>
      <c r="X80" s="146">
        <v>0.18032451187781015</v>
      </c>
      <c r="Y80" s="146">
        <v>2.5889173249752075</v>
      </c>
      <c r="Z80" s="146">
        <v>0</v>
      </c>
      <c r="AA80" s="146">
        <v>0.8735497741098871</v>
      </c>
      <c r="AB80" s="146">
        <v>0.8735497741098871</v>
      </c>
      <c r="AC80" s="153">
        <v>0.71190244548889503</v>
      </c>
      <c r="AD80" s="151">
        <v>0.71190244548889503</v>
      </c>
      <c r="AE80" s="146">
        <v>0</v>
      </c>
      <c r="AF80" s="146">
        <v>0</v>
      </c>
    </row>
    <row r="81" spans="1:32" x14ac:dyDescent="0.45">
      <c r="A81" s="3" t="s">
        <v>237</v>
      </c>
      <c r="B81" s="3" t="s">
        <v>58</v>
      </c>
      <c r="C81" s="3" t="s">
        <v>312</v>
      </c>
      <c r="D81" s="146">
        <v>32.982984308007502</v>
      </c>
      <c r="E81" s="146">
        <v>0</v>
      </c>
      <c r="F81" s="146">
        <v>2.1701581012301929</v>
      </c>
      <c r="G81" s="146">
        <v>2.5274666811853947</v>
      </c>
      <c r="H81" s="146">
        <v>1.3786181897374881</v>
      </c>
      <c r="I81" s="146">
        <v>3.1091020858553597</v>
      </c>
      <c r="J81" s="146">
        <v>0</v>
      </c>
      <c r="K81" s="153">
        <v>0</v>
      </c>
      <c r="L81" s="151">
        <v>2.1043107042271503</v>
      </c>
      <c r="M81" s="146">
        <v>2.7813357841416093</v>
      </c>
      <c r="N81" s="146">
        <v>3.7084477121888124</v>
      </c>
      <c r="O81" s="146">
        <v>1.4871274419225355</v>
      </c>
      <c r="P81" s="146">
        <v>0.74356372096126777</v>
      </c>
      <c r="Q81" s="146">
        <v>0</v>
      </c>
      <c r="R81" s="146">
        <v>0.74356372096126777</v>
      </c>
      <c r="S81" s="146">
        <v>0</v>
      </c>
      <c r="T81" s="153">
        <v>2.1381362924815823</v>
      </c>
      <c r="U81" s="151">
        <v>1.8718469388117145</v>
      </c>
      <c r="V81" s="146">
        <v>1.8718469388117145</v>
      </c>
      <c r="W81" s="146">
        <v>0</v>
      </c>
      <c r="X81" s="146">
        <v>1.8032451187781013</v>
      </c>
      <c r="Y81" s="146">
        <v>1.1095359964179461</v>
      </c>
      <c r="Z81" s="146">
        <v>1.8492266606965768</v>
      </c>
      <c r="AA81" s="146">
        <v>0.8735497741098871</v>
      </c>
      <c r="AB81" s="146">
        <v>0</v>
      </c>
      <c r="AC81" s="153">
        <v>0.71190244548889503</v>
      </c>
      <c r="AD81" s="151">
        <v>0</v>
      </c>
      <c r="AE81" s="146">
        <v>0</v>
      </c>
      <c r="AF81" s="146">
        <v>0</v>
      </c>
    </row>
    <row r="82" spans="1:32" x14ac:dyDescent="0.45">
      <c r="A82" s="2" t="s">
        <v>235</v>
      </c>
      <c r="B82" s="2" t="s">
        <v>59</v>
      </c>
      <c r="C82" s="2" t="s">
        <v>313</v>
      </c>
      <c r="D82" s="145">
        <v>266.2460633227704</v>
      </c>
      <c r="E82" s="145">
        <v>0</v>
      </c>
      <c r="F82" s="145">
        <v>5.4253952530754823</v>
      </c>
      <c r="G82" s="145">
        <v>14.015951595664461</v>
      </c>
      <c r="H82" s="145">
        <v>18.611345561456087</v>
      </c>
      <c r="I82" s="145">
        <v>12.88056578425792</v>
      </c>
      <c r="J82" s="145">
        <v>24.206580525588159</v>
      </c>
      <c r="K82" s="148">
        <v>17.676209915508064</v>
      </c>
      <c r="L82" s="152">
        <v>12.625864225362902</v>
      </c>
      <c r="M82" s="145">
        <v>14.092101306317486</v>
      </c>
      <c r="N82" s="145">
        <v>18.542238560944064</v>
      </c>
      <c r="O82" s="145">
        <v>8.1792009305739448</v>
      </c>
      <c r="P82" s="145">
        <v>6.6920734886514097</v>
      </c>
      <c r="Q82" s="145">
        <v>2.9742548838450711</v>
      </c>
      <c r="R82" s="145">
        <v>0.74356372096126777</v>
      </c>
      <c r="S82" s="145">
        <v>0</v>
      </c>
      <c r="T82" s="148">
        <v>6.414408877444747</v>
      </c>
      <c r="U82" s="152">
        <v>14.038852041087859</v>
      </c>
      <c r="V82" s="145">
        <v>13.290113265563173</v>
      </c>
      <c r="W82" s="145">
        <v>17.852126675903204</v>
      </c>
      <c r="X82" s="145">
        <v>18.212775699658824</v>
      </c>
      <c r="Y82" s="145">
        <v>11.095359964179462</v>
      </c>
      <c r="Z82" s="145">
        <v>3.6984533213931536</v>
      </c>
      <c r="AA82" s="145">
        <v>5.2412986446593228</v>
      </c>
      <c r="AB82" s="145">
        <v>10.482597289318646</v>
      </c>
      <c r="AC82" s="148">
        <v>4.9833171184222653</v>
      </c>
      <c r="AD82" s="152">
        <v>2.1357073364666852</v>
      </c>
      <c r="AE82" s="145">
        <v>2.1357073364666852</v>
      </c>
      <c r="AF82" s="145">
        <v>0</v>
      </c>
    </row>
    <row r="83" spans="1:32" x14ac:dyDescent="0.45">
      <c r="A83" s="3" t="s">
        <v>237</v>
      </c>
      <c r="B83" s="3" t="s">
        <v>59</v>
      </c>
      <c r="C83" s="3" t="s">
        <v>314</v>
      </c>
      <c r="D83" s="146">
        <v>61.440901600779732</v>
      </c>
      <c r="E83" s="146">
        <v>0</v>
      </c>
      <c r="F83" s="146">
        <v>0.21701581012301929</v>
      </c>
      <c r="G83" s="146">
        <v>1.1488484914479067</v>
      </c>
      <c r="H83" s="146">
        <v>4.8251636640812086</v>
      </c>
      <c r="I83" s="146">
        <v>1.5545510429276799</v>
      </c>
      <c r="J83" s="146">
        <v>4.4415744083647999</v>
      </c>
      <c r="K83" s="153">
        <v>5.2607767605678752</v>
      </c>
      <c r="L83" s="151">
        <v>4.2086214084543005</v>
      </c>
      <c r="M83" s="146">
        <v>4.635559640236016</v>
      </c>
      <c r="N83" s="146">
        <v>5.5626715682832186</v>
      </c>
      <c r="O83" s="146">
        <v>0.74356372096126777</v>
      </c>
      <c r="P83" s="146">
        <v>2.2306911628838035</v>
      </c>
      <c r="Q83" s="146">
        <v>1.4871274419225355</v>
      </c>
      <c r="R83" s="146">
        <v>0.74356372096126777</v>
      </c>
      <c r="S83" s="146">
        <v>0</v>
      </c>
      <c r="T83" s="153">
        <v>0</v>
      </c>
      <c r="U83" s="151">
        <v>0.37436938776234291</v>
      </c>
      <c r="V83" s="146">
        <v>2.2462163265740571</v>
      </c>
      <c r="W83" s="146">
        <v>4.3277882850674434</v>
      </c>
      <c r="X83" s="146">
        <v>4.5081127969452535</v>
      </c>
      <c r="Y83" s="146">
        <v>4.6230666517414418</v>
      </c>
      <c r="Z83" s="146">
        <v>0.92461333034828841</v>
      </c>
      <c r="AA83" s="146">
        <v>2.6206493223296614</v>
      </c>
      <c r="AB83" s="146">
        <v>2.6206493223296614</v>
      </c>
      <c r="AC83" s="153">
        <v>0</v>
      </c>
      <c r="AD83" s="151">
        <v>0.71190244548889503</v>
      </c>
      <c r="AE83" s="146">
        <v>1.4238048909777901</v>
      </c>
      <c r="AF83" s="146">
        <v>0</v>
      </c>
    </row>
    <row r="84" spans="1:32" x14ac:dyDescent="0.45">
      <c r="A84" s="3" t="s">
        <v>237</v>
      </c>
      <c r="B84" s="3" t="s">
        <v>59</v>
      </c>
      <c r="C84" s="3" t="s">
        <v>315</v>
      </c>
      <c r="D84" s="146">
        <v>52.813899052542908</v>
      </c>
      <c r="E84" s="146">
        <v>0</v>
      </c>
      <c r="F84" s="146">
        <v>0</v>
      </c>
      <c r="G84" s="146">
        <v>2.5274666811853947</v>
      </c>
      <c r="H84" s="146">
        <v>1.3786181897374881</v>
      </c>
      <c r="I84" s="146">
        <v>2.6649446450188798</v>
      </c>
      <c r="J84" s="146">
        <v>5.7740467308742405</v>
      </c>
      <c r="K84" s="153">
        <v>5.0503456901451607</v>
      </c>
      <c r="L84" s="151">
        <v>2.1043107042271503</v>
      </c>
      <c r="M84" s="146">
        <v>1.1125343136566437</v>
      </c>
      <c r="N84" s="146">
        <v>4.635559640236016</v>
      </c>
      <c r="O84" s="146">
        <v>2.9742548838450711</v>
      </c>
      <c r="P84" s="146">
        <v>2.9742548838450711</v>
      </c>
      <c r="Q84" s="146">
        <v>0</v>
      </c>
      <c r="R84" s="146">
        <v>0</v>
      </c>
      <c r="S84" s="146">
        <v>0</v>
      </c>
      <c r="T84" s="153">
        <v>4.2762725849631646</v>
      </c>
      <c r="U84" s="151">
        <v>1.8718469388117145</v>
      </c>
      <c r="V84" s="146">
        <v>0</v>
      </c>
      <c r="W84" s="146">
        <v>1.9835696306559116</v>
      </c>
      <c r="X84" s="146">
        <v>6.4916824276011651</v>
      </c>
      <c r="Y84" s="146">
        <v>0.92461333034828841</v>
      </c>
      <c r="Z84" s="146">
        <v>0.92461333034828841</v>
      </c>
      <c r="AA84" s="146">
        <v>0</v>
      </c>
      <c r="AB84" s="146">
        <v>0.8735497741098871</v>
      </c>
      <c r="AC84" s="153">
        <v>2.8476097819555801</v>
      </c>
      <c r="AD84" s="151">
        <v>1.4238048909777901</v>
      </c>
      <c r="AE84" s="146">
        <v>0</v>
      </c>
      <c r="AF84" s="146">
        <v>0</v>
      </c>
    </row>
    <row r="85" spans="1:32" x14ac:dyDescent="0.45">
      <c r="A85" s="3" t="s">
        <v>237</v>
      </c>
      <c r="B85" s="3" t="s">
        <v>59</v>
      </c>
      <c r="C85" s="3" t="s">
        <v>316</v>
      </c>
      <c r="D85" s="146">
        <v>23.245057397460464</v>
      </c>
      <c r="E85" s="146">
        <v>0</v>
      </c>
      <c r="F85" s="146">
        <v>0</v>
      </c>
      <c r="G85" s="146">
        <v>0.22976969828958135</v>
      </c>
      <c r="H85" s="146">
        <v>0</v>
      </c>
      <c r="I85" s="146">
        <v>3.5532595266918401</v>
      </c>
      <c r="J85" s="146">
        <v>1.99870848376416</v>
      </c>
      <c r="K85" s="153">
        <v>1.0521553521135751</v>
      </c>
      <c r="L85" s="151">
        <v>0</v>
      </c>
      <c r="M85" s="146">
        <v>0.9271119280472031</v>
      </c>
      <c r="N85" s="146">
        <v>2.7813357841416093</v>
      </c>
      <c r="O85" s="146">
        <v>1.4871274419225355</v>
      </c>
      <c r="P85" s="146">
        <v>0.74356372096126777</v>
      </c>
      <c r="Q85" s="146">
        <v>0</v>
      </c>
      <c r="R85" s="146">
        <v>0</v>
      </c>
      <c r="S85" s="146">
        <v>0</v>
      </c>
      <c r="T85" s="153">
        <v>0</v>
      </c>
      <c r="U85" s="151">
        <v>1.8718469388117145</v>
      </c>
      <c r="V85" s="146">
        <v>0.93592346940585724</v>
      </c>
      <c r="W85" s="146">
        <v>0</v>
      </c>
      <c r="X85" s="146">
        <v>1.0819470712668608</v>
      </c>
      <c r="Y85" s="146">
        <v>0.73969066427863073</v>
      </c>
      <c r="Z85" s="146">
        <v>0.92461333034828841</v>
      </c>
      <c r="AA85" s="146">
        <v>0.8735497741098871</v>
      </c>
      <c r="AB85" s="146">
        <v>2.6206493223296614</v>
      </c>
      <c r="AC85" s="153">
        <v>1.4238048909777901</v>
      </c>
      <c r="AD85" s="151">
        <v>0</v>
      </c>
      <c r="AE85" s="146">
        <v>0</v>
      </c>
      <c r="AF85" s="146">
        <v>0</v>
      </c>
    </row>
    <row r="86" spans="1:32" x14ac:dyDescent="0.45">
      <c r="A86" s="3" t="s">
        <v>237</v>
      </c>
      <c r="B86" s="3" t="s">
        <v>59</v>
      </c>
      <c r="C86" s="3" t="s">
        <v>317</v>
      </c>
      <c r="D86" s="146">
        <v>128.74620527198726</v>
      </c>
      <c r="E86" s="146">
        <v>0</v>
      </c>
      <c r="F86" s="146">
        <v>5.208379442952463</v>
      </c>
      <c r="G86" s="146">
        <v>10.109866724741579</v>
      </c>
      <c r="H86" s="146">
        <v>12.407563707637394</v>
      </c>
      <c r="I86" s="146">
        <v>5.1078105696195193</v>
      </c>
      <c r="J86" s="146">
        <v>11.99225090258496</v>
      </c>
      <c r="K86" s="153">
        <v>6.3129321126814508</v>
      </c>
      <c r="L86" s="151">
        <v>6.3129321126814508</v>
      </c>
      <c r="M86" s="146">
        <v>7.4168954243776248</v>
      </c>
      <c r="N86" s="146">
        <v>5.5626715682832186</v>
      </c>
      <c r="O86" s="146">
        <v>2.9742548838450711</v>
      </c>
      <c r="P86" s="146">
        <v>0.74356372096126777</v>
      </c>
      <c r="Q86" s="146">
        <v>1.4871274419225355</v>
      </c>
      <c r="R86" s="146">
        <v>0</v>
      </c>
      <c r="S86" s="146">
        <v>0</v>
      </c>
      <c r="T86" s="153">
        <v>2.1381362924815823</v>
      </c>
      <c r="U86" s="151">
        <v>9.9207887757020856</v>
      </c>
      <c r="V86" s="146">
        <v>10.107973469583259</v>
      </c>
      <c r="W86" s="146">
        <v>11.54076876017985</v>
      </c>
      <c r="X86" s="146">
        <v>6.1310334038455441</v>
      </c>
      <c r="Y86" s="146">
        <v>4.8079893178111002</v>
      </c>
      <c r="Z86" s="146">
        <v>0.92461333034828841</v>
      </c>
      <c r="AA86" s="146">
        <v>1.7470995482197742</v>
      </c>
      <c r="AB86" s="146">
        <v>4.3677488705494358</v>
      </c>
      <c r="AC86" s="153">
        <v>0.71190244548889503</v>
      </c>
      <c r="AD86" s="151">
        <v>0</v>
      </c>
      <c r="AE86" s="146">
        <v>0.71190244548889503</v>
      </c>
      <c r="AF86" s="146">
        <v>0</v>
      </c>
    </row>
    <row r="87" spans="1:32" x14ac:dyDescent="0.45">
      <c r="A87" s="2" t="s">
        <v>235</v>
      </c>
      <c r="B87" s="2" t="s">
        <v>60</v>
      </c>
      <c r="C87" s="2" t="s">
        <v>318</v>
      </c>
      <c r="D87" s="145">
        <v>842.79890276513197</v>
      </c>
      <c r="E87" s="145">
        <v>0</v>
      </c>
      <c r="F87" s="145">
        <v>21.48456520217891</v>
      </c>
      <c r="G87" s="145">
        <v>62.727127633055709</v>
      </c>
      <c r="H87" s="145">
        <v>71.91791556463896</v>
      </c>
      <c r="I87" s="145">
        <v>61.071648115015996</v>
      </c>
      <c r="J87" s="145">
        <v>61.959962996688958</v>
      </c>
      <c r="K87" s="148">
        <v>34.721126619747977</v>
      </c>
      <c r="L87" s="152">
        <v>51.345181183142465</v>
      </c>
      <c r="M87" s="145">
        <v>63.043611107209813</v>
      </c>
      <c r="N87" s="145">
        <v>55.997560454051069</v>
      </c>
      <c r="O87" s="145">
        <v>26.768293954605639</v>
      </c>
      <c r="P87" s="145">
        <v>11.897019535380284</v>
      </c>
      <c r="Q87" s="145">
        <v>4.6100950699598604</v>
      </c>
      <c r="R87" s="145">
        <v>5.2049460467288746</v>
      </c>
      <c r="S87" s="145">
        <v>0</v>
      </c>
      <c r="T87" s="148">
        <v>31.644417128727419</v>
      </c>
      <c r="U87" s="152">
        <v>41.9293714293824</v>
      </c>
      <c r="V87" s="145">
        <v>48.668020409104578</v>
      </c>
      <c r="W87" s="145">
        <v>42.736909315041004</v>
      </c>
      <c r="X87" s="145">
        <v>31.376465066738962</v>
      </c>
      <c r="Y87" s="145">
        <v>31.991621230050779</v>
      </c>
      <c r="Z87" s="145">
        <v>17.937498608756794</v>
      </c>
      <c r="AA87" s="145">
        <v>27.778882816694409</v>
      </c>
      <c r="AB87" s="145">
        <v>19.043385075595541</v>
      </c>
      <c r="AC87" s="148">
        <v>8.4004488567689624</v>
      </c>
      <c r="AD87" s="152">
        <v>2.8476097819555801</v>
      </c>
      <c r="AE87" s="145">
        <v>2.1357073364666852</v>
      </c>
      <c r="AF87" s="145">
        <v>3.559512227444475</v>
      </c>
    </row>
    <row r="88" spans="1:32" x14ac:dyDescent="0.45">
      <c r="A88" s="3" t="s">
        <v>237</v>
      </c>
      <c r="B88" s="3" t="s">
        <v>60</v>
      </c>
      <c r="C88" s="3" t="s">
        <v>319</v>
      </c>
      <c r="D88" s="146">
        <v>3.381171292673625</v>
      </c>
      <c r="E88" s="146">
        <v>0</v>
      </c>
      <c r="F88" s="146">
        <v>0</v>
      </c>
      <c r="G88" s="146">
        <v>0</v>
      </c>
      <c r="H88" s="146">
        <v>0</v>
      </c>
      <c r="I88" s="146">
        <v>0</v>
      </c>
      <c r="J88" s="146">
        <v>0</v>
      </c>
      <c r="K88" s="153">
        <v>0</v>
      </c>
      <c r="L88" s="151">
        <v>1.0521553521135751</v>
      </c>
      <c r="M88" s="146">
        <v>0</v>
      </c>
      <c r="N88" s="146">
        <v>0</v>
      </c>
      <c r="O88" s="146">
        <v>0.74356372096126777</v>
      </c>
      <c r="P88" s="146">
        <v>0</v>
      </c>
      <c r="Q88" s="146">
        <v>0</v>
      </c>
      <c r="R88" s="146">
        <v>0</v>
      </c>
      <c r="S88" s="146">
        <v>0</v>
      </c>
      <c r="T88" s="153">
        <v>0</v>
      </c>
      <c r="U88" s="151">
        <v>0</v>
      </c>
      <c r="V88" s="146">
        <v>0</v>
      </c>
      <c r="W88" s="146">
        <v>0</v>
      </c>
      <c r="X88" s="146">
        <v>0</v>
      </c>
      <c r="Y88" s="146">
        <v>0</v>
      </c>
      <c r="Z88" s="146">
        <v>0</v>
      </c>
      <c r="AA88" s="146">
        <v>0</v>
      </c>
      <c r="AB88" s="146">
        <v>0.8735497741098871</v>
      </c>
      <c r="AC88" s="153">
        <v>0.71190244548889503</v>
      </c>
      <c r="AD88" s="151">
        <v>0</v>
      </c>
      <c r="AE88" s="146">
        <v>0</v>
      </c>
      <c r="AF88" s="146">
        <v>0</v>
      </c>
    </row>
    <row r="89" spans="1:32" x14ac:dyDescent="0.45">
      <c r="A89" s="3" t="s">
        <v>237</v>
      </c>
      <c r="B89" s="3" t="s">
        <v>60</v>
      </c>
      <c r="C89" s="3" t="s">
        <v>320</v>
      </c>
      <c r="D89" s="146">
        <v>34.733365867063071</v>
      </c>
      <c r="E89" s="146">
        <v>0</v>
      </c>
      <c r="F89" s="146">
        <v>0</v>
      </c>
      <c r="G89" s="146">
        <v>0.45953939657916271</v>
      </c>
      <c r="H89" s="146">
        <v>3.9060848709228826</v>
      </c>
      <c r="I89" s="146">
        <v>2.4428659246006403</v>
      </c>
      <c r="J89" s="146">
        <v>2.4428659246006403</v>
      </c>
      <c r="K89" s="153">
        <v>3.3668971267634404</v>
      </c>
      <c r="L89" s="151">
        <v>2.3147417746498653</v>
      </c>
      <c r="M89" s="146">
        <v>4.8209820258454563</v>
      </c>
      <c r="N89" s="146">
        <v>3.5230253265793716</v>
      </c>
      <c r="O89" s="146">
        <v>1.4871274419225355</v>
      </c>
      <c r="P89" s="146">
        <v>0.74356372096126777</v>
      </c>
      <c r="Q89" s="146">
        <v>0.14871274419225355</v>
      </c>
      <c r="R89" s="146">
        <v>0</v>
      </c>
      <c r="S89" s="146">
        <v>0</v>
      </c>
      <c r="T89" s="153">
        <v>0</v>
      </c>
      <c r="U89" s="151">
        <v>1.3102928571682</v>
      </c>
      <c r="V89" s="146">
        <v>0</v>
      </c>
      <c r="W89" s="146">
        <v>1.0819470712668608</v>
      </c>
      <c r="X89" s="146">
        <v>0.90162255938905067</v>
      </c>
      <c r="Y89" s="146">
        <v>1.8492266606965768</v>
      </c>
      <c r="Z89" s="146">
        <v>0.92461333034828841</v>
      </c>
      <c r="AA89" s="146">
        <v>0</v>
      </c>
      <c r="AB89" s="146">
        <v>0.8735497741098871</v>
      </c>
      <c r="AC89" s="153">
        <v>0.71190244548889503</v>
      </c>
      <c r="AD89" s="151">
        <v>0</v>
      </c>
      <c r="AE89" s="146">
        <v>0.71190244548889503</v>
      </c>
      <c r="AF89" s="146">
        <v>0.71190244548889503</v>
      </c>
    </row>
    <row r="90" spans="1:32" x14ac:dyDescent="0.45">
      <c r="A90" s="3" t="s">
        <v>237</v>
      </c>
      <c r="B90" s="3" t="s">
        <v>60</v>
      </c>
      <c r="C90" s="3" t="s">
        <v>321</v>
      </c>
      <c r="D90" s="146">
        <v>48.869876008538235</v>
      </c>
      <c r="E90" s="146">
        <v>0</v>
      </c>
      <c r="F90" s="146">
        <v>1.0850790506150965</v>
      </c>
      <c r="G90" s="146">
        <v>1.3786181897374881</v>
      </c>
      <c r="H90" s="146">
        <v>2.7572363794749761</v>
      </c>
      <c r="I90" s="146">
        <v>5.3298892900377597</v>
      </c>
      <c r="J90" s="146">
        <v>3.5532595266918401</v>
      </c>
      <c r="K90" s="153">
        <v>1.4730174929590052</v>
      </c>
      <c r="L90" s="151">
        <v>4.419052478877016</v>
      </c>
      <c r="M90" s="146">
        <v>2.039646241703847</v>
      </c>
      <c r="N90" s="146">
        <v>6.6752058819398625</v>
      </c>
      <c r="O90" s="146">
        <v>2.2306911628838035</v>
      </c>
      <c r="P90" s="146">
        <v>0.74356372096126777</v>
      </c>
      <c r="Q90" s="146">
        <v>0</v>
      </c>
      <c r="R90" s="146">
        <v>0.74356372096126777</v>
      </c>
      <c r="S90" s="146">
        <v>0</v>
      </c>
      <c r="T90" s="153">
        <v>0</v>
      </c>
      <c r="U90" s="151">
        <v>0.18718469388117145</v>
      </c>
      <c r="V90" s="146">
        <v>2.9949551020987433</v>
      </c>
      <c r="W90" s="146">
        <v>3.7868147494340132</v>
      </c>
      <c r="X90" s="146">
        <v>2.7048676781671519</v>
      </c>
      <c r="Y90" s="146">
        <v>0.92461333034828841</v>
      </c>
      <c r="Z90" s="146">
        <v>0.92461333034828841</v>
      </c>
      <c r="AA90" s="146">
        <v>2.6206493223296614</v>
      </c>
      <c r="AB90" s="146">
        <v>0.8735497741098871</v>
      </c>
      <c r="AC90" s="153">
        <v>1.4238048909777901</v>
      </c>
      <c r="AD90" s="151">
        <v>0</v>
      </c>
      <c r="AE90" s="146">
        <v>0</v>
      </c>
      <c r="AF90" s="146">
        <v>0</v>
      </c>
    </row>
    <row r="91" spans="1:32" x14ac:dyDescent="0.45">
      <c r="A91" s="3" t="s">
        <v>237</v>
      </c>
      <c r="B91" s="3" t="s">
        <v>60</v>
      </c>
      <c r="C91" s="3" t="s">
        <v>322</v>
      </c>
      <c r="D91" s="146">
        <v>104.99939812170977</v>
      </c>
      <c r="E91" s="146">
        <v>0</v>
      </c>
      <c r="F91" s="146">
        <v>4.5573320125834051</v>
      </c>
      <c r="G91" s="146">
        <v>3.6763151726333017</v>
      </c>
      <c r="H91" s="146">
        <v>9.6503273281624171</v>
      </c>
      <c r="I91" s="146">
        <v>7.7727552146383996</v>
      </c>
      <c r="J91" s="146">
        <v>8.8831488167295998</v>
      </c>
      <c r="K91" s="153">
        <v>2.9460349859180104</v>
      </c>
      <c r="L91" s="151">
        <v>5.2607767605678752</v>
      </c>
      <c r="M91" s="146">
        <v>7.4168954243776248</v>
      </c>
      <c r="N91" s="146">
        <v>7.2314730387681845</v>
      </c>
      <c r="O91" s="146">
        <v>4.4613823257676071</v>
      </c>
      <c r="P91" s="146">
        <v>2.9742548838450711</v>
      </c>
      <c r="Q91" s="146">
        <v>0.74356372096126777</v>
      </c>
      <c r="R91" s="146">
        <v>0.74356372096126777</v>
      </c>
      <c r="S91" s="146">
        <v>0</v>
      </c>
      <c r="T91" s="153">
        <v>3.2072044387223735</v>
      </c>
      <c r="U91" s="151">
        <v>6.7386489797221722</v>
      </c>
      <c r="V91" s="146">
        <v>5.6155408164351437</v>
      </c>
      <c r="W91" s="146">
        <v>7.2129804751124054</v>
      </c>
      <c r="X91" s="146">
        <v>1.8032451187781013</v>
      </c>
      <c r="Y91" s="146">
        <v>3.8833759874628115</v>
      </c>
      <c r="Z91" s="146">
        <v>1.1095359964179461</v>
      </c>
      <c r="AA91" s="146">
        <v>5.0665886898373449</v>
      </c>
      <c r="AB91" s="146">
        <v>2.6206493223296614</v>
      </c>
      <c r="AC91" s="153">
        <v>1.4238048909777901</v>
      </c>
      <c r="AD91" s="151">
        <v>0</v>
      </c>
      <c r="AE91" s="146">
        <v>0</v>
      </c>
      <c r="AF91" s="146">
        <v>0</v>
      </c>
    </row>
    <row r="92" spans="1:32" x14ac:dyDescent="0.45">
      <c r="A92" s="3" t="s">
        <v>237</v>
      </c>
      <c r="B92" s="3" t="s">
        <v>60</v>
      </c>
      <c r="C92" s="3" t="s">
        <v>323</v>
      </c>
      <c r="D92" s="146">
        <v>55.202370397381749</v>
      </c>
      <c r="E92" s="146">
        <v>0</v>
      </c>
      <c r="F92" s="146">
        <v>1.0850790506150965</v>
      </c>
      <c r="G92" s="146">
        <v>8.5014788367145098</v>
      </c>
      <c r="H92" s="146">
        <v>2.067927284606232</v>
      </c>
      <c r="I92" s="146">
        <v>1.3324723225094399</v>
      </c>
      <c r="J92" s="146">
        <v>4.8857318492012807</v>
      </c>
      <c r="K92" s="153">
        <v>2.1043107042271503</v>
      </c>
      <c r="L92" s="151">
        <v>3.1564660563407254</v>
      </c>
      <c r="M92" s="146">
        <v>4.4501372546265747</v>
      </c>
      <c r="N92" s="146">
        <v>2.7813357841416093</v>
      </c>
      <c r="O92" s="146">
        <v>0.74356372096126777</v>
      </c>
      <c r="P92" s="146">
        <v>0</v>
      </c>
      <c r="Q92" s="146">
        <v>0</v>
      </c>
      <c r="R92" s="146">
        <v>0.74356372096126777</v>
      </c>
      <c r="S92" s="146">
        <v>0</v>
      </c>
      <c r="T92" s="153">
        <v>4.2762725849631646</v>
      </c>
      <c r="U92" s="151">
        <v>2.8077704082175718</v>
      </c>
      <c r="V92" s="146">
        <v>7.487387755246858</v>
      </c>
      <c r="W92" s="146">
        <v>2.7048676781671519</v>
      </c>
      <c r="X92" s="146">
        <v>0.18032451187781015</v>
      </c>
      <c r="Y92" s="146">
        <v>0.92461333034828841</v>
      </c>
      <c r="Z92" s="146">
        <v>0.92461333034828841</v>
      </c>
      <c r="AA92" s="146">
        <v>0.8735497741098871</v>
      </c>
      <c r="AB92" s="146">
        <v>1.7470995482197742</v>
      </c>
      <c r="AC92" s="153">
        <v>0.71190244548889503</v>
      </c>
      <c r="AD92" s="151">
        <v>0</v>
      </c>
      <c r="AE92" s="146">
        <v>0</v>
      </c>
      <c r="AF92" s="146">
        <v>0.71190244548889503</v>
      </c>
    </row>
    <row r="93" spans="1:32" x14ac:dyDescent="0.45">
      <c r="A93" s="3" t="s">
        <v>237</v>
      </c>
      <c r="B93" s="3" t="s">
        <v>60</v>
      </c>
      <c r="C93" s="3" t="s">
        <v>324</v>
      </c>
      <c r="D93" s="146">
        <v>251.11696279700263</v>
      </c>
      <c r="E93" s="146">
        <v>0</v>
      </c>
      <c r="F93" s="146">
        <v>9.7657114555358682</v>
      </c>
      <c r="G93" s="146">
        <v>27.112824398170599</v>
      </c>
      <c r="H93" s="146">
        <v>24.35558801869562</v>
      </c>
      <c r="I93" s="146">
        <v>24.206580525588159</v>
      </c>
      <c r="J93" s="146">
        <v>20.431242278478077</v>
      </c>
      <c r="K93" s="153">
        <v>9.0485360281767466</v>
      </c>
      <c r="L93" s="151">
        <v>13.467588507053762</v>
      </c>
      <c r="M93" s="146">
        <v>15.390058005583573</v>
      </c>
      <c r="N93" s="146">
        <v>10.383653594128674</v>
      </c>
      <c r="O93" s="146">
        <v>4.4613823257676071</v>
      </c>
      <c r="P93" s="146">
        <v>4.4613823257676071</v>
      </c>
      <c r="Q93" s="146">
        <v>1.4871274419225355</v>
      </c>
      <c r="R93" s="146">
        <v>2.2306911628838035</v>
      </c>
      <c r="S93" s="146">
        <v>0</v>
      </c>
      <c r="T93" s="153">
        <v>12.828817754889494</v>
      </c>
      <c r="U93" s="151">
        <v>14.787590816612544</v>
      </c>
      <c r="V93" s="146">
        <v>10.4823428573456</v>
      </c>
      <c r="W93" s="146">
        <v>15.147258997736053</v>
      </c>
      <c r="X93" s="146">
        <v>10.458821688912987</v>
      </c>
      <c r="Y93" s="146">
        <v>6.2873706463683607</v>
      </c>
      <c r="Z93" s="146">
        <v>4.253221319602126</v>
      </c>
      <c r="AA93" s="146">
        <v>4.3677488705494358</v>
      </c>
      <c r="AB93" s="146">
        <v>1.5723895933977967</v>
      </c>
      <c r="AC93" s="153">
        <v>2.7052292928578008</v>
      </c>
      <c r="AD93" s="151">
        <v>0.71190244548889503</v>
      </c>
      <c r="AE93" s="146">
        <v>0.71190244548889503</v>
      </c>
      <c r="AF93" s="146">
        <v>0</v>
      </c>
    </row>
    <row r="94" spans="1:32" x14ac:dyDescent="0.45">
      <c r="A94" s="3" t="s">
        <v>237</v>
      </c>
      <c r="B94" s="3" t="s">
        <v>60</v>
      </c>
      <c r="C94" s="3" t="s">
        <v>325</v>
      </c>
      <c r="D94" s="146">
        <v>31.322307799012318</v>
      </c>
      <c r="E94" s="146">
        <v>0</v>
      </c>
      <c r="F94" s="146">
        <v>0</v>
      </c>
      <c r="G94" s="146">
        <v>1.3786181897374881</v>
      </c>
      <c r="H94" s="146">
        <v>0</v>
      </c>
      <c r="I94" s="146">
        <v>3.1091020858553597</v>
      </c>
      <c r="J94" s="146">
        <v>2.2207872041823999</v>
      </c>
      <c r="K94" s="153">
        <v>0.84172428169086011</v>
      </c>
      <c r="L94" s="151">
        <v>4.419052478877016</v>
      </c>
      <c r="M94" s="146">
        <v>0.9271119280472031</v>
      </c>
      <c r="N94" s="146">
        <v>2.9667581697510501</v>
      </c>
      <c r="O94" s="146">
        <v>0.74356372096126777</v>
      </c>
      <c r="P94" s="146">
        <v>1.4871274419225355</v>
      </c>
      <c r="Q94" s="146">
        <v>0.74356372096126777</v>
      </c>
      <c r="R94" s="146">
        <v>0</v>
      </c>
      <c r="S94" s="146">
        <v>0</v>
      </c>
      <c r="T94" s="153">
        <v>0</v>
      </c>
      <c r="U94" s="151">
        <v>3.5565091837422576</v>
      </c>
      <c r="V94" s="146">
        <v>2.0590316326928861</v>
      </c>
      <c r="W94" s="146">
        <v>0</v>
      </c>
      <c r="X94" s="146">
        <v>0</v>
      </c>
      <c r="Y94" s="146">
        <v>2.7738399910448654</v>
      </c>
      <c r="Z94" s="146">
        <v>0.92461333034828841</v>
      </c>
      <c r="AA94" s="146">
        <v>1.7470995482197742</v>
      </c>
      <c r="AB94" s="146">
        <v>0</v>
      </c>
      <c r="AC94" s="153">
        <v>0</v>
      </c>
      <c r="AD94" s="151">
        <v>0</v>
      </c>
      <c r="AE94" s="146">
        <v>0.71190244548889503</v>
      </c>
      <c r="AF94" s="146">
        <v>0.71190244548889503</v>
      </c>
    </row>
    <row r="95" spans="1:32" x14ac:dyDescent="0.45">
      <c r="A95" s="3" t="s">
        <v>237</v>
      </c>
      <c r="B95" s="3" t="s">
        <v>60</v>
      </c>
      <c r="C95" s="3" t="s">
        <v>326</v>
      </c>
      <c r="D95" s="146">
        <v>25.148444252300816</v>
      </c>
      <c r="E95" s="146">
        <v>0</v>
      </c>
      <c r="F95" s="146">
        <v>0.65104743036905788</v>
      </c>
      <c r="G95" s="146">
        <v>0.45953939657916271</v>
      </c>
      <c r="H95" s="146">
        <v>2.2976969828958134</v>
      </c>
      <c r="I95" s="146">
        <v>0.22207872041824001</v>
      </c>
      <c r="J95" s="146">
        <v>1.3324723225094399</v>
      </c>
      <c r="K95" s="153">
        <v>0.21043107042271503</v>
      </c>
      <c r="L95" s="151">
        <v>3.3668971267634404</v>
      </c>
      <c r="M95" s="146">
        <v>0.9271119280472031</v>
      </c>
      <c r="N95" s="146">
        <v>0.74168954243776253</v>
      </c>
      <c r="O95" s="146">
        <v>0.74356372096126777</v>
      </c>
      <c r="P95" s="146">
        <v>0</v>
      </c>
      <c r="Q95" s="146">
        <v>0</v>
      </c>
      <c r="R95" s="146">
        <v>0</v>
      </c>
      <c r="S95" s="146">
        <v>0</v>
      </c>
      <c r="T95" s="153">
        <v>0.64144088774447472</v>
      </c>
      <c r="U95" s="151">
        <v>0.37436938776234291</v>
      </c>
      <c r="V95" s="146">
        <v>0.93592346940585724</v>
      </c>
      <c r="W95" s="146">
        <v>1.8032451187781013</v>
      </c>
      <c r="X95" s="146">
        <v>0.90162255938905067</v>
      </c>
      <c r="Y95" s="146">
        <v>0</v>
      </c>
      <c r="Z95" s="146">
        <v>1.6643039946269191</v>
      </c>
      <c r="AA95" s="146">
        <v>3.6689090512615259</v>
      </c>
      <c r="AB95" s="146">
        <v>3.4941990964395484</v>
      </c>
      <c r="AC95" s="153">
        <v>0</v>
      </c>
      <c r="AD95" s="151">
        <v>0</v>
      </c>
      <c r="AE95" s="146">
        <v>0</v>
      </c>
      <c r="AF95" s="146">
        <v>0.71190244548889503</v>
      </c>
    </row>
    <row r="96" spans="1:32" x14ac:dyDescent="0.45">
      <c r="A96" s="3" t="s">
        <v>237</v>
      </c>
      <c r="B96" s="3" t="s">
        <v>60</v>
      </c>
      <c r="C96" s="3" t="s">
        <v>327</v>
      </c>
      <c r="D96" s="146">
        <v>51.108573248869781</v>
      </c>
      <c r="E96" s="146">
        <v>0</v>
      </c>
      <c r="F96" s="146">
        <v>1.0850790506150965</v>
      </c>
      <c r="G96" s="146">
        <v>3.2167757760541384</v>
      </c>
      <c r="H96" s="146">
        <v>5.2847030606603704</v>
      </c>
      <c r="I96" s="146">
        <v>1.5545510429276799</v>
      </c>
      <c r="J96" s="146">
        <v>1.5545510429276799</v>
      </c>
      <c r="K96" s="153">
        <v>2.3147417746498653</v>
      </c>
      <c r="L96" s="151">
        <v>3.1564660563407254</v>
      </c>
      <c r="M96" s="146">
        <v>4.635559640236016</v>
      </c>
      <c r="N96" s="146">
        <v>3.7084477121888124</v>
      </c>
      <c r="O96" s="146">
        <v>0.74356372096126777</v>
      </c>
      <c r="P96" s="146">
        <v>0</v>
      </c>
      <c r="Q96" s="146">
        <v>0</v>
      </c>
      <c r="R96" s="146">
        <v>0.74356372096126777</v>
      </c>
      <c r="S96" s="146">
        <v>0</v>
      </c>
      <c r="T96" s="153">
        <v>1.0690681462407912</v>
      </c>
      <c r="U96" s="151">
        <v>0.93592346940585724</v>
      </c>
      <c r="V96" s="146">
        <v>6.9258336736033437</v>
      </c>
      <c r="W96" s="146">
        <v>2.7048676781671519</v>
      </c>
      <c r="X96" s="146">
        <v>3.2458412138005825</v>
      </c>
      <c r="Y96" s="146">
        <v>2.0341493267662347</v>
      </c>
      <c r="Z96" s="146">
        <v>0.73969066427863073</v>
      </c>
      <c r="AA96" s="146">
        <v>2.4459393675076839</v>
      </c>
      <c r="AB96" s="146">
        <v>0.8735497741098871</v>
      </c>
      <c r="AC96" s="153">
        <v>0.71190244548889503</v>
      </c>
      <c r="AD96" s="151">
        <v>1.4238048909777901</v>
      </c>
      <c r="AE96" s="146">
        <v>0</v>
      </c>
      <c r="AF96" s="146">
        <v>0</v>
      </c>
    </row>
    <row r="97" spans="1:32" x14ac:dyDescent="0.45">
      <c r="A97" s="3" t="s">
        <v>237</v>
      </c>
      <c r="B97" s="3" t="s">
        <v>60</v>
      </c>
      <c r="C97" s="3" t="s">
        <v>328</v>
      </c>
      <c r="D97" s="146">
        <v>96.611703592450866</v>
      </c>
      <c r="E97" s="146">
        <v>0</v>
      </c>
      <c r="F97" s="146">
        <v>1.9531422911071736</v>
      </c>
      <c r="G97" s="146">
        <v>9.1907879315832535</v>
      </c>
      <c r="H97" s="146">
        <v>6.4335515521082769</v>
      </c>
      <c r="I97" s="146">
        <v>6.8844403329654398</v>
      </c>
      <c r="J97" s="146">
        <v>5.99612545129248</v>
      </c>
      <c r="K97" s="153">
        <v>4.2086214084543005</v>
      </c>
      <c r="L97" s="151">
        <v>2.1043107042271503</v>
      </c>
      <c r="M97" s="146">
        <v>4.635559640236016</v>
      </c>
      <c r="N97" s="146">
        <v>8.158584966815388</v>
      </c>
      <c r="O97" s="146">
        <v>3.1229676280373249</v>
      </c>
      <c r="P97" s="146">
        <v>0.74356372096126777</v>
      </c>
      <c r="Q97" s="146">
        <v>0.74356372096126777</v>
      </c>
      <c r="R97" s="146">
        <v>0</v>
      </c>
      <c r="S97" s="146">
        <v>0</v>
      </c>
      <c r="T97" s="153">
        <v>3.2072044387223735</v>
      </c>
      <c r="U97" s="151">
        <v>2.8077704082175718</v>
      </c>
      <c r="V97" s="146">
        <v>7.3002030613656865</v>
      </c>
      <c r="W97" s="146">
        <v>5.5900598682121148</v>
      </c>
      <c r="X97" s="146">
        <v>7.9342785226236465</v>
      </c>
      <c r="Y97" s="146">
        <v>8.506442639204252</v>
      </c>
      <c r="Z97" s="146">
        <v>1.8492266606965768</v>
      </c>
      <c r="AA97" s="146">
        <v>2.6206493223296614</v>
      </c>
      <c r="AB97" s="146">
        <v>2.6206493223296614</v>
      </c>
      <c r="AC97" s="153">
        <v>0</v>
      </c>
      <c r="AD97" s="151">
        <v>0</v>
      </c>
      <c r="AE97" s="146">
        <v>0</v>
      </c>
      <c r="AF97" s="146">
        <v>0</v>
      </c>
    </row>
    <row r="98" spans="1:32" x14ac:dyDescent="0.45">
      <c r="A98" s="3" t="s">
        <v>237</v>
      </c>
      <c r="B98" s="3" t="s">
        <v>60</v>
      </c>
      <c r="C98" s="3" t="s">
        <v>329</v>
      </c>
      <c r="D98" s="146">
        <v>61.815982861744402</v>
      </c>
      <c r="E98" s="146">
        <v>0</v>
      </c>
      <c r="F98" s="146">
        <v>1.0850790506150965</v>
      </c>
      <c r="G98" s="146">
        <v>3.6763151726333017</v>
      </c>
      <c r="H98" s="146">
        <v>4.8251636640812086</v>
      </c>
      <c r="I98" s="146">
        <v>3.3311808062735997</v>
      </c>
      <c r="J98" s="146">
        <v>4.6636531287830403</v>
      </c>
      <c r="K98" s="153">
        <v>5.0503456901451607</v>
      </c>
      <c r="L98" s="151">
        <v>4.2086214084543005</v>
      </c>
      <c r="M98" s="146">
        <v>9.2711192804720319</v>
      </c>
      <c r="N98" s="146">
        <v>3.5230253265793716</v>
      </c>
      <c r="O98" s="146">
        <v>2.8255421396528173</v>
      </c>
      <c r="P98" s="146">
        <v>0</v>
      </c>
      <c r="Q98" s="146">
        <v>0.74356372096126777</v>
      </c>
      <c r="R98" s="146">
        <v>0</v>
      </c>
      <c r="S98" s="146">
        <v>0</v>
      </c>
      <c r="T98" s="153">
        <v>2.1381362924815823</v>
      </c>
      <c r="U98" s="151">
        <v>2.8077704082175718</v>
      </c>
      <c r="V98" s="146">
        <v>3.9308785715046004</v>
      </c>
      <c r="W98" s="146">
        <v>0.90162255938905067</v>
      </c>
      <c r="X98" s="146">
        <v>0.90162255938905067</v>
      </c>
      <c r="Y98" s="146">
        <v>2.5889173249752075</v>
      </c>
      <c r="Z98" s="146">
        <v>1.8492266606965768</v>
      </c>
      <c r="AA98" s="146">
        <v>2.6206493223296614</v>
      </c>
      <c r="AB98" s="146">
        <v>0.8735497741098871</v>
      </c>
      <c r="AC98" s="153">
        <v>0</v>
      </c>
      <c r="AD98" s="151">
        <v>0</v>
      </c>
      <c r="AE98" s="146">
        <v>0</v>
      </c>
      <c r="AF98" s="146">
        <v>0</v>
      </c>
    </row>
    <row r="99" spans="1:32" x14ac:dyDescent="0.45">
      <c r="A99" s="3" t="s">
        <v>237</v>
      </c>
      <c r="B99" s="3" t="s">
        <v>60</v>
      </c>
      <c r="C99" s="3" t="s">
        <v>330</v>
      </c>
      <c r="D99" s="146">
        <v>61.00986359227133</v>
      </c>
      <c r="E99" s="146">
        <v>0</v>
      </c>
      <c r="F99" s="146">
        <v>0</v>
      </c>
      <c r="G99" s="146">
        <v>3.4465454743437203</v>
      </c>
      <c r="H99" s="146">
        <v>8.9610182332936716</v>
      </c>
      <c r="I99" s="146">
        <v>4.4415744083647999</v>
      </c>
      <c r="J99" s="146">
        <v>3.7753382471100796</v>
      </c>
      <c r="K99" s="153">
        <v>3.1564660563407254</v>
      </c>
      <c r="L99" s="151">
        <v>3.1564660563407254</v>
      </c>
      <c r="M99" s="146">
        <v>5.5626715682832186</v>
      </c>
      <c r="N99" s="146">
        <v>5.3772491826737783</v>
      </c>
      <c r="O99" s="146">
        <v>1.6358401861147893</v>
      </c>
      <c r="P99" s="146">
        <v>0.74356372096126777</v>
      </c>
      <c r="Q99" s="146">
        <v>0</v>
      </c>
      <c r="R99" s="146">
        <v>0</v>
      </c>
      <c r="S99" s="146">
        <v>0</v>
      </c>
      <c r="T99" s="153">
        <v>4.2762725849631646</v>
      </c>
      <c r="U99" s="151">
        <v>5.6155408164351437</v>
      </c>
      <c r="V99" s="146">
        <v>0.93592346940585724</v>
      </c>
      <c r="W99" s="146">
        <v>0.90162255938905067</v>
      </c>
      <c r="X99" s="146">
        <v>1.6229206069002913</v>
      </c>
      <c r="Y99" s="146">
        <v>2.2190719928358922</v>
      </c>
      <c r="Z99" s="146">
        <v>1.8492266606965768</v>
      </c>
      <c r="AA99" s="146">
        <v>1.7470995482197742</v>
      </c>
      <c r="AB99" s="146">
        <v>0.8735497741098871</v>
      </c>
      <c r="AC99" s="153">
        <v>0</v>
      </c>
      <c r="AD99" s="151">
        <v>0.71190244548889503</v>
      </c>
      <c r="AE99" s="146">
        <v>0</v>
      </c>
      <c r="AF99" s="146">
        <v>0</v>
      </c>
    </row>
    <row r="100" spans="1:32" x14ac:dyDescent="0.45">
      <c r="A100" s="3" t="s">
        <v>237</v>
      </c>
      <c r="B100" s="3" t="s">
        <v>60</v>
      </c>
      <c r="C100" s="3" t="s">
        <v>331</v>
      </c>
      <c r="D100" s="146">
        <v>10.809705133615024</v>
      </c>
      <c r="E100" s="146">
        <v>0</v>
      </c>
      <c r="F100" s="146">
        <v>0.21701581012301929</v>
      </c>
      <c r="G100" s="146">
        <v>0.22976969828958135</v>
      </c>
      <c r="H100" s="146">
        <v>0.22976969828958135</v>
      </c>
      <c r="I100" s="146">
        <v>0.22207872041824001</v>
      </c>
      <c r="J100" s="146">
        <v>1.1103936020912</v>
      </c>
      <c r="K100" s="153">
        <v>0</v>
      </c>
      <c r="L100" s="151">
        <v>1.0521553521135751</v>
      </c>
      <c r="M100" s="146">
        <v>2.9667581697510501</v>
      </c>
      <c r="N100" s="146">
        <v>0</v>
      </c>
      <c r="O100" s="146">
        <v>2.0819784186915498</v>
      </c>
      <c r="P100" s="146">
        <v>0</v>
      </c>
      <c r="Q100" s="146">
        <v>0</v>
      </c>
      <c r="R100" s="146">
        <v>0</v>
      </c>
      <c r="S100" s="146">
        <v>0</v>
      </c>
      <c r="T100" s="153">
        <v>0</v>
      </c>
      <c r="U100" s="151">
        <v>0</v>
      </c>
      <c r="V100" s="146">
        <v>0</v>
      </c>
      <c r="W100" s="146">
        <v>0.90162255938905067</v>
      </c>
      <c r="X100" s="146">
        <v>0</v>
      </c>
      <c r="Y100" s="146">
        <v>0</v>
      </c>
      <c r="Z100" s="146">
        <v>0.92461333034828841</v>
      </c>
      <c r="AA100" s="146">
        <v>0</v>
      </c>
      <c r="AB100" s="146">
        <v>0.8735497741098871</v>
      </c>
      <c r="AC100" s="153">
        <v>0</v>
      </c>
      <c r="AD100" s="151">
        <v>0</v>
      </c>
      <c r="AE100" s="146">
        <v>0</v>
      </c>
      <c r="AF100" s="146">
        <v>0</v>
      </c>
    </row>
    <row r="101" spans="1:32" x14ac:dyDescent="0.45">
      <c r="A101" s="3" t="s">
        <v>237</v>
      </c>
      <c r="B101" s="3" t="s">
        <v>60</v>
      </c>
      <c r="C101" s="3" t="s">
        <v>332</v>
      </c>
      <c r="D101" s="146">
        <v>6.6691778004985549</v>
      </c>
      <c r="E101" s="146">
        <v>0</v>
      </c>
      <c r="F101" s="146">
        <v>0</v>
      </c>
      <c r="G101" s="146">
        <v>0</v>
      </c>
      <c r="H101" s="146">
        <v>1.1488484914479067</v>
      </c>
      <c r="I101" s="146">
        <v>0.22207872041824001</v>
      </c>
      <c r="J101" s="146">
        <v>1.1103936020912</v>
      </c>
      <c r="K101" s="153">
        <v>0</v>
      </c>
      <c r="L101" s="151">
        <v>0.21043107042271503</v>
      </c>
      <c r="M101" s="146">
        <v>0</v>
      </c>
      <c r="N101" s="146">
        <v>0.9271119280472031</v>
      </c>
      <c r="O101" s="146">
        <v>0.74356372096126777</v>
      </c>
      <c r="P101" s="146">
        <v>0</v>
      </c>
      <c r="Q101" s="146">
        <v>0</v>
      </c>
      <c r="R101" s="146">
        <v>0</v>
      </c>
      <c r="S101" s="146">
        <v>0</v>
      </c>
      <c r="T101" s="153">
        <v>0</v>
      </c>
      <c r="U101" s="151">
        <v>0</v>
      </c>
      <c r="V101" s="146">
        <v>0</v>
      </c>
      <c r="W101" s="146">
        <v>0</v>
      </c>
      <c r="X101" s="146">
        <v>0.7212980475112406</v>
      </c>
      <c r="Y101" s="146">
        <v>0</v>
      </c>
      <c r="Z101" s="146">
        <v>0</v>
      </c>
      <c r="AA101" s="146">
        <v>0</v>
      </c>
      <c r="AB101" s="146">
        <v>0.8735497741098871</v>
      </c>
      <c r="AC101" s="153">
        <v>0</v>
      </c>
      <c r="AD101" s="151">
        <v>0</v>
      </c>
      <c r="AE101" s="146">
        <v>0</v>
      </c>
      <c r="AF101" s="146">
        <v>0.71190244548889503</v>
      </c>
    </row>
    <row r="102" spans="1:32" x14ac:dyDescent="0.45">
      <c r="A102" s="2" t="s">
        <v>235</v>
      </c>
      <c r="B102" s="2" t="s">
        <v>61</v>
      </c>
      <c r="C102" s="2" t="s">
        <v>333</v>
      </c>
      <c r="D102" s="145">
        <v>694.38814416210175</v>
      </c>
      <c r="E102" s="145">
        <v>0</v>
      </c>
      <c r="F102" s="145">
        <v>22.569644252794006</v>
      </c>
      <c r="G102" s="145">
        <v>49.860024528839148</v>
      </c>
      <c r="H102" s="145">
        <v>54.455418494630777</v>
      </c>
      <c r="I102" s="145">
        <v>52.188499298286402</v>
      </c>
      <c r="J102" s="145">
        <v>43.3053504815568</v>
      </c>
      <c r="K102" s="148">
        <v>31.985522704252684</v>
      </c>
      <c r="L102" s="152">
        <v>50.293025831028892</v>
      </c>
      <c r="M102" s="145">
        <v>52.659957513081132</v>
      </c>
      <c r="N102" s="145">
        <v>41.90545914773358</v>
      </c>
      <c r="O102" s="145">
        <v>18.737805768223947</v>
      </c>
      <c r="P102" s="145">
        <v>8.7740519073429599</v>
      </c>
      <c r="Q102" s="145">
        <v>5.2049460467288746</v>
      </c>
      <c r="R102" s="145">
        <v>2.2306911628838035</v>
      </c>
      <c r="S102" s="145">
        <v>0</v>
      </c>
      <c r="T102" s="148">
        <v>30.575348982486627</v>
      </c>
      <c r="U102" s="152">
        <v>39.308785715046007</v>
      </c>
      <c r="V102" s="145">
        <v>36.688200000709607</v>
      </c>
      <c r="W102" s="145">
        <v>32.097763114250206</v>
      </c>
      <c r="X102" s="145">
        <v>29.573219947960858</v>
      </c>
      <c r="Y102" s="145">
        <v>31.621775897911466</v>
      </c>
      <c r="Z102" s="145">
        <v>15.533503949851246</v>
      </c>
      <c r="AA102" s="145">
        <v>12.404406792360396</v>
      </c>
      <c r="AB102" s="145">
        <v>15.898605888799944</v>
      </c>
      <c r="AC102" s="148">
        <v>8.6852098349645193</v>
      </c>
      <c r="AD102" s="152">
        <v>2.1357073364666852</v>
      </c>
      <c r="AE102" s="145">
        <v>4.2714146729333704</v>
      </c>
      <c r="AF102" s="145">
        <v>1.4238048909777901</v>
      </c>
    </row>
    <row r="103" spans="1:32" x14ac:dyDescent="0.45">
      <c r="A103" s="3" t="s">
        <v>237</v>
      </c>
      <c r="B103" s="3" t="s">
        <v>61</v>
      </c>
      <c r="C103" s="3" t="s">
        <v>334</v>
      </c>
      <c r="D103" s="146">
        <v>179.82888698915437</v>
      </c>
      <c r="E103" s="146">
        <v>0</v>
      </c>
      <c r="F103" s="146">
        <v>4.5573320125834051</v>
      </c>
      <c r="G103" s="146">
        <v>17.692266768297763</v>
      </c>
      <c r="H103" s="146">
        <v>15.164800087112367</v>
      </c>
      <c r="I103" s="146">
        <v>20.875399719314562</v>
      </c>
      <c r="J103" s="146">
        <v>12.2143296230032</v>
      </c>
      <c r="K103" s="153">
        <v>4.2086214084543005</v>
      </c>
      <c r="L103" s="151">
        <v>12.415433154940187</v>
      </c>
      <c r="M103" s="146">
        <v>9.4565416660814705</v>
      </c>
      <c r="N103" s="146">
        <v>10.198231208519234</v>
      </c>
      <c r="O103" s="146">
        <v>1.4871274419225355</v>
      </c>
      <c r="P103" s="146">
        <v>1.4871274419225355</v>
      </c>
      <c r="Q103" s="146">
        <v>0.74356372096126777</v>
      </c>
      <c r="R103" s="146">
        <v>0</v>
      </c>
      <c r="S103" s="146">
        <v>0</v>
      </c>
      <c r="T103" s="153">
        <v>5.3453407312039563</v>
      </c>
      <c r="U103" s="151">
        <v>6.3642795919598294</v>
      </c>
      <c r="V103" s="146">
        <v>11.043896938989116</v>
      </c>
      <c r="W103" s="146">
        <v>10.819470712668608</v>
      </c>
      <c r="X103" s="146">
        <v>10.639146200790799</v>
      </c>
      <c r="Y103" s="146">
        <v>9.8009013016918569</v>
      </c>
      <c r="Z103" s="146">
        <v>2.7738399910448654</v>
      </c>
      <c r="AA103" s="146">
        <v>4.3677488705494358</v>
      </c>
      <c r="AB103" s="146">
        <v>2.6206493223296614</v>
      </c>
      <c r="AC103" s="153">
        <v>1.9933268473689059</v>
      </c>
      <c r="AD103" s="151">
        <v>0.71190244548889503</v>
      </c>
      <c r="AE103" s="146">
        <v>2.8476097819555801</v>
      </c>
      <c r="AF103" s="146">
        <v>0</v>
      </c>
    </row>
    <row r="104" spans="1:32" x14ac:dyDescent="0.45">
      <c r="A104" s="3" t="s">
        <v>237</v>
      </c>
      <c r="B104" s="3" t="s">
        <v>61</v>
      </c>
      <c r="C104" s="3" t="s">
        <v>335</v>
      </c>
      <c r="D104" s="146">
        <v>175.69743727830763</v>
      </c>
      <c r="E104" s="146">
        <v>0</v>
      </c>
      <c r="F104" s="146">
        <v>4.1233003923373666</v>
      </c>
      <c r="G104" s="146">
        <v>9.4205576298728335</v>
      </c>
      <c r="H104" s="146">
        <v>15.62433948369153</v>
      </c>
      <c r="I104" s="146">
        <v>8.8831488167295998</v>
      </c>
      <c r="J104" s="146">
        <v>5.5519680104560001</v>
      </c>
      <c r="K104" s="153">
        <v>13.888450647899191</v>
      </c>
      <c r="L104" s="151">
        <v>16.203192422549058</v>
      </c>
      <c r="M104" s="146">
        <v>13.721256535098606</v>
      </c>
      <c r="N104" s="146">
        <v>7.6023178099870652</v>
      </c>
      <c r="O104" s="146">
        <v>9.5176156283042275</v>
      </c>
      <c r="P104" s="146">
        <v>3.7178186048063386</v>
      </c>
      <c r="Q104" s="146">
        <v>2.2306911628838035</v>
      </c>
      <c r="R104" s="146">
        <v>0.74356372096126777</v>
      </c>
      <c r="S104" s="146">
        <v>0</v>
      </c>
      <c r="T104" s="153">
        <v>11.545935979400545</v>
      </c>
      <c r="U104" s="151">
        <v>15.723514286018402</v>
      </c>
      <c r="V104" s="146">
        <v>6.3642795919598294</v>
      </c>
      <c r="W104" s="146">
        <v>6.6720069394789752</v>
      </c>
      <c r="X104" s="146">
        <v>5.4097353563343038</v>
      </c>
      <c r="Y104" s="146">
        <v>8.506442639204252</v>
      </c>
      <c r="Z104" s="146">
        <v>3.6984533213931536</v>
      </c>
      <c r="AA104" s="146">
        <v>1.222969683753842</v>
      </c>
      <c r="AB104" s="146">
        <v>2.6206493223296614</v>
      </c>
      <c r="AC104" s="153">
        <v>1.2814244018800112</v>
      </c>
      <c r="AD104" s="151">
        <v>0.71190244548889503</v>
      </c>
      <c r="AE104" s="146">
        <v>0.71190244548889503</v>
      </c>
      <c r="AF104" s="146">
        <v>0</v>
      </c>
    </row>
    <row r="105" spans="1:32" x14ac:dyDescent="0.45">
      <c r="A105" s="3" t="s">
        <v>237</v>
      </c>
      <c r="B105" s="3" t="s">
        <v>61</v>
      </c>
      <c r="C105" s="3" t="s">
        <v>336</v>
      </c>
      <c r="D105" s="146">
        <v>142.62781860402455</v>
      </c>
      <c r="E105" s="146">
        <v>0</v>
      </c>
      <c r="F105" s="146">
        <v>6.7274901138135981</v>
      </c>
      <c r="G105" s="146">
        <v>10.339636423031161</v>
      </c>
      <c r="H105" s="146">
        <v>11.028945517899905</v>
      </c>
      <c r="I105" s="146">
        <v>13.324723225094399</v>
      </c>
      <c r="J105" s="146">
        <v>9.9935424188208</v>
      </c>
      <c r="K105" s="153">
        <v>6.3129321126814508</v>
      </c>
      <c r="L105" s="151">
        <v>5.6816389014133062</v>
      </c>
      <c r="M105" s="146">
        <v>11.310765522175878</v>
      </c>
      <c r="N105" s="146">
        <v>11.681610293394758</v>
      </c>
      <c r="O105" s="146">
        <v>1.4871274419225355</v>
      </c>
      <c r="P105" s="146">
        <v>1.338414697730282</v>
      </c>
      <c r="Q105" s="146">
        <v>1.4871274419225355</v>
      </c>
      <c r="R105" s="146">
        <v>0.74356372096126777</v>
      </c>
      <c r="S105" s="146">
        <v>0</v>
      </c>
      <c r="T105" s="153">
        <v>7.4834770236855377</v>
      </c>
      <c r="U105" s="151">
        <v>5.0539867347916294</v>
      </c>
      <c r="V105" s="146">
        <v>10.29515816346443</v>
      </c>
      <c r="W105" s="146">
        <v>3.7868147494340132</v>
      </c>
      <c r="X105" s="146">
        <v>5.4097353563343038</v>
      </c>
      <c r="Y105" s="146">
        <v>3.6984533213931536</v>
      </c>
      <c r="Z105" s="146">
        <v>4.6230666517414418</v>
      </c>
      <c r="AA105" s="146">
        <v>3.3194891416175709</v>
      </c>
      <c r="AB105" s="146">
        <v>4.3677488705494358</v>
      </c>
      <c r="AC105" s="153">
        <v>2.420468314662243</v>
      </c>
      <c r="AD105" s="151">
        <v>0</v>
      </c>
      <c r="AE105" s="146">
        <v>0</v>
      </c>
      <c r="AF105" s="146">
        <v>0.71190244548889503</v>
      </c>
    </row>
    <row r="106" spans="1:32" x14ac:dyDescent="0.45">
      <c r="A106" s="3" t="s">
        <v>237</v>
      </c>
      <c r="B106" s="3" t="s">
        <v>61</v>
      </c>
      <c r="C106" s="3" t="s">
        <v>337</v>
      </c>
      <c r="D106" s="146">
        <v>95.654986250594405</v>
      </c>
      <c r="E106" s="146">
        <v>0</v>
      </c>
      <c r="F106" s="146">
        <v>2.8212055315992508</v>
      </c>
      <c r="G106" s="146">
        <v>3.6763151726333017</v>
      </c>
      <c r="H106" s="146">
        <v>6.8930909486874405</v>
      </c>
      <c r="I106" s="146">
        <v>5.1078105696195193</v>
      </c>
      <c r="J106" s="146">
        <v>7.7727552146383996</v>
      </c>
      <c r="K106" s="153">
        <v>4.419052478877016</v>
      </c>
      <c r="L106" s="151">
        <v>9.2589670985994612</v>
      </c>
      <c r="M106" s="146">
        <v>6.3043611107209809</v>
      </c>
      <c r="N106" s="146">
        <v>5.9335163395021002</v>
      </c>
      <c r="O106" s="146">
        <v>1.6358401861147893</v>
      </c>
      <c r="P106" s="146">
        <v>0</v>
      </c>
      <c r="Q106" s="146">
        <v>0</v>
      </c>
      <c r="R106" s="146">
        <v>0.74356372096126777</v>
      </c>
      <c r="S106" s="146">
        <v>0</v>
      </c>
      <c r="T106" s="153">
        <v>1.0690681462407912</v>
      </c>
      <c r="U106" s="151">
        <v>8.2361265307715446</v>
      </c>
      <c r="V106" s="146">
        <v>6.1770948980786571</v>
      </c>
      <c r="W106" s="146">
        <v>5.4097353563343038</v>
      </c>
      <c r="X106" s="146">
        <v>4.3277882850674434</v>
      </c>
      <c r="Y106" s="146">
        <v>6.4722933124380191</v>
      </c>
      <c r="Z106" s="146">
        <v>2.5889173249752075</v>
      </c>
      <c r="AA106" s="146">
        <v>1.7470995482197742</v>
      </c>
      <c r="AB106" s="146">
        <v>3.4941990964395484</v>
      </c>
      <c r="AC106" s="153">
        <v>0.85428293458667404</v>
      </c>
      <c r="AD106" s="151">
        <v>0</v>
      </c>
      <c r="AE106" s="146">
        <v>0</v>
      </c>
      <c r="AF106" s="146">
        <v>0.71190244548889503</v>
      </c>
    </row>
    <row r="107" spans="1:32" x14ac:dyDescent="0.45">
      <c r="A107" s="3" t="s">
        <v>237</v>
      </c>
      <c r="B107" s="3" t="s">
        <v>61</v>
      </c>
      <c r="C107" s="3" t="s">
        <v>338</v>
      </c>
      <c r="D107" s="146">
        <v>26.022185451162528</v>
      </c>
      <c r="E107" s="146">
        <v>0</v>
      </c>
      <c r="F107" s="146">
        <v>3.2552371518452894</v>
      </c>
      <c r="G107" s="146">
        <v>4.8251636640812086</v>
      </c>
      <c r="H107" s="146">
        <v>0.22976969828958135</v>
      </c>
      <c r="I107" s="146">
        <v>0.88831488167296002</v>
      </c>
      <c r="J107" s="146">
        <v>1.1103936020912</v>
      </c>
      <c r="K107" s="153">
        <v>1.0521553521135751</v>
      </c>
      <c r="L107" s="151">
        <v>2.1043107042271503</v>
      </c>
      <c r="M107" s="146">
        <v>4.635559640236016</v>
      </c>
      <c r="N107" s="146">
        <v>2.7813357841416093</v>
      </c>
      <c r="O107" s="146">
        <v>1.4871274419225355</v>
      </c>
      <c r="P107" s="146">
        <v>0</v>
      </c>
      <c r="Q107" s="146">
        <v>0</v>
      </c>
      <c r="R107" s="146">
        <v>0</v>
      </c>
      <c r="S107" s="146">
        <v>0</v>
      </c>
      <c r="T107" s="153">
        <v>1.0690681462407912</v>
      </c>
      <c r="U107" s="151">
        <v>0.93592346940585724</v>
      </c>
      <c r="V107" s="146">
        <v>0.93592346940585724</v>
      </c>
      <c r="W107" s="146">
        <v>0</v>
      </c>
      <c r="X107" s="146">
        <v>0</v>
      </c>
      <c r="Y107" s="146">
        <v>0</v>
      </c>
      <c r="Z107" s="146">
        <v>0</v>
      </c>
      <c r="AA107" s="146">
        <v>0</v>
      </c>
      <c r="AB107" s="146">
        <v>0</v>
      </c>
      <c r="AC107" s="153">
        <v>0</v>
      </c>
      <c r="AD107" s="151">
        <v>0</v>
      </c>
      <c r="AE107" s="146">
        <v>0.71190244548889503</v>
      </c>
      <c r="AF107" s="146">
        <v>0</v>
      </c>
    </row>
    <row r="108" spans="1:32" x14ac:dyDescent="0.45">
      <c r="A108" s="3" t="s">
        <v>237</v>
      </c>
      <c r="B108" s="3" t="s">
        <v>61</v>
      </c>
      <c r="C108" s="3" t="s">
        <v>339</v>
      </c>
      <c r="D108" s="146">
        <v>19.707966664659423</v>
      </c>
      <c r="E108" s="146">
        <v>0</v>
      </c>
      <c r="F108" s="146">
        <v>0</v>
      </c>
      <c r="G108" s="146">
        <v>0.45953939657916271</v>
      </c>
      <c r="H108" s="146">
        <v>0.91907879315832541</v>
      </c>
      <c r="I108" s="146">
        <v>1.1103936020912</v>
      </c>
      <c r="J108" s="146">
        <v>1.99870848376416</v>
      </c>
      <c r="K108" s="153">
        <v>0</v>
      </c>
      <c r="L108" s="151">
        <v>0</v>
      </c>
      <c r="M108" s="146">
        <v>1.8542238560944062</v>
      </c>
      <c r="N108" s="146">
        <v>0.9271119280472031</v>
      </c>
      <c r="O108" s="146">
        <v>0.74356372096126777</v>
      </c>
      <c r="P108" s="146">
        <v>0</v>
      </c>
      <c r="Q108" s="146">
        <v>0</v>
      </c>
      <c r="R108" s="146">
        <v>0</v>
      </c>
      <c r="S108" s="146">
        <v>0</v>
      </c>
      <c r="T108" s="153">
        <v>0</v>
      </c>
      <c r="U108" s="151">
        <v>1.1231081632870286</v>
      </c>
      <c r="V108" s="146">
        <v>0</v>
      </c>
      <c r="W108" s="146">
        <v>0.90162255938905067</v>
      </c>
      <c r="X108" s="146">
        <v>1.0819470712668608</v>
      </c>
      <c r="Y108" s="146">
        <v>1.1095359964179461</v>
      </c>
      <c r="Z108" s="146">
        <v>1.8492266606965768</v>
      </c>
      <c r="AA108" s="146">
        <v>1.7470995482197742</v>
      </c>
      <c r="AB108" s="146">
        <v>1.7470995482197742</v>
      </c>
      <c r="AC108" s="153">
        <v>1.4238048909777901</v>
      </c>
      <c r="AD108" s="151">
        <v>0.71190244548889503</v>
      </c>
      <c r="AE108" s="146">
        <v>0</v>
      </c>
      <c r="AF108" s="146">
        <v>0</v>
      </c>
    </row>
    <row r="109" spans="1:32" x14ac:dyDescent="0.45">
      <c r="A109" s="3" t="s">
        <v>237</v>
      </c>
      <c r="B109" s="3" t="s">
        <v>61</v>
      </c>
      <c r="C109" s="3" t="s">
        <v>340</v>
      </c>
      <c r="D109" s="146">
        <v>15.857101395677123</v>
      </c>
      <c r="E109" s="146">
        <v>0</v>
      </c>
      <c r="F109" s="146">
        <v>0</v>
      </c>
      <c r="G109" s="146">
        <v>1.1488484914479067</v>
      </c>
      <c r="H109" s="146">
        <v>3.4465454743437203</v>
      </c>
      <c r="I109" s="146">
        <v>1.77662976334592</v>
      </c>
      <c r="J109" s="146">
        <v>3.3311808062735997</v>
      </c>
      <c r="K109" s="153">
        <v>0</v>
      </c>
      <c r="L109" s="151">
        <v>2.5251728450725803</v>
      </c>
      <c r="M109" s="146">
        <v>0</v>
      </c>
      <c r="N109" s="146">
        <v>0</v>
      </c>
      <c r="O109" s="146">
        <v>0</v>
      </c>
      <c r="P109" s="146">
        <v>0</v>
      </c>
      <c r="Q109" s="146">
        <v>0</v>
      </c>
      <c r="R109" s="146">
        <v>0</v>
      </c>
      <c r="S109" s="146">
        <v>0</v>
      </c>
      <c r="T109" s="153">
        <v>0.855254516992633</v>
      </c>
      <c r="U109" s="151">
        <v>0.93592346940585724</v>
      </c>
      <c r="V109" s="146">
        <v>0.93592346940585724</v>
      </c>
      <c r="W109" s="146">
        <v>0.90162255938905067</v>
      </c>
      <c r="X109" s="146">
        <v>0</v>
      </c>
      <c r="Y109" s="146">
        <v>0</v>
      </c>
      <c r="Z109" s="146">
        <v>0</v>
      </c>
      <c r="AA109" s="146">
        <v>0</v>
      </c>
      <c r="AB109" s="146">
        <v>0</v>
      </c>
      <c r="AC109" s="153">
        <v>0</v>
      </c>
      <c r="AD109" s="151">
        <v>0</v>
      </c>
      <c r="AE109" s="146">
        <v>0</v>
      </c>
      <c r="AF109" s="146">
        <v>0</v>
      </c>
    </row>
    <row r="110" spans="1:32" x14ac:dyDescent="0.45">
      <c r="A110" s="3" t="s">
        <v>237</v>
      </c>
      <c r="B110" s="3" t="s">
        <v>61</v>
      </c>
      <c r="C110" s="3" t="s">
        <v>341</v>
      </c>
      <c r="D110" s="146">
        <v>16.527126498771267</v>
      </c>
      <c r="E110" s="146">
        <v>0</v>
      </c>
      <c r="F110" s="146">
        <v>1.0850790506150965</v>
      </c>
      <c r="G110" s="146">
        <v>0</v>
      </c>
      <c r="H110" s="146">
        <v>0</v>
      </c>
      <c r="I110" s="146">
        <v>0.22207872041824001</v>
      </c>
      <c r="J110" s="146">
        <v>1.1103936020912</v>
      </c>
      <c r="K110" s="153">
        <v>1.0521553521135751</v>
      </c>
      <c r="L110" s="151">
        <v>1.0521553521135751</v>
      </c>
      <c r="M110" s="146">
        <v>0</v>
      </c>
      <c r="N110" s="146">
        <v>0.9271119280472031</v>
      </c>
      <c r="O110" s="146">
        <v>1.4871274419225355</v>
      </c>
      <c r="P110" s="146">
        <v>1.4871274419225355</v>
      </c>
      <c r="Q110" s="146">
        <v>0.74356372096126777</v>
      </c>
      <c r="R110" s="146">
        <v>0</v>
      </c>
      <c r="S110" s="146">
        <v>0</v>
      </c>
      <c r="T110" s="153">
        <v>1.0690681462407912</v>
      </c>
      <c r="U110" s="151">
        <v>0</v>
      </c>
      <c r="V110" s="146">
        <v>0</v>
      </c>
      <c r="W110" s="146">
        <v>1.8032451187781013</v>
      </c>
      <c r="X110" s="146">
        <v>1.8032451187781013</v>
      </c>
      <c r="Y110" s="146">
        <v>0.92461333034828841</v>
      </c>
      <c r="Z110" s="146">
        <v>0</v>
      </c>
      <c r="AA110" s="146">
        <v>0</v>
      </c>
      <c r="AB110" s="146">
        <v>1.0482597289318645</v>
      </c>
      <c r="AC110" s="153">
        <v>0.71190244548889503</v>
      </c>
      <c r="AD110" s="151">
        <v>0</v>
      </c>
      <c r="AE110" s="146">
        <v>0</v>
      </c>
      <c r="AF110" s="146">
        <v>0</v>
      </c>
    </row>
    <row r="111" spans="1:32" x14ac:dyDescent="0.45">
      <c r="A111" s="3" t="s">
        <v>237</v>
      </c>
      <c r="B111" s="3" t="s">
        <v>61</v>
      </c>
      <c r="C111" s="3" t="s">
        <v>342</v>
      </c>
      <c r="D111" s="146">
        <v>22.464635029750479</v>
      </c>
      <c r="E111" s="146">
        <v>0</v>
      </c>
      <c r="F111" s="146">
        <v>0</v>
      </c>
      <c r="G111" s="146">
        <v>2.2976969828958134</v>
      </c>
      <c r="H111" s="146">
        <v>1.1488484914479067</v>
      </c>
      <c r="I111" s="146">
        <v>0</v>
      </c>
      <c r="J111" s="146">
        <v>0.22207872041824001</v>
      </c>
      <c r="K111" s="153">
        <v>1.0521553521135751</v>
      </c>
      <c r="L111" s="151">
        <v>1.0521553521135751</v>
      </c>
      <c r="M111" s="146">
        <v>5.3772491826737783</v>
      </c>
      <c r="N111" s="146">
        <v>1.8542238560944062</v>
      </c>
      <c r="O111" s="146">
        <v>0.89227646515352133</v>
      </c>
      <c r="P111" s="146">
        <v>0.74356372096126777</v>
      </c>
      <c r="Q111" s="146">
        <v>0</v>
      </c>
      <c r="R111" s="146">
        <v>0</v>
      </c>
      <c r="S111" s="146">
        <v>0</v>
      </c>
      <c r="T111" s="153">
        <v>2.1381362924815823</v>
      </c>
      <c r="U111" s="151">
        <v>0.93592346940585724</v>
      </c>
      <c r="V111" s="146">
        <v>0.93592346940585724</v>
      </c>
      <c r="W111" s="146">
        <v>1.8032451187781013</v>
      </c>
      <c r="X111" s="146">
        <v>0.90162255938905067</v>
      </c>
      <c r="Y111" s="146">
        <v>1.1095359964179461</v>
      </c>
      <c r="Z111" s="146">
        <v>0</v>
      </c>
      <c r="AA111" s="146">
        <v>0</v>
      </c>
      <c r="AB111" s="146">
        <v>0</v>
      </c>
      <c r="AC111" s="153">
        <v>0</v>
      </c>
      <c r="AD111" s="151">
        <v>0</v>
      </c>
      <c r="AE111" s="146">
        <v>0</v>
      </c>
      <c r="AF111" s="146">
        <v>0</v>
      </c>
    </row>
    <row r="112" spans="1:32" x14ac:dyDescent="0.45">
      <c r="A112" s="2" t="s">
        <v>235</v>
      </c>
      <c r="B112" s="2" t="s">
        <v>62</v>
      </c>
      <c r="C112" s="2" t="s">
        <v>343</v>
      </c>
      <c r="D112" s="145">
        <v>2533.4104322738231</v>
      </c>
      <c r="E112" s="145">
        <v>0</v>
      </c>
      <c r="F112" s="145">
        <v>88.325434720068856</v>
      </c>
      <c r="G112" s="145">
        <v>201.96756479654201</v>
      </c>
      <c r="H112" s="145">
        <v>207.02249815891278</v>
      </c>
      <c r="I112" s="145">
        <v>226.96445226744129</v>
      </c>
      <c r="J112" s="145">
        <v>180.5499997000291</v>
      </c>
      <c r="K112" s="148">
        <v>108.79286340854368</v>
      </c>
      <c r="L112" s="152">
        <v>135.93847149307391</v>
      </c>
      <c r="M112" s="145">
        <v>130.53735946904621</v>
      </c>
      <c r="N112" s="145">
        <v>104.0219583268962</v>
      </c>
      <c r="O112" s="145">
        <v>56.659555537248607</v>
      </c>
      <c r="P112" s="145">
        <v>20.076220465954229</v>
      </c>
      <c r="Q112" s="145">
        <v>11.004743070226764</v>
      </c>
      <c r="R112" s="145">
        <v>5.9485097676901422</v>
      </c>
      <c r="S112" s="145">
        <v>0</v>
      </c>
      <c r="T112" s="148">
        <v>82.959688148285395</v>
      </c>
      <c r="U112" s="152">
        <v>167.53030102364843</v>
      </c>
      <c r="V112" s="145">
        <v>175.39205816665765</v>
      </c>
      <c r="W112" s="145">
        <v>152.73486156050518</v>
      </c>
      <c r="X112" s="145">
        <v>136.14500646774664</v>
      </c>
      <c r="Y112" s="145">
        <v>101.15269834010276</v>
      </c>
      <c r="Z112" s="145">
        <v>79.331823743883149</v>
      </c>
      <c r="AA112" s="145">
        <v>56.081895497854752</v>
      </c>
      <c r="AB112" s="145">
        <v>48.744077395331701</v>
      </c>
      <c r="AC112" s="148">
        <v>27.052292928578012</v>
      </c>
      <c r="AD112" s="152">
        <v>9.9666342368445306</v>
      </c>
      <c r="AE112" s="145">
        <v>6.4071220094000552</v>
      </c>
      <c r="AF112" s="145">
        <v>12.102341573311216</v>
      </c>
    </row>
    <row r="113" spans="1:32" x14ac:dyDescent="0.45">
      <c r="A113" s="3" t="s">
        <v>237</v>
      </c>
      <c r="B113" s="3" t="s">
        <v>62</v>
      </c>
      <c r="C113" s="3" t="s">
        <v>344</v>
      </c>
      <c r="D113" s="146">
        <v>424.04792507522177</v>
      </c>
      <c r="E113" s="146">
        <v>0</v>
      </c>
      <c r="F113" s="146">
        <v>13.020948607381158</v>
      </c>
      <c r="G113" s="146">
        <v>24.5853577169852</v>
      </c>
      <c r="H113" s="146">
        <v>31.248678967383061</v>
      </c>
      <c r="I113" s="146">
        <v>40.418327116119677</v>
      </c>
      <c r="J113" s="146">
        <v>28.870233654371198</v>
      </c>
      <c r="K113" s="153">
        <v>16.834485633817202</v>
      </c>
      <c r="L113" s="151">
        <v>33.45854019721169</v>
      </c>
      <c r="M113" s="146">
        <v>19.654772874600706</v>
      </c>
      <c r="N113" s="146">
        <v>26.886245913368889</v>
      </c>
      <c r="O113" s="146">
        <v>11.897019535380284</v>
      </c>
      <c r="P113" s="146">
        <v>6.0972225118823955</v>
      </c>
      <c r="Q113" s="146">
        <v>0.74356372096126777</v>
      </c>
      <c r="R113" s="146">
        <v>0.74356372096126777</v>
      </c>
      <c r="S113" s="146">
        <v>0</v>
      </c>
      <c r="T113" s="153">
        <v>11.118308720904228</v>
      </c>
      <c r="U113" s="151">
        <v>18.905654081998314</v>
      </c>
      <c r="V113" s="146">
        <v>27.328965306651032</v>
      </c>
      <c r="W113" s="146">
        <v>23.442186544115316</v>
      </c>
      <c r="X113" s="146">
        <v>21.999590449092835</v>
      </c>
      <c r="Y113" s="146">
        <v>19.78672526945337</v>
      </c>
      <c r="Z113" s="146">
        <v>10.35566929990083</v>
      </c>
      <c r="AA113" s="146">
        <v>14.326216295402148</v>
      </c>
      <c r="AB113" s="146">
        <v>12.92853665682633</v>
      </c>
      <c r="AC113" s="153">
        <v>3.559512227444475</v>
      </c>
      <c r="AD113" s="151">
        <v>2.8476097819555801</v>
      </c>
      <c r="AE113" s="146">
        <v>0.85428293458667404</v>
      </c>
      <c r="AF113" s="146">
        <v>2.1357073364666852</v>
      </c>
    </row>
    <row r="114" spans="1:32" x14ac:dyDescent="0.45">
      <c r="A114" s="3" t="s">
        <v>237</v>
      </c>
      <c r="B114" s="3" t="s">
        <v>62</v>
      </c>
      <c r="C114" s="3" t="s">
        <v>345</v>
      </c>
      <c r="D114" s="146">
        <v>597.72081148751352</v>
      </c>
      <c r="E114" s="146">
        <v>0</v>
      </c>
      <c r="F114" s="146">
        <v>18.663359670579659</v>
      </c>
      <c r="G114" s="146">
        <v>49.400485132259988</v>
      </c>
      <c r="H114" s="146">
        <v>66.173673107399424</v>
      </c>
      <c r="I114" s="146">
        <v>57.07423114748768</v>
      </c>
      <c r="J114" s="146">
        <v>55.741758824978241</v>
      </c>
      <c r="K114" s="153">
        <v>23.568279887344083</v>
      </c>
      <c r="L114" s="151">
        <v>23.778710957766801</v>
      </c>
      <c r="M114" s="146">
        <v>34.117718952137075</v>
      </c>
      <c r="N114" s="146">
        <v>12.794144607051404</v>
      </c>
      <c r="O114" s="146">
        <v>9.6663283724964817</v>
      </c>
      <c r="P114" s="146">
        <v>3.5691058606140853</v>
      </c>
      <c r="Q114" s="146">
        <v>0.74356372096126777</v>
      </c>
      <c r="R114" s="146">
        <v>0.74356372096126777</v>
      </c>
      <c r="S114" s="146">
        <v>0</v>
      </c>
      <c r="T114" s="153">
        <v>17.746531227597135</v>
      </c>
      <c r="U114" s="151">
        <v>38.934416327283664</v>
      </c>
      <c r="V114" s="146">
        <v>46.23461938864935</v>
      </c>
      <c r="W114" s="146">
        <v>35.884577863684214</v>
      </c>
      <c r="X114" s="146">
        <v>36.425551399317648</v>
      </c>
      <c r="Y114" s="146">
        <v>16.827962612338847</v>
      </c>
      <c r="Z114" s="146">
        <v>15.34858128378159</v>
      </c>
      <c r="AA114" s="146">
        <v>11.705566973072488</v>
      </c>
      <c r="AB114" s="146">
        <v>12.753826702004352</v>
      </c>
      <c r="AC114" s="153">
        <v>6.9766439657911716</v>
      </c>
      <c r="AD114" s="151">
        <v>1.4238048909777901</v>
      </c>
      <c r="AE114" s="146">
        <v>0.71190244548889503</v>
      </c>
      <c r="AF114" s="146">
        <v>0.71190244548889503</v>
      </c>
    </row>
    <row r="115" spans="1:32" x14ac:dyDescent="0.45">
      <c r="A115" s="3" t="s">
        <v>237</v>
      </c>
      <c r="B115" s="3" t="s">
        <v>62</v>
      </c>
      <c r="C115" s="3" t="s">
        <v>346</v>
      </c>
      <c r="D115" s="146">
        <v>846.98364451235796</v>
      </c>
      <c r="E115" s="146">
        <v>0</v>
      </c>
      <c r="F115" s="146">
        <v>37.543735151282341</v>
      </c>
      <c r="G115" s="146">
        <v>74.445382245824348</v>
      </c>
      <c r="H115" s="146">
        <v>67.092751900557744</v>
      </c>
      <c r="I115" s="146">
        <v>78.837945748475192</v>
      </c>
      <c r="J115" s="146">
        <v>49.301475932849279</v>
      </c>
      <c r="K115" s="153">
        <v>37.877592676088703</v>
      </c>
      <c r="L115" s="151">
        <v>44.821818000038306</v>
      </c>
      <c r="M115" s="146">
        <v>41.349191990905261</v>
      </c>
      <c r="N115" s="146">
        <v>26.329978756540566</v>
      </c>
      <c r="O115" s="146">
        <v>17.250678326301411</v>
      </c>
      <c r="P115" s="146">
        <v>4.4613823257676071</v>
      </c>
      <c r="Q115" s="146">
        <v>5.0562333025366204</v>
      </c>
      <c r="R115" s="146">
        <v>2.2306911628838035</v>
      </c>
      <c r="S115" s="146">
        <v>0</v>
      </c>
      <c r="T115" s="153">
        <v>36.3483169721869</v>
      </c>
      <c r="U115" s="151">
        <v>68.135228572746399</v>
      </c>
      <c r="V115" s="146">
        <v>61.209394899143071</v>
      </c>
      <c r="W115" s="146">
        <v>56.261247705876762</v>
      </c>
      <c r="X115" s="146">
        <v>33.17971018551706</v>
      </c>
      <c r="Y115" s="146">
        <v>31.621775897911466</v>
      </c>
      <c r="Z115" s="146">
        <v>26.628863914030706</v>
      </c>
      <c r="AA115" s="146">
        <v>15.549185979155991</v>
      </c>
      <c r="AB115" s="146">
        <v>12.22969683753842</v>
      </c>
      <c r="AC115" s="153">
        <v>7.9733073894756235</v>
      </c>
      <c r="AD115" s="151">
        <v>1.4238048909777901</v>
      </c>
      <c r="AE115" s="146">
        <v>3.4171317383466961</v>
      </c>
      <c r="AF115" s="146">
        <v>6.4071220094000552</v>
      </c>
    </row>
    <row r="116" spans="1:32" x14ac:dyDescent="0.45">
      <c r="A116" s="3" t="s">
        <v>237</v>
      </c>
      <c r="B116" s="3" t="s">
        <v>62</v>
      </c>
      <c r="C116" s="3" t="s">
        <v>347</v>
      </c>
      <c r="D116" s="146">
        <v>662.82931671129347</v>
      </c>
      <c r="E116" s="146">
        <v>0</v>
      </c>
      <c r="F116" s="146">
        <v>19.097391290825698</v>
      </c>
      <c r="G116" s="146">
        <v>53.53633970147245</v>
      </c>
      <c r="H116" s="146">
        <v>42.507394183572551</v>
      </c>
      <c r="I116" s="146">
        <v>50.633948255358717</v>
      </c>
      <c r="J116" s="146">
        <v>46.636531287830401</v>
      </c>
      <c r="K116" s="153">
        <v>30.512505211293679</v>
      </c>
      <c r="L116" s="151">
        <v>33.879402338057119</v>
      </c>
      <c r="M116" s="146">
        <v>34.488563723355959</v>
      </c>
      <c r="N116" s="146">
        <v>38.011589049935324</v>
      </c>
      <c r="O116" s="146">
        <v>17.845529303070428</v>
      </c>
      <c r="P116" s="146">
        <v>5.9485097676901422</v>
      </c>
      <c r="Q116" s="146">
        <v>4.4613823257676071</v>
      </c>
      <c r="R116" s="146">
        <v>2.2306911628838035</v>
      </c>
      <c r="S116" s="146">
        <v>0</v>
      </c>
      <c r="T116" s="153">
        <v>17.746531227597135</v>
      </c>
      <c r="U116" s="151">
        <v>41.555002041620064</v>
      </c>
      <c r="V116" s="146">
        <v>40.6190785722142</v>
      </c>
      <c r="W116" s="146">
        <v>36.245226887439841</v>
      </c>
      <c r="X116" s="146">
        <v>44.540154433819104</v>
      </c>
      <c r="Y116" s="146">
        <v>32.916234560399069</v>
      </c>
      <c r="Z116" s="146">
        <v>26.998709246170019</v>
      </c>
      <c r="AA116" s="146">
        <v>14.500926250224127</v>
      </c>
      <c r="AB116" s="146">
        <v>10.8320171989626</v>
      </c>
      <c r="AC116" s="153">
        <v>8.5428293458667408</v>
      </c>
      <c r="AD116" s="151">
        <v>4.2714146729333704</v>
      </c>
      <c r="AE116" s="146">
        <v>1.4238048909777901</v>
      </c>
      <c r="AF116" s="146">
        <v>2.8476097819555801</v>
      </c>
    </row>
    <row r="117" spans="1:32" x14ac:dyDescent="0.45">
      <c r="A117" s="3" t="s">
        <v>237</v>
      </c>
      <c r="B117" s="3" t="s">
        <v>62</v>
      </c>
      <c r="C117" s="3" t="s">
        <v>348</v>
      </c>
      <c r="D117" s="146">
        <v>1.8287344874362539</v>
      </c>
      <c r="E117" s="146">
        <v>0</v>
      </c>
      <c r="F117" s="146">
        <v>0</v>
      </c>
      <c r="G117" s="146">
        <v>0</v>
      </c>
      <c r="H117" s="146">
        <v>0</v>
      </c>
      <c r="I117" s="146">
        <v>0</v>
      </c>
      <c r="J117" s="146">
        <v>0</v>
      </c>
      <c r="K117" s="153">
        <v>0</v>
      </c>
      <c r="L117" s="151">
        <v>0</v>
      </c>
      <c r="M117" s="146">
        <v>0.9271119280472031</v>
      </c>
      <c r="N117" s="146">
        <v>0</v>
      </c>
      <c r="O117" s="146">
        <v>0</v>
      </c>
      <c r="P117" s="146">
        <v>0</v>
      </c>
      <c r="Q117" s="146">
        <v>0</v>
      </c>
      <c r="R117" s="146">
        <v>0</v>
      </c>
      <c r="S117" s="146">
        <v>0</v>
      </c>
      <c r="T117" s="153">
        <v>0</v>
      </c>
      <c r="U117" s="151">
        <v>0</v>
      </c>
      <c r="V117" s="146">
        <v>0</v>
      </c>
      <c r="W117" s="146">
        <v>0.90162255938905067</v>
      </c>
      <c r="X117" s="146">
        <v>0</v>
      </c>
      <c r="Y117" s="146">
        <v>0</v>
      </c>
      <c r="Z117" s="146">
        <v>0</v>
      </c>
      <c r="AA117" s="146">
        <v>0</v>
      </c>
      <c r="AB117" s="146">
        <v>0</v>
      </c>
      <c r="AC117" s="153">
        <v>0</v>
      </c>
      <c r="AD117" s="151">
        <v>0</v>
      </c>
      <c r="AE117" s="146">
        <v>0</v>
      </c>
      <c r="AF117" s="146">
        <v>0</v>
      </c>
    </row>
    <row r="118" spans="1:32" x14ac:dyDescent="0.45">
      <c r="A118" s="2" t="s">
        <v>235</v>
      </c>
      <c r="B118" s="2" t="s">
        <v>63</v>
      </c>
      <c r="C118" s="2" t="s">
        <v>349</v>
      </c>
      <c r="D118" s="145">
        <v>1163.9432365630266</v>
      </c>
      <c r="E118" s="145">
        <v>0</v>
      </c>
      <c r="F118" s="145">
        <v>36.89268772091328</v>
      </c>
      <c r="G118" s="145">
        <v>85.014788367145101</v>
      </c>
      <c r="H118" s="145">
        <v>96.043733885044986</v>
      </c>
      <c r="I118" s="145">
        <v>101.93413267197215</v>
      </c>
      <c r="J118" s="145">
        <v>81.058732952657593</v>
      </c>
      <c r="K118" s="148">
        <v>68.600528957805096</v>
      </c>
      <c r="L118" s="152">
        <v>69.021391098650525</v>
      </c>
      <c r="M118" s="145">
        <v>73.798109472557357</v>
      </c>
      <c r="N118" s="145">
        <v>69.162549832321346</v>
      </c>
      <c r="O118" s="145">
        <v>39.855015443523953</v>
      </c>
      <c r="P118" s="145">
        <v>16.35840186114789</v>
      </c>
      <c r="Q118" s="145">
        <v>10.409892093457749</v>
      </c>
      <c r="R118" s="145">
        <v>6.6920734886514097</v>
      </c>
      <c r="S118" s="145">
        <v>0</v>
      </c>
      <c r="T118" s="148">
        <v>34.423994308953482</v>
      </c>
      <c r="U118" s="152">
        <v>54.283561225539721</v>
      </c>
      <c r="V118" s="145">
        <v>53.909191837777378</v>
      </c>
      <c r="W118" s="145">
        <v>57.523519289021429</v>
      </c>
      <c r="X118" s="145">
        <v>51.212161373298073</v>
      </c>
      <c r="Y118" s="145">
        <v>41.052831867464008</v>
      </c>
      <c r="Z118" s="145">
        <v>28.663013240796939</v>
      </c>
      <c r="AA118" s="145">
        <v>42.97864888620645</v>
      </c>
      <c r="AB118" s="145">
        <v>15.723895933977968</v>
      </c>
      <c r="AC118" s="148">
        <v>11.532819616920099</v>
      </c>
      <c r="AD118" s="152">
        <v>9.9666342368445306</v>
      </c>
      <c r="AE118" s="145">
        <v>2.1357073364666852</v>
      </c>
      <c r="AF118" s="145">
        <v>5.6952195639111602</v>
      </c>
    </row>
    <row r="119" spans="1:32" x14ac:dyDescent="0.45">
      <c r="A119" s="3" t="s">
        <v>237</v>
      </c>
      <c r="B119" s="3" t="s">
        <v>63</v>
      </c>
      <c r="C119" s="3" t="s">
        <v>350</v>
      </c>
      <c r="D119" s="146">
        <v>109.37109164127563</v>
      </c>
      <c r="E119" s="146">
        <v>0</v>
      </c>
      <c r="F119" s="146">
        <v>1.9531422911071736</v>
      </c>
      <c r="G119" s="146">
        <v>6.6633212503978587</v>
      </c>
      <c r="H119" s="146">
        <v>10.569406121320741</v>
      </c>
      <c r="I119" s="146">
        <v>14.657195547603839</v>
      </c>
      <c r="J119" s="146">
        <v>7.5506764942201592</v>
      </c>
      <c r="K119" s="153">
        <v>7.575518535217741</v>
      </c>
      <c r="L119" s="151">
        <v>5.8920699718360208</v>
      </c>
      <c r="M119" s="146">
        <v>2.7813357841416093</v>
      </c>
      <c r="N119" s="146">
        <v>10.012808822909793</v>
      </c>
      <c r="O119" s="146">
        <v>2.9742548838450711</v>
      </c>
      <c r="P119" s="146">
        <v>1.4871274419225355</v>
      </c>
      <c r="Q119" s="146">
        <v>0</v>
      </c>
      <c r="R119" s="146">
        <v>0</v>
      </c>
      <c r="S119" s="146">
        <v>0</v>
      </c>
      <c r="T119" s="153">
        <v>3.2072044387223735</v>
      </c>
      <c r="U119" s="151">
        <v>2.9949551020987433</v>
      </c>
      <c r="V119" s="146">
        <v>3.743693877623429</v>
      </c>
      <c r="W119" s="146">
        <v>5.4097353563343038</v>
      </c>
      <c r="X119" s="146">
        <v>6.4916824276011651</v>
      </c>
      <c r="Y119" s="146">
        <v>4.8079893178111002</v>
      </c>
      <c r="Z119" s="146">
        <v>0.92461333034828841</v>
      </c>
      <c r="AA119" s="146">
        <v>3.4941990964395484</v>
      </c>
      <c r="AB119" s="146">
        <v>2.6206493223296614</v>
      </c>
      <c r="AC119" s="153">
        <v>2.1357073364666852</v>
      </c>
      <c r="AD119" s="151">
        <v>0.71190244548889503</v>
      </c>
      <c r="AE119" s="146">
        <v>0.71190244548889503</v>
      </c>
      <c r="AF119" s="146">
        <v>0</v>
      </c>
    </row>
    <row r="120" spans="1:32" x14ac:dyDescent="0.45">
      <c r="A120" s="3" t="s">
        <v>237</v>
      </c>
      <c r="B120" s="3" t="s">
        <v>63</v>
      </c>
      <c r="C120" s="3" t="s">
        <v>351</v>
      </c>
      <c r="D120" s="146">
        <v>104.70647664104968</v>
      </c>
      <c r="E120" s="146">
        <v>0</v>
      </c>
      <c r="F120" s="146">
        <v>2.3871739113532122</v>
      </c>
      <c r="G120" s="146">
        <v>7.5824000435561834</v>
      </c>
      <c r="H120" s="146">
        <v>5.2847030606603704</v>
      </c>
      <c r="I120" s="146">
        <v>6.4402828921289599</v>
      </c>
      <c r="J120" s="146">
        <v>9.3273062575660806</v>
      </c>
      <c r="K120" s="153">
        <v>6.5233631831041663</v>
      </c>
      <c r="L120" s="151">
        <v>7.7859496056404565</v>
      </c>
      <c r="M120" s="146">
        <v>6.4897834963304213</v>
      </c>
      <c r="N120" s="146">
        <v>4.635559640236016</v>
      </c>
      <c r="O120" s="146">
        <v>1.6358401861147893</v>
      </c>
      <c r="P120" s="146">
        <v>1.4871274419225355</v>
      </c>
      <c r="Q120" s="146">
        <v>0.74356372096126777</v>
      </c>
      <c r="R120" s="146">
        <v>0.74356372096126777</v>
      </c>
      <c r="S120" s="146">
        <v>0</v>
      </c>
      <c r="T120" s="153">
        <v>2.1381362924815823</v>
      </c>
      <c r="U120" s="151">
        <v>4.6796173470292866</v>
      </c>
      <c r="V120" s="146">
        <v>12.541374490038487</v>
      </c>
      <c r="W120" s="146">
        <v>6.311357915723355</v>
      </c>
      <c r="X120" s="146">
        <v>6.311357915723355</v>
      </c>
      <c r="Y120" s="146">
        <v>4.0682986535324694</v>
      </c>
      <c r="Z120" s="146">
        <v>0.92461333034828841</v>
      </c>
      <c r="AA120" s="146">
        <v>4.3677488705494358</v>
      </c>
      <c r="AB120" s="146">
        <v>0.8735497741098871</v>
      </c>
      <c r="AC120" s="153">
        <v>1.4238048909777901</v>
      </c>
      <c r="AD120" s="151">
        <v>0</v>
      </c>
      <c r="AE120" s="146">
        <v>0</v>
      </c>
      <c r="AF120" s="146">
        <v>0</v>
      </c>
    </row>
    <row r="121" spans="1:32" x14ac:dyDescent="0.45">
      <c r="A121" s="3" t="s">
        <v>237</v>
      </c>
      <c r="B121" s="3" t="s">
        <v>63</v>
      </c>
      <c r="C121" s="3" t="s">
        <v>352</v>
      </c>
      <c r="D121" s="146">
        <v>201.39835984557706</v>
      </c>
      <c r="E121" s="146">
        <v>0</v>
      </c>
      <c r="F121" s="146">
        <v>11.067806316273984</v>
      </c>
      <c r="G121" s="146">
        <v>9.1907879315832535</v>
      </c>
      <c r="H121" s="146">
        <v>8.2717091384249279</v>
      </c>
      <c r="I121" s="146">
        <v>16.655904031367999</v>
      </c>
      <c r="J121" s="146">
        <v>11.103936020912</v>
      </c>
      <c r="K121" s="153">
        <v>8.838104957754032</v>
      </c>
      <c r="L121" s="151">
        <v>14.519743859167338</v>
      </c>
      <c r="M121" s="146">
        <v>12.979566992660843</v>
      </c>
      <c r="N121" s="146">
        <v>13.164989378270283</v>
      </c>
      <c r="O121" s="146">
        <v>8.6253391631507057</v>
      </c>
      <c r="P121" s="146">
        <v>2.9742548838450711</v>
      </c>
      <c r="Q121" s="146">
        <v>1.4871274419225355</v>
      </c>
      <c r="R121" s="146">
        <v>3.7178186048063386</v>
      </c>
      <c r="S121" s="146">
        <v>0</v>
      </c>
      <c r="T121" s="153">
        <v>8.1249179114300123</v>
      </c>
      <c r="U121" s="151">
        <v>12.167005102276145</v>
      </c>
      <c r="V121" s="146">
        <v>9.9207887757020856</v>
      </c>
      <c r="W121" s="146">
        <v>9.3768746176461271</v>
      </c>
      <c r="X121" s="146">
        <v>7.7539540107458356</v>
      </c>
      <c r="Y121" s="146">
        <v>6.2873706463683607</v>
      </c>
      <c r="Z121" s="146">
        <v>8.8762879713435687</v>
      </c>
      <c r="AA121" s="146">
        <v>8.3860778314549158</v>
      </c>
      <c r="AB121" s="146">
        <v>3.4941990964395484</v>
      </c>
      <c r="AC121" s="153">
        <v>2.2780878255644641</v>
      </c>
      <c r="AD121" s="151">
        <v>2.1357073364666852</v>
      </c>
      <c r="AE121" s="146">
        <v>0</v>
      </c>
      <c r="AF121" s="146">
        <v>0</v>
      </c>
    </row>
    <row r="122" spans="1:32" x14ac:dyDescent="0.45">
      <c r="A122" s="3" t="s">
        <v>237</v>
      </c>
      <c r="B122" s="3" t="s">
        <v>63</v>
      </c>
      <c r="C122" s="3" t="s">
        <v>353</v>
      </c>
      <c r="D122" s="146">
        <v>110.19731971890788</v>
      </c>
      <c r="E122" s="146">
        <v>0</v>
      </c>
      <c r="F122" s="146">
        <v>0.86806324049207717</v>
      </c>
      <c r="G122" s="146">
        <v>6.4335515521082769</v>
      </c>
      <c r="H122" s="146">
        <v>7.5824000435561834</v>
      </c>
      <c r="I122" s="146">
        <v>7.3285977738019197</v>
      </c>
      <c r="J122" s="146">
        <v>5.3298892900377597</v>
      </c>
      <c r="K122" s="153">
        <v>5.4712078309905907</v>
      </c>
      <c r="L122" s="151">
        <v>7.3650874647950264</v>
      </c>
      <c r="M122" s="146">
        <v>7.4168954243776248</v>
      </c>
      <c r="N122" s="146">
        <v>3.8938700977982532</v>
      </c>
      <c r="O122" s="146">
        <v>5.0562333025366204</v>
      </c>
      <c r="P122" s="146">
        <v>1.4871274419225355</v>
      </c>
      <c r="Q122" s="146">
        <v>3.7178186048063386</v>
      </c>
      <c r="R122" s="146">
        <v>0.74356372096126777</v>
      </c>
      <c r="S122" s="146">
        <v>0</v>
      </c>
      <c r="T122" s="153">
        <v>4.9177134727076393</v>
      </c>
      <c r="U122" s="151">
        <v>5.0539867347916294</v>
      </c>
      <c r="V122" s="146">
        <v>3.9308785715046004</v>
      </c>
      <c r="W122" s="146">
        <v>7.0326559632345953</v>
      </c>
      <c r="X122" s="146">
        <v>4.5081127969452535</v>
      </c>
      <c r="Y122" s="146">
        <v>6.1024479802987033</v>
      </c>
      <c r="Z122" s="146">
        <v>5.7326026481593884</v>
      </c>
      <c r="AA122" s="146">
        <v>5.2412986446593228</v>
      </c>
      <c r="AB122" s="146">
        <v>0</v>
      </c>
      <c r="AC122" s="153">
        <v>1.4238048909777901</v>
      </c>
      <c r="AD122" s="151">
        <v>1.4238048909777901</v>
      </c>
      <c r="AE122" s="146">
        <v>0</v>
      </c>
      <c r="AF122" s="146">
        <v>2.1357073364666852</v>
      </c>
    </row>
    <row r="123" spans="1:32" x14ac:dyDescent="0.45">
      <c r="A123" s="3" t="s">
        <v>237</v>
      </c>
      <c r="B123" s="3" t="s">
        <v>63</v>
      </c>
      <c r="C123" s="3" t="s">
        <v>354</v>
      </c>
      <c r="D123" s="146">
        <v>206.51971350579768</v>
      </c>
      <c r="E123" s="146">
        <v>0</v>
      </c>
      <c r="F123" s="146">
        <v>6.5104743036905788</v>
      </c>
      <c r="G123" s="146">
        <v>28.491442587908086</v>
      </c>
      <c r="H123" s="146">
        <v>21.828121337510225</v>
      </c>
      <c r="I123" s="146">
        <v>19.098769955968638</v>
      </c>
      <c r="J123" s="146">
        <v>14.435116827185599</v>
      </c>
      <c r="K123" s="153">
        <v>12.205002084517471</v>
      </c>
      <c r="L123" s="151">
        <v>8.838104957754032</v>
      </c>
      <c r="M123" s="146">
        <v>8.3440073524248284</v>
      </c>
      <c r="N123" s="146">
        <v>9.2711192804720319</v>
      </c>
      <c r="O123" s="146">
        <v>5.2049460467288746</v>
      </c>
      <c r="P123" s="146">
        <v>2.2306911628838035</v>
      </c>
      <c r="Q123" s="146">
        <v>1.4871274419225355</v>
      </c>
      <c r="R123" s="146">
        <v>0</v>
      </c>
      <c r="S123" s="146">
        <v>0</v>
      </c>
      <c r="T123" s="153">
        <v>4.0624589557150061</v>
      </c>
      <c r="U123" s="151">
        <v>15.536329592137232</v>
      </c>
      <c r="V123" s="146">
        <v>8.423311224652716</v>
      </c>
      <c r="W123" s="146">
        <v>12.62271583144671</v>
      </c>
      <c r="X123" s="146">
        <v>7.2129804751124054</v>
      </c>
      <c r="Y123" s="146">
        <v>5.7326026481593884</v>
      </c>
      <c r="Z123" s="146">
        <v>3.6984533213931536</v>
      </c>
      <c r="AA123" s="146">
        <v>4.7171687801933908</v>
      </c>
      <c r="AB123" s="146">
        <v>0.8735497741098871</v>
      </c>
      <c r="AC123" s="153">
        <v>2.1357073364666852</v>
      </c>
      <c r="AD123" s="151">
        <v>1.4238048909777901</v>
      </c>
      <c r="AE123" s="146">
        <v>0.71190244548889503</v>
      </c>
      <c r="AF123" s="146">
        <v>1.4238048909777901</v>
      </c>
    </row>
    <row r="124" spans="1:32" x14ac:dyDescent="0.45">
      <c r="A124" s="3" t="s">
        <v>237</v>
      </c>
      <c r="B124" s="3" t="s">
        <v>63</v>
      </c>
      <c r="C124" s="3" t="s">
        <v>355</v>
      </c>
      <c r="D124" s="146">
        <v>47.337882955961192</v>
      </c>
      <c r="E124" s="146">
        <v>0</v>
      </c>
      <c r="F124" s="146">
        <v>1.0850790506150965</v>
      </c>
      <c r="G124" s="146">
        <v>5.7442424572395332</v>
      </c>
      <c r="H124" s="146">
        <v>2.5274666811853947</v>
      </c>
      <c r="I124" s="146">
        <v>4.4415744083647999</v>
      </c>
      <c r="J124" s="146">
        <v>5.5519680104560001</v>
      </c>
      <c r="K124" s="153">
        <v>2.5251728450725803</v>
      </c>
      <c r="L124" s="151">
        <v>1.2625864225362902</v>
      </c>
      <c r="M124" s="146">
        <v>1.6688014704849656</v>
      </c>
      <c r="N124" s="146">
        <v>1.1125343136566437</v>
      </c>
      <c r="O124" s="146">
        <v>1.4871274419225355</v>
      </c>
      <c r="P124" s="146">
        <v>0</v>
      </c>
      <c r="Q124" s="146">
        <v>0</v>
      </c>
      <c r="R124" s="146">
        <v>0</v>
      </c>
      <c r="S124" s="146">
        <v>0</v>
      </c>
      <c r="T124" s="153">
        <v>0</v>
      </c>
      <c r="U124" s="151">
        <v>3.743693877623429</v>
      </c>
      <c r="V124" s="146">
        <v>2.0590316326928861</v>
      </c>
      <c r="W124" s="146">
        <v>2.7048676781671519</v>
      </c>
      <c r="X124" s="146">
        <v>3.6064902375562027</v>
      </c>
      <c r="Y124" s="146">
        <v>3.8833759874628115</v>
      </c>
      <c r="Z124" s="146">
        <v>0.92461333034828841</v>
      </c>
      <c r="AA124" s="146">
        <v>0</v>
      </c>
      <c r="AB124" s="146">
        <v>0.8735497741098871</v>
      </c>
      <c r="AC124" s="153">
        <v>0.71190244548889503</v>
      </c>
      <c r="AD124" s="151">
        <v>1.4238048909777901</v>
      </c>
      <c r="AE124" s="146">
        <v>0</v>
      </c>
      <c r="AF124" s="146">
        <v>0</v>
      </c>
    </row>
    <row r="125" spans="1:32" x14ac:dyDescent="0.45">
      <c r="A125" s="3" t="s">
        <v>237</v>
      </c>
      <c r="B125" s="3" t="s">
        <v>63</v>
      </c>
      <c r="C125" s="3" t="s">
        <v>356</v>
      </c>
      <c r="D125" s="146">
        <v>20.87345022354684</v>
      </c>
      <c r="E125" s="146">
        <v>0</v>
      </c>
      <c r="F125" s="146">
        <v>0</v>
      </c>
      <c r="G125" s="146">
        <v>0</v>
      </c>
      <c r="H125" s="146">
        <v>2.5274666811853947</v>
      </c>
      <c r="I125" s="146">
        <v>1.1103936020912</v>
      </c>
      <c r="J125" s="146">
        <v>0</v>
      </c>
      <c r="K125" s="153">
        <v>1.8938796338044352</v>
      </c>
      <c r="L125" s="151">
        <v>0</v>
      </c>
      <c r="M125" s="146">
        <v>0.9271119280472031</v>
      </c>
      <c r="N125" s="146">
        <v>2.7813357841416093</v>
      </c>
      <c r="O125" s="146">
        <v>2.2306911628838035</v>
      </c>
      <c r="P125" s="146">
        <v>0</v>
      </c>
      <c r="Q125" s="146">
        <v>0.74356372096126777</v>
      </c>
      <c r="R125" s="146">
        <v>0</v>
      </c>
      <c r="S125" s="146">
        <v>0</v>
      </c>
      <c r="T125" s="153">
        <v>0</v>
      </c>
      <c r="U125" s="151">
        <v>0</v>
      </c>
      <c r="V125" s="146">
        <v>0</v>
      </c>
      <c r="W125" s="146">
        <v>0.90162255938905067</v>
      </c>
      <c r="X125" s="146">
        <v>2.5245431662893418</v>
      </c>
      <c r="Y125" s="146">
        <v>1.8492266606965768</v>
      </c>
      <c r="Z125" s="146">
        <v>0.92461333034828841</v>
      </c>
      <c r="AA125" s="146">
        <v>0.8735497741098871</v>
      </c>
      <c r="AB125" s="146">
        <v>0.8735497741098871</v>
      </c>
      <c r="AC125" s="153">
        <v>0</v>
      </c>
      <c r="AD125" s="151">
        <v>0</v>
      </c>
      <c r="AE125" s="146">
        <v>0</v>
      </c>
      <c r="AF125" s="146">
        <v>0.71190244548889503</v>
      </c>
    </row>
    <row r="126" spans="1:32" x14ac:dyDescent="0.45">
      <c r="A126" s="3" t="s">
        <v>237</v>
      </c>
      <c r="B126" s="3" t="s">
        <v>63</v>
      </c>
      <c r="C126" s="3" t="s">
        <v>357</v>
      </c>
      <c r="D126" s="146">
        <v>87.611937517434669</v>
      </c>
      <c r="E126" s="146">
        <v>0</v>
      </c>
      <c r="F126" s="146">
        <v>6.5104743036905788</v>
      </c>
      <c r="G126" s="146">
        <v>2.7572363794749761</v>
      </c>
      <c r="H126" s="146">
        <v>5.974012155529115</v>
      </c>
      <c r="I126" s="146">
        <v>4.2194956879465595</v>
      </c>
      <c r="J126" s="146">
        <v>7.7727552146383996</v>
      </c>
      <c r="K126" s="153">
        <v>6.9442253239495955</v>
      </c>
      <c r="L126" s="151">
        <v>6.5233631831041663</v>
      </c>
      <c r="M126" s="146">
        <v>8.158584966815388</v>
      </c>
      <c r="N126" s="146">
        <v>3.7084477121888124</v>
      </c>
      <c r="O126" s="146">
        <v>2.9742548838450711</v>
      </c>
      <c r="P126" s="146">
        <v>2.2306911628838035</v>
      </c>
      <c r="Q126" s="146">
        <v>0.74356372096126777</v>
      </c>
      <c r="R126" s="146">
        <v>0.74356372096126777</v>
      </c>
      <c r="S126" s="146">
        <v>0</v>
      </c>
      <c r="T126" s="153">
        <v>3.2072044387223735</v>
      </c>
      <c r="U126" s="151">
        <v>2.9949551020987433</v>
      </c>
      <c r="V126" s="146">
        <v>0</v>
      </c>
      <c r="W126" s="146">
        <v>4.5081127969452535</v>
      </c>
      <c r="X126" s="146">
        <v>4.5081127969452535</v>
      </c>
      <c r="Y126" s="146">
        <v>2.0341493267662347</v>
      </c>
      <c r="Z126" s="146">
        <v>3.8833759874628115</v>
      </c>
      <c r="AA126" s="146">
        <v>4.3677488705494358</v>
      </c>
      <c r="AB126" s="146">
        <v>0</v>
      </c>
      <c r="AC126" s="153">
        <v>0.71190244548889503</v>
      </c>
      <c r="AD126" s="151">
        <v>0.71190244548889503</v>
      </c>
      <c r="AE126" s="146">
        <v>0.71190244548889503</v>
      </c>
      <c r="AF126" s="146">
        <v>0.71190244548889503</v>
      </c>
    </row>
    <row r="127" spans="1:32" x14ac:dyDescent="0.45">
      <c r="A127" s="3" t="s">
        <v>237</v>
      </c>
      <c r="B127" s="3" t="s">
        <v>63</v>
      </c>
      <c r="C127" s="3" t="s">
        <v>358</v>
      </c>
      <c r="D127" s="146">
        <v>51.615857481104264</v>
      </c>
      <c r="E127" s="146">
        <v>0</v>
      </c>
      <c r="F127" s="146">
        <v>1.0850790506150965</v>
      </c>
      <c r="G127" s="146">
        <v>3.2167757760541384</v>
      </c>
      <c r="H127" s="146">
        <v>4.5953939657916267</v>
      </c>
      <c r="I127" s="146">
        <v>5.5519680104560001</v>
      </c>
      <c r="J127" s="146">
        <v>4.6636531287830403</v>
      </c>
      <c r="K127" s="153">
        <v>2.1043107042271503</v>
      </c>
      <c r="L127" s="151">
        <v>6.1025010422587354</v>
      </c>
      <c r="M127" s="146">
        <v>4.2647148690171344</v>
      </c>
      <c r="N127" s="146">
        <v>5.5626715682832186</v>
      </c>
      <c r="O127" s="146">
        <v>1.4871274419225355</v>
      </c>
      <c r="P127" s="146">
        <v>0.74356372096126777</v>
      </c>
      <c r="Q127" s="146">
        <v>0.74356372096126777</v>
      </c>
      <c r="R127" s="146">
        <v>0.74356372096126777</v>
      </c>
      <c r="S127" s="146">
        <v>0</v>
      </c>
      <c r="T127" s="153">
        <v>1.0690681462407912</v>
      </c>
      <c r="U127" s="151">
        <v>2.8077704082175718</v>
      </c>
      <c r="V127" s="146">
        <v>1.1231081632870286</v>
      </c>
      <c r="W127" s="146">
        <v>1.8032451187781013</v>
      </c>
      <c r="X127" s="146">
        <v>0.7212980475112406</v>
      </c>
      <c r="Y127" s="146">
        <v>0.73969066427863073</v>
      </c>
      <c r="Z127" s="146">
        <v>0.73969066427863073</v>
      </c>
      <c r="AA127" s="146">
        <v>0.8735497741098871</v>
      </c>
      <c r="AB127" s="146">
        <v>0.8735497741098871</v>
      </c>
      <c r="AC127" s="153">
        <v>0</v>
      </c>
      <c r="AD127" s="151">
        <v>0</v>
      </c>
      <c r="AE127" s="146">
        <v>0</v>
      </c>
      <c r="AF127" s="146">
        <v>0</v>
      </c>
    </row>
    <row r="128" spans="1:32" x14ac:dyDescent="0.45">
      <c r="A128" s="3" t="s">
        <v>237</v>
      </c>
      <c r="B128" s="3" t="s">
        <v>63</v>
      </c>
      <c r="C128" s="3" t="s">
        <v>359</v>
      </c>
      <c r="D128" s="146">
        <v>32.471480239401274</v>
      </c>
      <c r="E128" s="146">
        <v>0</v>
      </c>
      <c r="F128" s="146">
        <v>1.0850790506150965</v>
      </c>
      <c r="G128" s="146">
        <v>0.22976969828958135</v>
      </c>
      <c r="H128" s="146">
        <v>2.2976969828958134</v>
      </c>
      <c r="I128" s="146">
        <v>2.2207872041823999</v>
      </c>
      <c r="J128" s="146">
        <v>0.88831488167296002</v>
      </c>
      <c r="K128" s="153">
        <v>2.3147417746498653</v>
      </c>
      <c r="L128" s="151">
        <v>2.1043107042271503</v>
      </c>
      <c r="M128" s="146">
        <v>4.635559640236016</v>
      </c>
      <c r="N128" s="146">
        <v>2.7813357841416093</v>
      </c>
      <c r="O128" s="146">
        <v>2.2306911628838035</v>
      </c>
      <c r="P128" s="146">
        <v>0.74356372096126777</v>
      </c>
      <c r="Q128" s="146">
        <v>0</v>
      </c>
      <c r="R128" s="146">
        <v>0</v>
      </c>
      <c r="S128" s="146">
        <v>0</v>
      </c>
      <c r="T128" s="153">
        <v>2.1381362924815823</v>
      </c>
      <c r="U128" s="151">
        <v>0.93592346940585724</v>
      </c>
      <c r="V128" s="146">
        <v>0.93592346940585724</v>
      </c>
      <c r="W128" s="146">
        <v>1.9835696306559116</v>
      </c>
      <c r="X128" s="146">
        <v>0.90162255938905067</v>
      </c>
      <c r="Y128" s="146">
        <v>0</v>
      </c>
      <c r="Z128" s="146">
        <v>0</v>
      </c>
      <c r="AA128" s="146">
        <v>1.7470995482197742</v>
      </c>
      <c r="AB128" s="146">
        <v>0.8735497741098871</v>
      </c>
      <c r="AC128" s="153">
        <v>0</v>
      </c>
      <c r="AD128" s="151">
        <v>0.71190244548889503</v>
      </c>
      <c r="AE128" s="146">
        <v>0</v>
      </c>
      <c r="AF128" s="146">
        <v>0.71190244548889503</v>
      </c>
    </row>
    <row r="129" spans="1:32" x14ac:dyDescent="0.45">
      <c r="A129" s="3" t="s">
        <v>237</v>
      </c>
      <c r="B129" s="3" t="s">
        <v>63</v>
      </c>
      <c r="C129" s="3" t="s">
        <v>360</v>
      </c>
      <c r="D129" s="146">
        <v>32.073610292093747</v>
      </c>
      <c r="E129" s="146">
        <v>0</v>
      </c>
      <c r="F129" s="146">
        <v>2.1701581012301929</v>
      </c>
      <c r="G129" s="146">
        <v>2.2976969828958134</v>
      </c>
      <c r="H129" s="146">
        <v>3.4465454743437203</v>
      </c>
      <c r="I129" s="146">
        <v>1.3324723225094399</v>
      </c>
      <c r="J129" s="146">
        <v>2.2207872041823999</v>
      </c>
      <c r="K129" s="153">
        <v>2.1043107042271503</v>
      </c>
      <c r="L129" s="151">
        <v>2.1043107042271503</v>
      </c>
      <c r="M129" s="146">
        <v>1.8542238560944062</v>
      </c>
      <c r="N129" s="146">
        <v>1.8542238560944062</v>
      </c>
      <c r="O129" s="146">
        <v>0.74356372096126777</v>
      </c>
      <c r="P129" s="146">
        <v>1.4871274419225355</v>
      </c>
      <c r="Q129" s="146">
        <v>0.74356372096126777</v>
      </c>
      <c r="R129" s="146">
        <v>0</v>
      </c>
      <c r="S129" s="146">
        <v>0</v>
      </c>
      <c r="T129" s="153">
        <v>1.2828817754889494</v>
      </c>
      <c r="U129" s="151">
        <v>0.37436938776234291</v>
      </c>
      <c r="V129" s="146">
        <v>1.8718469388117145</v>
      </c>
      <c r="W129" s="146">
        <v>0</v>
      </c>
      <c r="X129" s="146">
        <v>0.90162255938905067</v>
      </c>
      <c r="Y129" s="146">
        <v>2.7738399910448654</v>
      </c>
      <c r="Z129" s="146">
        <v>0.92461333034828841</v>
      </c>
      <c r="AA129" s="146">
        <v>0.8735497741098871</v>
      </c>
      <c r="AB129" s="146">
        <v>0</v>
      </c>
      <c r="AC129" s="153">
        <v>0.71190244548889503</v>
      </c>
      <c r="AD129" s="151">
        <v>0</v>
      </c>
      <c r="AE129" s="146">
        <v>0</v>
      </c>
      <c r="AF129" s="146">
        <v>0</v>
      </c>
    </row>
    <row r="130" spans="1:32" x14ac:dyDescent="0.45">
      <c r="A130" s="3" t="s">
        <v>237</v>
      </c>
      <c r="B130" s="3" t="s">
        <v>63</v>
      </c>
      <c r="C130" s="3" t="s">
        <v>361</v>
      </c>
      <c r="D130" s="146">
        <v>44.88816663293882</v>
      </c>
      <c r="E130" s="146">
        <v>0</v>
      </c>
      <c r="F130" s="146">
        <v>1.0850790506150965</v>
      </c>
      <c r="G130" s="146">
        <v>4.3656242675020449</v>
      </c>
      <c r="H130" s="146">
        <v>4.3656242675020449</v>
      </c>
      <c r="I130" s="146">
        <v>5.5519680104560001</v>
      </c>
      <c r="J130" s="146">
        <v>4.2194956879465595</v>
      </c>
      <c r="K130" s="153">
        <v>2.9460349859180104</v>
      </c>
      <c r="L130" s="151">
        <v>1.0521553521135751</v>
      </c>
      <c r="M130" s="146">
        <v>5.5626715682832186</v>
      </c>
      <c r="N130" s="146">
        <v>4.635559640236016</v>
      </c>
      <c r="O130" s="146">
        <v>0.74356372096126777</v>
      </c>
      <c r="P130" s="146">
        <v>1.4871274419225355</v>
      </c>
      <c r="Q130" s="146">
        <v>0</v>
      </c>
      <c r="R130" s="146">
        <v>0</v>
      </c>
      <c r="S130" s="146">
        <v>0</v>
      </c>
      <c r="T130" s="153">
        <v>0</v>
      </c>
      <c r="U130" s="151">
        <v>0.93592346940585724</v>
      </c>
      <c r="V130" s="146">
        <v>1.8718469388117145</v>
      </c>
      <c r="W130" s="146">
        <v>1.8032451187781013</v>
      </c>
      <c r="X130" s="146">
        <v>1.8032451187781013</v>
      </c>
      <c r="Y130" s="146">
        <v>0</v>
      </c>
      <c r="Z130" s="146">
        <v>0</v>
      </c>
      <c r="AA130" s="146">
        <v>0.8735497741098871</v>
      </c>
      <c r="AB130" s="146">
        <v>0.8735497741098871</v>
      </c>
      <c r="AC130" s="153">
        <v>0</v>
      </c>
      <c r="AD130" s="151">
        <v>0.71190244548889503</v>
      </c>
      <c r="AE130" s="146">
        <v>0</v>
      </c>
      <c r="AF130" s="146">
        <v>0</v>
      </c>
    </row>
    <row r="131" spans="1:32" x14ac:dyDescent="0.45">
      <c r="A131" s="3" t="s">
        <v>237</v>
      </c>
      <c r="B131" s="3" t="s">
        <v>63</v>
      </c>
      <c r="C131" s="3" t="s">
        <v>362</v>
      </c>
      <c r="D131" s="146">
        <v>23.427513124461626</v>
      </c>
      <c r="E131" s="146">
        <v>0</v>
      </c>
      <c r="F131" s="146">
        <v>0</v>
      </c>
      <c r="G131" s="146">
        <v>2.2976969828958134</v>
      </c>
      <c r="H131" s="146">
        <v>2.2976969828958134</v>
      </c>
      <c r="I131" s="146">
        <v>1.1103936020912</v>
      </c>
      <c r="J131" s="146">
        <v>0.22207872041824001</v>
      </c>
      <c r="K131" s="153">
        <v>3.1564660563407254</v>
      </c>
      <c r="L131" s="151">
        <v>2.1043107042271503</v>
      </c>
      <c r="M131" s="146">
        <v>2.039646241703847</v>
      </c>
      <c r="N131" s="146">
        <v>1.8542238560944062</v>
      </c>
      <c r="O131" s="146">
        <v>0</v>
      </c>
      <c r="P131" s="146">
        <v>0</v>
      </c>
      <c r="Q131" s="146">
        <v>0</v>
      </c>
      <c r="R131" s="146">
        <v>0</v>
      </c>
      <c r="S131" s="146">
        <v>0</v>
      </c>
      <c r="T131" s="153">
        <v>1.0690681462407912</v>
      </c>
      <c r="U131" s="151">
        <v>0</v>
      </c>
      <c r="V131" s="146">
        <v>0</v>
      </c>
      <c r="W131" s="146">
        <v>1.8032451187781013</v>
      </c>
      <c r="X131" s="146">
        <v>0.18032451187781015</v>
      </c>
      <c r="Y131" s="146">
        <v>0</v>
      </c>
      <c r="Z131" s="146">
        <v>0.92461333034828841</v>
      </c>
      <c r="AA131" s="146">
        <v>1.7470995482197742</v>
      </c>
      <c r="AB131" s="146">
        <v>2.6206493223296614</v>
      </c>
      <c r="AC131" s="153">
        <v>0</v>
      </c>
      <c r="AD131" s="151">
        <v>0</v>
      </c>
      <c r="AE131" s="146">
        <v>0</v>
      </c>
      <c r="AF131" s="146">
        <v>0</v>
      </c>
    </row>
    <row r="132" spans="1:32" x14ac:dyDescent="0.45">
      <c r="A132" s="3" t="s">
        <v>237</v>
      </c>
      <c r="B132" s="3" t="s">
        <v>63</v>
      </c>
      <c r="C132" s="3" t="s">
        <v>363</v>
      </c>
      <c r="D132" s="146">
        <v>91.450376743476014</v>
      </c>
      <c r="E132" s="146">
        <v>0</v>
      </c>
      <c r="F132" s="146">
        <v>1.0850790506150965</v>
      </c>
      <c r="G132" s="146">
        <v>5.7442424572395332</v>
      </c>
      <c r="H132" s="146">
        <v>14.475490992243623</v>
      </c>
      <c r="I132" s="146">
        <v>12.2143296230032</v>
      </c>
      <c r="J132" s="146">
        <v>7.7727552146383996</v>
      </c>
      <c r="K132" s="153">
        <v>3.9981903380315855</v>
      </c>
      <c r="L132" s="151">
        <v>3.3668971267634404</v>
      </c>
      <c r="M132" s="146">
        <v>6.6752058819398625</v>
      </c>
      <c r="N132" s="146">
        <v>3.8938700977982532</v>
      </c>
      <c r="O132" s="146">
        <v>4.4613823257676071</v>
      </c>
      <c r="P132" s="146">
        <v>0</v>
      </c>
      <c r="Q132" s="146">
        <v>0</v>
      </c>
      <c r="R132" s="146">
        <v>0</v>
      </c>
      <c r="S132" s="146">
        <v>0</v>
      </c>
      <c r="T132" s="153">
        <v>3.2072044387223735</v>
      </c>
      <c r="U132" s="151">
        <v>2.0590316326928861</v>
      </c>
      <c r="V132" s="146">
        <v>7.487387755246858</v>
      </c>
      <c r="W132" s="146">
        <v>1.2622715831446709</v>
      </c>
      <c r="X132" s="146">
        <v>3.7868147494340132</v>
      </c>
      <c r="Y132" s="146">
        <v>2.7738399910448654</v>
      </c>
      <c r="Z132" s="146">
        <v>0.18492266606965768</v>
      </c>
      <c r="AA132" s="146">
        <v>5.4160085994812999</v>
      </c>
      <c r="AB132" s="146">
        <v>0.8735497741098871</v>
      </c>
      <c r="AC132" s="153">
        <v>0</v>
      </c>
      <c r="AD132" s="151">
        <v>0.71190244548889503</v>
      </c>
      <c r="AE132" s="146">
        <v>0</v>
      </c>
      <c r="AF132" s="146">
        <v>0</v>
      </c>
    </row>
    <row r="133" spans="1:32" x14ac:dyDescent="0.45">
      <c r="A133" s="2" t="s">
        <v>235</v>
      </c>
      <c r="B133" s="2" t="s">
        <v>64</v>
      </c>
      <c r="C133" s="2" t="s">
        <v>364</v>
      </c>
      <c r="D133" s="145">
        <v>270.49280889291828</v>
      </c>
      <c r="E133" s="145">
        <v>0</v>
      </c>
      <c r="F133" s="145">
        <v>10.850790506150965</v>
      </c>
      <c r="G133" s="145">
        <v>15.854109181981112</v>
      </c>
      <c r="H133" s="145">
        <v>25.274666811853947</v>
      </c>
      <c r="I133" s="145">
        <v>25.539052848097601</v>
      </c>
      <c r="J133" s="145">
        <v>38.197539911937277</v>
      </c>
      <c r="K133" s="148">
        <v>21.043107042271501</v>
      </c>
      <c r="L133" s="152">
        <v>29.460349859180106</v>
      </c>
      <c r="M133" s="145">
        <v>21.508996730695113</v>
      </c>
      <c r="N133" s="145">
        <v>18.542238560944064</v>
      </c>
      <c r="O133" s="145">
        <v>11.153455814419017</v>
      </c>
      <c r="P133" s="145">
        <v>1.4871274419225355</v>
      </c>
      <c r="Q133" s="145">
        <v>0.74356372096126777</v>
      </c>
      <c r="R133" s="145">
        <v>0</v>
      </c>
      <c r="S133" s="145">
        <v>0</v>
      </c>
      <c r="T133" s="148">
        <v>2.1381362924815823</v>
      </c>
      <c r="U133" s="152">
        <v>4.6796173470292866</v>
      </c>
      <c r="V133" s="145">
        <v>10.29515816346443</v>
      </c>
      <c r="W133" s="145">
        <v>4.5081127969452535</v>
      </c>
      <c r="X133" s="145">
        <v>6.311357915723355</v>
      </c>
      <c r="Y133" s="145">
        <v>7.3969066427863073</v>
      </c>
      <c r="Z133" s="145">
        <v>3.6984533213931536</v>
      </c>
      <c r="AA133" s="145">
        <v>3.4941990964395484</v>
      </c>
      <c r="AB133" s="145">
        <v>2.6206493223296614</v>
      </c>
      <c r="AC133" s="148">
        <v>2.8476097819555801</v>
      </c>
      <c r="AD133" s="152">
        <v>0</v>
      </c>
      <c r="AE133" s="145">
        <v>1.4238048909777901</v>
      </c>
      <c r="AF133" s="145">
        <v>1.4238048909777901</v>
      </c>
    </row>
    <row r="134" spans="1:32" x14ac:dyDescent="0.45">
      <c r="A134" s="3" t="s">
        <v>237</v>
      </c>
      <c r="B134" s="3" t="s">
        <v>64</v>
      </c>
      <c r="C134" s="3" t="s">
        <v>365</v>
      </c>
      <c r="D134" s="146">
        <v>22.056127182557869</v>
      </c>
      <c r="E134" s="146">
        <v>0</v>
      </c>
      <c r="F134" s="146">
        <v>1.0850790506150965</v>
      </c>
      <c r="G134" s="146">
        <v>0.91907879315832541</v>
      </c>
      <c r="H134" s="146">
        <v>2.7572363794749761</v>
      </c>
      <c r="I134" s="146">
        <v>2.4428659246006403</v>
      </c>
      <c r="J134" s="146">
        <v>4.4415744083647999</v>
      </c>
      <c r="K134" s="153">
        <v>1.8938796338044352</v>
      </c>
      <c r="L134" s="151">
        <v>3.1564660563407254</v>
      </c>
      <c r="M134" s="146">
        <v>0</v>
      </c>
      <c r="N134" s="146">
        <v>1.8542238560944062</v>
      </c>
      <c r="O134" s="146">
        <v>0.74356372096126777</v>
      </c>
      <c r="P134" s="146">
        <v>0</v>
      </c>
      <c r="Q134" s="146">
        <v>0</v>
      </c>
      <c r="R134" s="146">
        <v>0</v>
      </c>
      <c r="S134" s="146">
        <v>0</v>
      </c>
      <c r="T134" s="153">
        <v>0</v>
      </c>
      <c r="U134" s="151">
        <v>0.93592346940585724</v>
      </c>
      <c r="V134" s="146">
        <v>0</v>
      </c>
      <c r="W134" s="146">
        <v>0</v>
      </c>
      <c r="X134" s="146">
        <v>0.90162255938905067</v>
      </c>
      <c r="Y134" s="146">
        <v>0.18492266606965768</v>
      </c>
      <c r="Z134" s="146">
        <v>0.73969066427863073</v>
      </c>
      <c r="AA134" s="146">
        <v>0</v>
      </c>
      <c r="AB134" s="146">
        <v>0</v>
      </c>
      <c r="AC134" s="153">
        <v>0</v>
      </c>
      <c r="AD134" s="151">
        <v>0</v>
      </c>
      <c r="AE134" s="146">
        <v>0</v>
      </c>
      <c r="AF134" s="146">
        <v>0</v>
      </c>
    </row>
    <row r="135" spans="1:32" x14ac:dyDescent="0.45">
      <c r="A135" s="3" t="s">
        <v>237</v>
      </c>
      <c r="B135" s="3" t="s">
        <v>64</v>
      </c>
      <c r="C135" s="3" t="s">
        <v>366</v>
      </c>
      <c r="D135" s="146">
        <v>129.37549560526242</v>
      </c>
      <c r="E135" s="146">
        <v>0</v>
      </c>
      <c r="F135" s="146">
        <v>5.4253952530754823</v>
      </c>
      <c r="G135" s="146">
        <v>5.2847030606603704</v>
      </c>
      <c r="H135" s="146">
        <v>11.718254612768648</v>
      </c>
      <c r="I135" s="146">
        <v>9.9935424188208</v>
      </c>
      <c r="J135" s="146">
        <v>16.433825310949761</v>
      </c>
      <c r="K135" s="153">
        <v>13.678019577476476</v>
      </c>
      <c r="L135" s="151">
        <v>16.834485633817202</v>
      </c>
      <c r="M135" s="146">
        <v>9.2711192804720319</v>
      </c>
      <c r="N135" s="146">
        <v>11.125343136566437</v>
      </c>
      <c r="O135" s="146">
        <v>2.9742548838450711</v>
      </c>
      <c r="P135" s="146">
        <v>0.74356372096126777</v>
      </c>
      <c r="Q135" s="146">
        <v>0</v>
      </c>
      <c r="R135" s="146">
        <v>0</v>
      </c>
      <c r="S135" s="146">
        <v>0</v>
      </c>
      <c r="T135" s="153">
        <v>0</v>
      </c>
      <c r="U135" s="151">
        <v>1.8718469388117145</v>
      </c>
      <c r="V135" s="146">
        <v>6.5514642858410008</v>
      </c>
      <c r="W135" s="146">
        <v>1.8032451187781013</v>
      </c>
      <c r="X135" s="146">
        <v>4.5081127969452535</v>
      </c>
      <c r="Y135" s="146">
        <v>3.5135306553234957</v>
      </c>
      <c r="Z135" s="146">
        <v>2.0341493267662347</v>
      </c>
      <c r="AA135" s="146">
        <v>0.8735497741098871</v>
      </c>
      <c r="AB135" s="146">
        <v>1.7470995482197742</v>
      </c>
      <c r="AC135" s="153">
        <v>1.5661853800755692</v>
      </c>
      <c r="AD135" s="151">
        <v>0</v>
      </c>
      <c r="AE135" s="146">
        <v>1.4238048909777901</v>
      </c>
      <c r="AF135" s="146">
        <v>0</v>
      </c>
    </row>
    <row r="136" spans="1:32" x14ac:dyDescent="0.45">
      <c r="A136" s="3" t="s">
        <v>237</v>
      </c>
      <c r="B136" s="3" t="s">
        <v>64</v>
      </c>
      <c r="C136" s="3" t="s">
        <v>367</v>
      </c>
      <c r="D136" s="146">
        <v>21.254723331153912</v>
      </c>
      <c r="E136" s="146">
        <v>0</v>
      </c>
      <c r="F136" s="146">
        <v>0</v>
      </c>
      <c r="G136" s="146">
        <v>0</v>
      </c>
      <c r="H136" s="146">
        <v>2.2976969828958134</v>
      </c>
      <c r="I136" s="146">
        <v>1.1103936020912</v>
      </c>
      <c r="J136" s="146">
        <v>3.3311808062735997</v>
      </c>
      <c r="K136" s="153">
        <v>0</v>
      </c>
      <c r="L136" s="151">
        <v>2.1043107042271503</v>
      </c>
      <c r="M136" s="146">
        <v>3.7084477121888124</v>
      </c>
      <c r="N136" s="146">
        <v>1.8542238560944062</v>
      </c>
      <c r="O136" s="146">
        <v>2.9742548838450711</v>
      </c>
      <c r="P136" s="146">
        <v>0</v>
      </c>
      <c r="Q136" s="146">
        <v>0.74356372096126777</v>
      </c>
      <c r="R136" s="146">
        <v>0</v>
      </c>
      <c r="S136" s="146">
        <v>0</v>
      </c>
      <c r="T136" s="153">
        <v>0</v>
      </c>
      <c r="U136" s="151">
        <v>0</v>
      </c>
      <c r="V136" s="146">
        <v>0</v>
      </c>
      <c r="W136" s="146">
        <v>0</v>
      </c>
      <c r="X136" s="146">
        <v>0</v>
      </c>
      <c r="Y136" s="146">
        <v>1.8492266606965768</v>
      </c>
      <c r="Z136" s="146">
        <v>0</v>
      </c>
      <c r="AA136" s="146">
        <v>0</v>
      </c>
      <c r="AB136" s="146">
        <v>0</v>
      </c>
      <c r="AC136" s="153">
        <v>0.56952195639111602</v>
      </c>
      <c r="AD136" s="151">
        <v>0</v>
      </c>
      <c r="AE136" s="146">
        <v>0</v>
      </c>
      <c r="AF136" s="146">
        <v>0.71190244548889503</v>
      </c>
    </row>
    <row r="137" spans="1:32" x14ac:dyDescent="0.45">
      <c r="A137" s="3" t="s">
        <v>237</v>
      </c>
      <c r="B137" s="3" t="s">
        <v>64</v>
      </c>
      <c r="C137" s="3" t="s">
        <v>368</v>
      </c>
      <c r="D137" s="146">
        <v>55.961206224748835</v>
      </c>
      <c r="E137" s="146">
        <v>0</v>
      </c>
      <c r="F137" s="146">
        <v>0</v>
      </c>
      <c r="G137" s="146">
        <v>3.6763151726333017</v>
      </c>
      <c r="H137" s="146">
        <v>3.9060848709228826</v>
      </c>
      <c r="I137" s="146">
        <v>8.8831488167295998</v>
      </c>
      <c r="J137" s="146">
        <v>10.215621139239039</v>
      </c>
      <c r="K137" s="153">
        <v>4.419052478877016</v>
      </c>
      <c r="L137" s="151">
        <v>2.1043107042271503</v>
      </c>
      <c r="M137" s="146">
        <v>2.7813357841416093</v>
      </c>
      <c r="N137" s="146">
        <v>3.7084477121888124</v>
      </c>
      <c r="O137" s="146">
        <v>3.7178186048063386</v>
      </c>
      <c r="P137" s="146">
        <v>0</v>
      </c>
      <c r="Q137" s="146">
        <v>0</v>
      </c>
      <c r="R137" s="146">
        <v>0</v>
      </c>
      <c r="S137" s="146">
        <v>0</v>
      </c>
      <c r="T137" s="153">
        <v>1.0690681462407912</v>
      </c>
      <c r="U137" s="151">
        <v>1.8718469388117145</v>
      </c>
      <c r="V137" s="146">
        <v>2.8077704082175718</v>
      </c>
      <c r="W137" s="146">
        <v>1.8032451187781013</v>
      </c>
      <c r="X137" s="146">
        <v>0.90162255938905067</v>
      </c>
      <c r="Y137" s="146">
        <v>0.92461333034828841</v>
      </c>
      <c r="Z137" s="146">
        <v>0</v>
      </c>
      <c r="AA137" s="146">
        <v>1.7470995482197742</v>
      </c>
      <c r="AB137" s="146">
        <v>0</v>
      </c>
      <c r="AC137" s="153">
        <v>0.71190244548889503</v>
      </c>
      <c r="AD137" s="151">
        <v>0</v>
      </c>
      <c r="AE137" s="146">
        <v>0</v>
      </c>
      <c r="AF137" s="146">
        <v>0.71190244548889503</v>
      </c>
    </row>
    <row r="138" spans="1:32" x14ac:dyDescent="0.45">
      <c r="A138" s="3" t="s">
        <v>237</v>
      </c>
      <c r="B138" s="3" t="s">
        <v>64</v>
      </c>
      <c r="C138" s="3" t="s">
        <v>369</v>
      </c>
      <c r="D138" s="146">
        <v>15.127842834340919</v>
      </c>
      <c r="E138" s="146">
        <v>0</v>
      </c>
      <c r="F138" s="146">
        <v>2.1701581012301929</v>
      </c>
      <c r="G138" s="146">
        <v>2.5274666811853947</v>
      </c>
      <c r="H138" s="146">
        <v>1.1488484914479067</v>
      </c>
      <c r="I138" s="146">
        <v>1.1103936020912</v>
      </c>
      <c r="J138" s="146">
        <v>0.44415744083648001</v>
      </c>
      <c r="K138" s="153">
        <v>1.0521553521135751</v>
      </c>
      <c r="L138" s="151">
        <v>2.1043107042271503</v>
      </c>
      <c r="M138" s="146">
        <v>1.1125343136566437</v>
      </c>
      <c r="N138" s="146">
        <v>0</v>
      </c>
      <c r="O138" s="146">
        <v>0.74356372096126777</v>
      </c>
      <c r="P138" s="146">
        <v>0.74356372096126777</v>
      </c>
      <c r="Q138" s="146">
        <v>0</v>
      </c>
      <c r="R138" s="146">
        <v>0</v>
      </c>
      <c r="S138" s="146">
        <v>0</v>
      </c>
      <c r="T138" s="153">
        <v>1.0690681462407912</v>
      </c>
      <c r="U138" s="151">
        <v>0</v>
      </c>
      <c r="V138" s="146">
        <v>0</v>
      </c>
      <c r="W138" s="146">
        <v>0.90162255938905067</v>
      </c>
      <c r="X138" s="146">
        <v>0</v>
      </c>
      <c r="Y138" s="146">
        <v>0</v>
      </c>
      <c r="Z138" s="146">
        <v>0</v>
      </c>
      <c r="AA138" s="146">
        <v>0</v>
      </c>
      <c r="AB138" s="146">
        <v>0</v>
      </c>
      <c r="AC138" s="153">
        <v>0</v>
      </c>
      <c r="AD138" s="151">
        <v>0</v>
      </c>
      <c r="AE138" s="146">
        <v>0</v>
      </c>
      <c r="AF138" s="146">
        <v>0</v>
      </c>
    </row>
    <row r="139" spans="1:32" x14ac:dyDescent="0.45">
      <c r="A139" s="3" t="s">
        <v>237</v>
      </c>
      <c r="B139" s="3" t="s">
        <v>64</v>
      </c>
      <c r="C139" s="3" t="s">
        <v>370</v>
      </c>
      <c r="D139" s="146">
        <v>21.606750312581411</v>
      </c>
      <c r="E139" s="146">
        <v>0</v>
      </c>
      <c r="F139" s="146">
        <v>1.0850790506150965</v>
      </c>
      <c r="G139" s="146">
        <v>3.4465454743437203</v>
      </c>
      <c r="H139" s="146">
        <v>3.4465454743437203</v>
      </c>
      <c r="I139" s="146">
        <v>1.99870848376416</v>
      </c>
      <c r="J139" s="146">
        <v>2.2207872041823999</v>
      </c>
      <c r="K139" s="153">
        <v>0</v>
      </c>
      <c r="L139" s="151">
        <v>2.1043107042271503</v>
      </c>
      <c r="M139" s="146">
        <v>3.7084477121888124</v>
      </c>
      <c r="N139" s="146">
        <v>0</v>
      </c>
      <c r="O139" s="146">
        <v>0</v>
      </c>
      <c r="P139" s="146">
        <v>0</v>
      </c>
      <c r="Q139" s="146">
        <v>0</v>
      </c>
      <c r="R139" s="146">
        <v>0</v>
      </c>
      <c r="S139" s="146">
        <v>0</v>
      </c>
      <c r="T139" s="153">
        <v>0</v>
      </c>
      <c r="U139" s="151">
        <v>0</v>
      </c>
      <c r="V139" s="146">
        <v>0</v>
      </c>
      <c r="W139" s="146">
        <v>0</v>
      </c>
      <c r="X139" s="146">
        <v>0</v>
      </c>
      <c r="Y139" s="146">
        <v>0.92461333034828841</v>
      </c>
      <c r="Z139" s="146">
        <v>0.92461333034828841</v>
      </c>
      <c r="AA139" s="146">
        <v>0.8735497741098871</v>
      </c>
      <c r="AB139" s="146">
        <v>0.8735497741098871</v>
      </c>
      <c r="AC139" s="153">
        <v>0</v>
      </c>
      <c r="AD139" s="151">
        <v>0</v>
      </c>
      <c r="AE139" s="146">
        <v>0</v>
      </c>
      <c r="AF139" s="146">
        <v>0</v>
      </c>
    </row>
    <row r="140" spans="1:32" x14ac:dyDescent="0.45">
      <c r="A140" s="3" t="s">
        <v>237</v>
      </c>
      <c r="B140" s="3" t="s">
        <v>64</v>
      </c>
      <c r="C140" s="3" t="s">
        <v>371</v>
      </c>
      <c r="D140" s="146">
        <v>5.110663402272932</v>
      </c>
      <c r="E140" s="146">
        <v>0</v>
      </c>
      <c r="F140" s="146">
        <v>1.0850790506150965</v>
      </c>
      <c r="G140" s="146">
        <v>0</v>
      </c>
      <c r="H140" s="146">
        <v>0</v>
      </c>
      <c r="I140" s="146">
        <v>0</v>
      </c>
      <c r="J140" s="146">
        <v>1.1103936020912</v>
      </c>
      <c r="K140" s="153">
        <v>0</v>
      </c>
      <c r="L140" s="151">
        <v>1.0521553521135751</v>
      </c>
      <c r="M140" s="146">
        <v>0.9271119280472031</v>
      </c>
      <c r="N140" s="146">
        <v>0</v>
      </c>
      <c r="O140" s="146">
        <v>0</v>
      </c>
      <c r="P140" s="146">
        <v>0</v>
      </c>
      <c r="Q140" s="146">
        <v>0</v>
      </c>
      <c r="R140" s="146">
        <v>0</v>
      </c>
      <c r="S140" s="146">
        <v>0</v>
      </c>
      <c r="T140" s="153">
        <v>0</v>
      </c>
      <c r="U140" s="151">
        <v>0</v>
      </c>
      <c r="V140" s="146">
        <v>0.93592346940585724</v>
      </c>
      <c r="W140" s="146">
        <v>0</v>
      </c>
      <c r="X140" s="146">
        <v>0</v>
      </c>
      <c r="Y140" s="146">
        <v>0</v>
      </c>
      <c r="Z140" s="146">
        <v>0</v>
      </c>
      <c r="AA140" s="146">
        <v>0</v>
      </c>
      <c r="AB140" s="146">
        <v>0</v>
      </c>
      <c r="AC140" s="153">
        <v>0</v>
      </c>
      <c r="AD140" s="151">
        <v>0</v>
      </c>
      <c r="AE140" s="146">
        <v>0</v>
      </c>
      <c r="AF140" s="146">
        <v>0</v>
      </c>
    </row>
    <row r="141" spans="1:32" x14ac:dyDescent="0.45">
      <c r="A141" s="2" t="s">
        <v>235</v>
      </c>
      <c r="B141" s="2" t="s">
        <v>65</v>
      </c>
      <c r="C141" s="2" t="s">
        <v>372</v>
      </c>
      <c r="D141" s="145">
        <v>148.41166667233836</v>
      </c>
      <c r="E141" s="145">
        <v>0</v>
      </c>
      <c r="F141" s="145">
        <v>4.3403162024603859</v>
      </c>
      <c r="G141" s="145">
        <v>5.7442424572395332</v>
      </c>
      <c r="H141" s="145">
        <v>9.4205576298728335</v>
      </c>
      <c r="I141" s="145">
        <v>12.2143296230032</v>
      </c>
      <c r="J141" s="145">
        <v>8.8831488167295998</v>
      </c>
      <c r="K141" s="148">
        <v>6.3129321126814508</v>
      </c>
      <c r="L141" s="152">
        <v>12.625864225362902</v>
      </c>
      <c r="M141" s="145">
        <v>12.979566992660843</v>
      </c>
      <c r="N141" s="145">
        <v>8.3440073524248284</v>
      </c>
      <c r="O141" s="145">
        <v>7.4356372096126773</v>
      </c>
      <c r="P141" s="145">
        <v>1.4871274419225355</v>
      </c>
      <c r="Q141" s="145">
        <v>1.4871274419225355</v>
      </c>
      <c r="R141" s="145">
        <v>2.2306911628838035</v>
      </c>
      <c r="S141" s="145">
        <v>0</v>
      </c>
      <c r="T141" s="148">
        <v>7.4834770236855377</v>
      </c>
      <c r="U141" s="152">
        <v>4.866802040910458</v>
      </c>
      <c r="V141" s="145">
        <v>2.8077704082175718</v>
      </c>
      <c r="W141" s="145">
        <v>9.0162255938905069</v>
      </c>
      <c r="X141" s="145">
        <v>4.5081127969452535</v>
      </c>
      <c r="Y141" s="145">
        <v>7.3969066427863073</v>
      </c>
      <c r="Z141" s="145">
        <v>4.6230666517414418</v>
      </c>
      <c r="AA141" s="145">
        <v>6.9883981928790968</v>
      </c>
      <c r="AB141" s="145">
        <v>4.3677488705494358</v>
      </c>
      <c r="AC141" s="148">
        <v>0.71190244548889503</v>
      </c>
      <c r="AD141" s="152">
        <v>1.4238048909777901</v>
      </c>
      <c r="AE141" s="145">
        <v>0</v>
      </c>
      <c r="AF141" s="145">
        <v>0.71190244548889503</v>
      </c>
    </row>
    <row r="142" spans="1:32" x14ac:dyDescent="0.45">
      <c r="A142" s="3" t="s">
        <v>237</v>
      </c>
      <c r="B142" s="3" t="s">
        <v>65</v>
      </c>
      <c r="C142" s="3" t="s">
        <v>373</v>
      </c>
      <c r="D142" s="146">
        <v>9.2729219909301914</v>
      </c>
      <c r="E142" s="146">
        <v>0</v>
      </c>
      <c r="F142" s="146">
        <v>1.0850790506150965</v>
      </c>
      <c r="G142" s="146">
        <v>1.1488484914479067</v>
      </c>
      <c r="H142" s="146">
        <v>0</v>
      </c>
      <c r="I142" s="146">
        <v>0</v>
      </c>
      <c r="J142" s="146">
        <v>1.1103936020912</v>
      </c>
      <c r="K142" s="153">
        <v>0</v>
      </c>
      <c r="L142" s="151">
        <v>2.1043107042271503</v>
      </c>
      <c r="M142" s="146">
        <v>0.18542238560944063</v>
      </c>
      <c r="N142" s="146">
        <v>0</v>
      </c>
      <c r="O142" s="146">
        <v>0.74356372096126777</v>
      </c>
      <c r="P142" s="146">
        <v>0</v>
      </c>
      <c r="Q142" s="146">
        <v>0</v>
      </c>
      <c r="R142" s="146">
        <v>0</v>
      </c>
      <c r="S142" s="146">
        <v>0</v>
      </c>
      <c r="T142" s="153">
        <v>1.0690681462407912</v>
      </c>
      <c r="U142" s="151">
        <v>0</v>
      </c>
      <c r="V142" s="146">
        <v>0</v>
      </c>
      <c r="W142" s="146">
        <v>0.90162255938905067</v>
      </c>
      <c r="X142" s="146">
        <v>0</v>
      </c>
      <c r="Y142" s="146">
        <v>0</v>
      </c>
      <c r="Z142" s="146">
        <v>0.92461333034828841</v>
      </c>
      <c r="AA142" s="146">
        <v>0</v>
      </c>
      <c r="AB142" s="146">
        <v>0</v>
      </c>
      <c r="AC142" s="153">
        <v>0</v>
      </c>
      <c r="AD142" s="151">
        <v>0</v>
      </c>
      <c r="AE142" s="146">
        <v>0</v>
      </c>
      <c r="AF142" s="146">
        <v>0</v>
      </c>
    </row>
    <row r="143" spans="1:32" x14ac:dyDescent="0.45">
      <c r="A143" s="3" t="s">
        <v>237</v>
      </c>
      <c r="B143" s="3" t="s">
        <v>65</v>
      </c>
      <c r="C143" s="3" t="s">
        <v>374</v>
      </c>
      <c r="D143" s="146">
        <v>91.555260847631089</v>
      </c>
      <c r="E143" s="146">
        <v>0</v>
      </c>
      <c r="F143" s="146">
        <v>3.2552371518452894</v>
      </c>
      <c r="G143" s="146">
        <v>4.5953939657916267</v>
      </c>
      <c r="H143" s="146">
        <v>6.8930909486874405</v>
      </c>
      <c r="I143" s="146">
        <v>8.8831488167295998</v>
      </c>
      <c r="J143" s="146">
        <v>5.5519680104560001</v>
      </c>
      <c r="K143" s="153">
        <v>2.1043107042271503</v>
      </c>
      <c r="L143" s="151">
        <v>6.5233631831041663</v>
      </c>
      <c r="M143" s="146">
        <v>7.4168954243776248</v>
      </c>
      <c r="N143" s="146">
        <v>5.5626715682832186</v>
      </c>
      <c r="O143" s="146">
        <v>5.2049460467288746</v>
      </c>
      <c r="P143" s="146">
        <v>1.4871274419225355</v>
      </c>
      <c r="Q143" s="146">
        <v>0</v>
      </c>
      <c r="R143" s="146">
        <v>0.74356372096126777</v>
      </c>
      <c r="S143" s="146">
        <v>0</v>
      </c>
      <c r="T143" s="153">
        <v>4.2762725849631646</v>
      </c>
      <c r="U143" s="151">
        <v>3.743693877623429</v>
      </c>
      <c r="V143" s="146">
        <v>2.8077704082175718</v>
      </c>
      <c r="W143" s="146">
        <v>5.5900598682121148</v>
      </c>
      <c r="X143" s="146">
        <v>3.6064902375562027</v>
      </c>
      <c r="Y143" s="146">
        <v>3.8833759874628115</v>
      </c>
      <c r="Z143" s="146">
        <v>2.7738399910448654</v>
      </c>
      <c r="AA143" s="146">
        <v>3.3194891416175709</v>
      </c>
      <c r="AB143" s="146">
        <v>2.6206493223296614</v>
      </c>
      <c r="AC143" s="153">
        <v>0</v>
      </c>
      <c r="AD143" s="151">
        <v>0</v>
      </c>
      <c r="AE143" s="146">
        <v>0</v>
      </c>
      <c r="AF143" s="146">
        <v>0.71190244548889503</v>
      </c>
    </row>
    <row r="144" spans="1:32" x14ac:dyDescent="0.45">
      <c r="A144" s="3" t="s">
        <v>237</v>
      </c>
      <c r="B144" s="3" t="s">
        <v>65</v>
      </c>
      <c r="C144" s="3" t="s">
        <v>375</v>
      </c>
      <c r="D144" s="146">
        <v>35.064987127778323</v>
      </c>
      <c r="E144" s="146">
        <v>0</v>
      </c>
      <c r="F144" s="146">
        <v>0</v>
      </c>
      <c r="G144" s="146">
        <v>0</v>
      </c>
      <c r="H144" s="146">
        <v>1.3786181897374881</v>
      </c>
      <c r="I144" s="146">
        <v>2.2207872041823999</v>
      </c>
      <c r="J144" s="146">
        <v>2.2207872041823999</v>
      </c>
      <c r="K144" s="153">
        <v>3.1564660563407254</v>
      </c>
      <c r="L144" s="151">
        <v>1.8938796338044352</v>
      </c>
      <c r="M144" s="146">
        <v>3.5230253265793716</v>
      </c>
      <c r="N144" s="146">
        <v>2.7813357841416093</v>
      </c>
      <c r="O144" s="146">
        <v>0.89227646515352133</v>
      </c>
      <c r="P144" s="146">
        <v>0</v>
      </c>
      <c r="Q144" s="146">
        <v>1.4871274419225355</v>
      </c>
      <c r="R144" s="146">
        <v>1.4871274419225355</v>
      </c>
      <c r="S144" s="146">
        <v>0</v>
      </c>
      <c r="T144" s="153">
        <v>1.0690681462407912</v>
      </c>
      <c r="U144" s="151">
        <v>0.18718469388117145</v>
      </c>
      <c r="V144" s="146">
        <v>0</v>
      </c>
      <c r="W144" s="146">
        <v>2.5245431662893418</v>
      </c>
      <c r="X144" s="146">
        <v>0</v>
      </c>
      <c r="Y144" s="146">
        <v>3.5135306553234957</v>
      </c>
      <c r="Z144" s="146">
        <v>0.92461333034828841</v>
      </c>
      <c r="AA144" s="146">
        <v>1.9218095030417517</v>
      </c>
      <c r="AB144" s="146">
        <v>1.7470995482197742</v>
      </c>
      <c r="AC144" s="153">
        <v>0.71190244548889503</v>
      </c>
      <c r="AD144" s="151">
        <v>1.4238048909777901</v>
      </c>
      <c r="AE144" s="146">
        <v>0</v>
      </c>
      <c r="AF144" s="146">
        <v>0</v>
      </c>
    </row>
    <row r="145" spans="1:32" x14ac:dyDescent="0.45">
      <c r="A145" s="3" t="s">
        <v>237</v>
      </c>
      <c r="B145" s="3" t="s">
        <v>65</v>
      </c>
      <c r="C145" s="3" t="s">
        <v>376</v>
      </c>
      <c r="D145" s="146">
        <v>12.518496705998725</v>
      </c>
      <c r="E145" s="146">
        <v>0</v>
      </c>
      <c r="F145" s="146">
        <v>0</v>
      </c>
      <c r="G145" s="146">
        <v>0</v>
      </c>
      <c r="H145" s="146">
        <v>1.1488484914479067</v>
      </c>
      <c r="I145" s="146">
        <v>1.1103936020912</v>
      </c>
      <c r="J145" s="146">
        <v>0</v>
      </c>
      <c r="K145" s="153">
        <v>1.0521553521135751</v>
      </c>
      <c r="L145" s="151">
        <v>2.1043107042271503</v>
      </c>
      <c r="M145" s="146">
        <v>1.8542238560944062</v>
      </c>
      <c r="N145" s="146">
        <v>0</v>
      </c>
      <c r="O145" s="146">
        <v>0.59485097676901422</v>
      </c>
      <c r="P145" s="146">
        <v>0</v>
      </c>
      <c r="Q145" s="146">
        <v>0</v>
      </c>
      <c r="R145" s="146">
        <v>0</v>
      </c>
      <c r="S145" s="146">
        <v>0</v>
      </c>
      <c r="T145" s="153">
        <v>1.0690681462407912</v>
      </c>
      <c r="U145" s="151">
        <v>0.93592346940585724</v>
      </c>
      <c r="V145" s="146">
        <v>0</v>
      </c>
      <c r="W145" s="146">
        <v>0</v>
      </c>
      <c r="X145" s="146">
        <v>0.90162255938905067</v>
      </c>
      <c r="Y145" s="146">
        <v>0</v>
      </c>
      <c r="Z145" s="146">
        <v>0</v>
      </c>
      <c r="AA145" s="146">
        <v>1.7470995482197742</v>
      </c>
      <c r="AB145" s="146">
        <v>0</v>
      </c>
      <c r="AC145" s="153">
        <v>0</v>
      </c>
      <c r="AD145" s="151">
        <v>0</v>
      </c>
      <c r="AE145" s="146">
        <v>0</v>
      </c>
      <c r="AF145" s="146">
        <v>0</v>
      </c>
    </row>
    <row r="146" spans="1:32" x14ac:dyDescent="0.45">
      <c r="A146" s="2" t="s">
        <v>235</v>
      </c>
      <c r="B146" s="2" t="s">
        <v>66</v>
      </c>
      <c r="C146" s="2" t="s">
        <v>377</v>
      </c>
      <c r="D146" s="145">
        <v>175.15372233175236</v>
      </c>
      <c r="E146" s="145">
        <v>0</v>
      </c>
      <c r="F146" s="145">
        <v>0</v>
      </c>
      <c r="G146" s="145">
        <v>17.2327273717186</v>
      </c>
      <c r="H146" s="145">
        <v>10.109866724741579</v>
      </c>
      <c r="I146" s="145">
        <v>13.324723225094399</v>
      </c>
      <c r="J146" s="145">
        <v>14.435116827185599</v>
      </c>
      <c r="K146" s="148">
        <v>8.4172428169086011</v>
      </c>
      <c r="L146" s="152">
        <v>6.3129321126814508</v>
      </c>
      <c r="M146" s="145">
        <v>18.542238560944064</v>
      </c>
      <c r="N146" s="145">
        <v>13.906678920708046</v>
      </c>
      <c r="O146" s="145">
        <v>13.384146977302819</v>
      </c>
      <c r="P146" s="145">
        <v>2.9742548838450711</v>
      </c>
      <c r="Q146" s="145">
        <v>2.2306911628838035</v>
      </c>
      <c r="R146" s="145">
        <v>2.2306911628838035</v>
      </c>
      <c r="S146" s="145">
        <v>0</v>
      </c>
      <c r="T146" s="148">
        <v>3.2072044387223735</v>
      </c>
      <c r="U146" s="152">
        <v>8.2361265307715446</v>
      </c>
      <c r="V146" s="145">
        <v>10.29515816346443</v>
      </c>
      <c r="W146" s="145">
        <v>8.1146030345014566</v>
      </c>
      <c r="X146" s="145">
        <v>6.311357915723355</v>
      </c>
      <c r="Y146" s="145">
        <v>6.4722933124380191</v>
      </c>
      <c r="Z146" s="145">
        <v>2.5889173249752075</v>
      </c>
      <c r="AA146" s="145">
        <v>2.6206493223296614</v>
      </c>
      <c r="AB146" s="145">
        <v>3.4941990964395484</v>
      </c>
      <c r="AC146" s="148">
        <v>0</v>
      </c>
      <c r="AD146" s="152">
        <v>0.71190244548889503</v>
      </c>
      <c r="AE146" s="145">
        <v>0</v>
      </c>
      <c r="AF146" s="145">
        <v>0</v>
      </c>
    </row>
    <row r="147" spans="1:32" x14ac:dyDescent="0.45">
      <c r="A147" s="3" t="s">
        <v>237</v>
      </c>
      <c r="B147" s="3" t="s">
        <v>66</v>
      </c>
      <c r="C147" s="3" t="s">
        <v>378</v>
      </c>
      <c r="D147" s="146">
        <v>21.810689372870716</v>
      </c>
      <c r="E147" s="146">
        <v>0</v>
      </c>
      <c r="F147" s="146">
        <v>0</v>
      </c>
      <c r="G147" s="146">
        <v>1.1488484914479067</v>
      </c>
      <c r="H147" s="146">
        <v>0</v>
      </c>
      <c r="I147" s="146">
        <v>1.99870848376416</v>
      </c>
      <c r="J147" s="146">
        <v>2.2207872041823999</v>
      </c>
      <c r="K147" s="153">
        <v>1.0521553521135751</v>
      </c>
      <c r="L147" s="151">
        <v>2.1043107042271503</v>
      </c>
      <c r="M147" s="146">
        <v>3.7084477121888124</v>
      </c>
      <c r="N147" s="146">
        <v>2.7813357841416093</v>
      </c>
      <c r="O147" s="146">
        <v>2.2306911628838035</v>
      </c>
      <c r="P147" s="146">
        <v>0</v>
      </c>
      <c r="Q147" s="146">
        <v>0</v>
      </c>
      <c r="R147" s="146">
        <v>0</v>
      </c>
      <c r="S147" s="146">
        <v>0</v>
      </c>
      <c r="T147" s="153">
        <v>0</v>
      </c>
      <c r="U147" s="151">
        <v>0</v>
      </c>
      <c r="V147" s="146">
        <v>0.93592346940585724</v>
      </c>
      <c r="W147" s="146">
        <v>1.8032451187781013</v>
      </c>
      <c r="X147" s="146">
        <v>0.90162255938905067</v>
      </c>
      <c r="Y147" s="146">
        <v>0</v>
      </c>
      <c r="Z147" s="146">
        <v>0.92461333034828841</v>
      </c>
      <c r="AA147" s="146">
        <v>0</v>
      </c>
      <c r="AB147" s="146">
        <v>0</v>
      </c>
      <c r="AC147" s="153">
        <v>0</v>
      </c>
      <c r="AD147" s="151">
        <v>0</v>
      </c>
      <c r="AE147" s="146">
        <v>0</v>
      </c>
      <c r="AF147" s="146">
        <v>0</v>
      </c>
    </row>
    <row r="148" spans="1:32" x14ac:dyDescent="0.45">
      <c r="A148" s="3" t="s">
        <v>237</v>
      </c>
      <c r="B148" s="3" t="s">
        <v>66</v>
      </c>
      <c r="C148" s="3" t="s">
        <v>379</v>
      </c>
      <c r="D148" s="146">
        <v>134.87193739515064</v>
      </c>
      <c r="E148" s="146">
        <v>0</v>
      </c>
      <c r="F148" s="146">
        <v>0</v>
      </c>
      <c r="G148" s="146">
        <v>11.718254612768648</v>
      </c>
      <c r="H148" s="146">
        <v>10.109866724741579</v>
      </c>
      <c r="I148" s="146">
        <v>11.326014741330239</v>
      </c>
      <c r="J148" s="146">
        <v>10.88185730049376</v>
      </c>
      <c r="K148" s="153">
        <v>5.0503456901451607</v>
      </c>
      <c r="L148" s="151">
        <v>4.2086214084543005</v>
      </c>
      <c r="M148" s="146">
        <v>13.164989378270283</v>
      </c>
      <c r="N148" s="146">
        <v>10.198231208519234</v>
      </c>
      <c r="O148" s="146">
        <v>8.9227646515352141</v>
      </c>
      <c r="P148" s="146">
        <v>2.9742548838450711</v>
      </c>
      <c r="Q148" s="146">
        <v>2.2306911628838035</v>
      </c>
      <c r="R148" s="146">
        <v>2.2306911628838035</v>
      </c>
      <c r="S148" s="146">
        <v>0</v>
      </c>
      <c r="T148" s="153">
        <v>2.1381362924815823</v>
      </c>
      <c r="U148" s="151">
        <v>8.0489418368903713</v>
      </c>
      <c r="V148" s="146">
        <v>8.423311224652716</v>
      </c>
      <c r="W148" s="146">
        <v>6.311357915723355</v>
      </c>
      <c r="X148" s="146">
        <v>4.5081127969452535</v>
      </c>
      <c r="Y148" s="146">
        <v>4.8079893178111002</v>
      </c>
      <c r="Z148" s="146">
        <v>1.6643039946269191</v>
      </c>
      <c r="AA148" s="146">
        <v>1.7470995482197742</v>
      </c>
      <c r="AB148" s="146">
        <v>3.4941990964395484</v>
      </c>
      <c r="AC148" s="153">
        <v>0</v>
      </c>
      <c r="AD148" s="151">
        <v>0.71190244548889503</v>
      </c>
      <c r="AE148" s="146">
        <v>0</v>
      </c>
      <c r="AF148" s="146">
        <v>0</v>
      </c>
    </row>
    <row r="149" spans="1:32" x14ac:dyDescent="0.45">
      <c r="A149" s="3" t="s">
        <v>237</v>
      </c>
      <c r="B149" s="3" t="s">
        <v>66</v>
      </c>
      <c r="C149" s="3" t="s">
        <v>380</v>
      </c>
      <c r="D149" s="146">
        <v>13.648083694251591</v>
      </c>
      <c r="E149" s="146">
        <v>0</v>
      </c>
      <c r="F149" s="146">
        <v>0</v>
      </c>
      <c r="G149" s="146">
        <v>1.8381575863166508</v>
      </c>
      <c r="H149" s="146">
        <v>0</v>
      </c>
      <c r="I149" s="146">
        <v>0</v>
      </c>
      <c r="J149" s="146">
        <v>1.1103936020912</v>
      </c>
      <c r="K149" s="153">
        <v>2.1043107042271503</v>
      </c>
      <c r="L149" s="151">
        <v>0</v>
      </c>
      <c r="M149" s="146">
        <v>0.74168954243776253</v>
      </c>
      <c r="N149" s="146">
        <v>0.9271119280472031</v>
      </c>
      <c r="O149" s="146">
        <v>2.2306911628838035</v>
      </c>
      <c r="P149" s="146">
        <v>0</v>
      </c>
      <c r="Q149" s="146">
        <v>0</v>
      </c>
      <c r="R149" s="146">
        <v>0</v>
      </c>
      <c r="S149" s="146">
        <v>0</v>
      </c>
      <c r="T149" s="153">
        <v>1.0690681462407912</v>
      </c>
      <c r="U149" s="151">
        <v>0.18718469388117145</v>
      </c>
      <c r="V149" s="146">
        <v>0</v>
      </c>
      <c r="W149" s="146">
        <v>0</v>
      </c>
      <c r="X149" s="146">
        <v>0.90162255938905067</v>
      </c>
      <c r="Y149" s="146">
        <v>1.6643039946269191</v>
      </c>
      <c r="Z149" s="146">
        <v>0</v>
      </c>
      <c r="AA149" s="146">
        <v>0.8735497741098871</v>
      </c>
      <c r="AB149" s="146">
        <v>0</v>
      </c>
      <c r="AC149" s="153">
        <v>0</v>
      </c>
      <c r="AD149" s="151">
        <v>0</v>
      </c>
      <c r="AE149" s="146">
        <v>0</v>
      </c>
      <c r="AF149" s="146">
        <v>0</v>
      </c>
    </row>
    <row r="150" spans="1:32" x14ac:dyDescent="0.45">
      <c r="A150" s="3" t="s">
        <v>237</v>
      </c>
      <c r="B150" s="3" t="s">
        <v>66</v>
      </c>
      <c r="C150" s="3" t="s">
        <v>381</v>
      </c>
      <c r="D150" s="146">
        <v>4.8230118694794104</v>
      </c>
      <c r="E150" s="146">
        <v>0</v>
      </c>
      <c r="F150" s="146">
        <v>0</v>
      </c>
      <c r="G150" s="146">
        <v>2.5274666811853947</v>
      </c>
      <c r="H150" s="146">
        <v>0</v>
      </c>
      <c r="I150" s="146">
        <v>0</v>
      </c>
      <c r="J150" s="146">
        <v>0.22207872041824001</v>
      </c>
      <c r="K150" s="153">
        <v>0.21043107042271503</v>
      </c>
      <c r="L150" s="151">
        <v>0</v>
      </c>
      <c r="M150" s="146">
        <v>0.9271119280472031</v>
      </c>
      <c r="N150" s="146">
        <v>0</v>
      </c>
      <c r="O150" s="146">
        <v>0</v>
      </c>
      <c r="P150" s="146">
        <v>0</v>
      </c>
      <c r="Q150" s="146">
        <v>0</v>
      </c>
      <c r="R150" s="146">
        <v>0</v>
      </c>
      <c r="S150" s="146">
        <v>0</v>
      </c>
      <c r="T150" s="153">
        <v>0</v>
      </c>
      <c r="U150" s="151">
        <v>0</v>
      </c>
      <c r="V150" s="146">
        <v>0.93592346940585724</v>
      </c>
      <c r="W150" s="146">
        <v>0</v>
      </c>
      <c r="X150" s="146">
        <v>0</v>
      </c>
      <c r="Y150" s="146">
        <v>0</v>
      </c>
      <c r="Z150" s="146">
        <v>0</v>
      </c>
      <c r="AA150" s="146">
        <v>0</v>
      </c>
      <c r="AB150" s="146">
        <v>0</v>
      </c>
      <c r="AC150" s="153">
        <v>0</v>
      </c>
      <c r="AD150" s="151">
        <v>0</v>
      </c>
      <c r="AE150" s="146">
        <v>0</v>
      </c>
      <c r="AF150" s="146">
        <v>0</v>
      </c>
    </row>
    <row r="151" spans="1:32" x14ac:dyDescent="0.45">
      <c r="A151" s="2" t="s">
        <v>235</v>
      </c>
      <c r="B151" s="2" t="s">
        <v>67</v>
      </c>
      <c r="C151" s="2" t="s">
        <v>382</v>
      </c>
      <c r="D151" s="145">
        <v>120.44017587480016</v>
      </c>
      <c r="E151" s="145">
        <v>0</v>
      </c>
      <c r="F151" s="145">
        <v>2.1701581012301929</v>
      </c>
      <c r="G151" s="145">
        <v>9.1907879315832535</v>
      </c>
      <c r="H151" s="145">
        <v>8.0419394401353461</v>
      </c>
      <c r="I151" s="145">
        <v>11.326014741330239</v>
      </c>
      <c r="J151" s="145">
        <v>12.2143296230032</v>
      </c>
      <c r="K151" s="148">
        <v>5.2607767605678752</v>
      </c>
      <c r="L151" s="152">
        <v>13.678019577476476</v>
      </c>
      <c r="M151" s="145">
        <v>8.3440073524248284</v>
      </c>
      <c r="N151" s="145">
        <v>7.4168954243776248</v>
      </c>
      <c r="O151" s="145">
        <v>4.4613823257676071</v>
      </c>
      <c r="P151" s="145">
        <v>1.4871274419225355</v>
      </c>
      <c r="Q151" s="145">
        <v>1.4871274419225355</v>
      </c>
      <c r="R151" s="145">
        <v>0</v>
      </c>
      <c r="S151" s="145">
        <v>0</v>
      </c>
      <c r="T151" s="148">
        <v>3.2072044387223735</v>
      </c>
      <c r="U151" s="152">
        <v>2.8077704082175718</v>
      </c>
      <c r="V151" s="145">
        <v>5.6155408164351437</v>
      </c>
      <c r="W151" s="145">
        <v>3.6064902375562027</v>
      </c>
      <c r="X151" s="145">
        <v>7.2129804751124054</v>
      </c>
      <c r="Y151" s="145">
        <v>3.6984533213931536</v>
      </c>
      <c r="Z151" s="145">
        <v>1.8492266606965768</v>
      </c>
      <c r="AA151" s="145">
        <v>1.5723895933977967</v>
      </c>
      <c r="AB151" s="145">
        <v>4.3677488705494358</v>
      </c>
      <c r="AC151" s="148">
        <v>0.71190244548889503</v>
      </c>
      <c r="AD151" s="152">
        <v>0</v>
      </c>
      <c r="AE151" s="145">
        <v>0</v>
      </c>
      <c r="AF151" s="145">
        <v>0.71190244548889503</v>
      </c>
    </row>
    <row r="152" spans="1:32" x14ac:dyDescent="0.45">
      <c r="A152" s="3" t="s">
        <v>237</v>
      </c>
      <c r="B152" s="3" t="s">
        <v>67</v>
      </c>
      <c r="C152" s="3" t="s">
        <v>383</v>
      </c>
      <c r="D152" s="146">
        <v>104.36099377405792</v>
      </c>
      <c r="E152" s="146">
        <v>0</v>
      </c>
      <c r="F152" s="146">
        <v>1.0850790506150965</v>
      </c>
      <c r="G152" s="146">
        <v>8.0419394401353461</v>
      </c>
      <c r="H152" s="146">
        <v>8.0419394401353461</v>
      </c>
      <c r="I152" s="146">
        <v>11.326014741330239</v>
      </c>
      <c r="J152" s="146">
        <v>9.9935424188208</v>
      </c>
      <c r="K152" s="153">
        <v>4.2086214084543005</v>
      </c>
      <c r="L152" s="151">
        <v>11.573708873249327</v>
      </c>
      <c r="M152" s="146">
        <v>4.635559640236016</v>
      </c>
      <c r="N152" s="146">
        <v>6.3043611107209809</v>
      </c>
      <c r="O152" s="146">
        <v>4.4613823257676071</v>
      </c>
      <c r="P152" s="146">
        <v>1.4871274419225355</v>
      </c>
      <c r="Q152" s="146">
        <v>1.4871274419225355</v>
      </c>
      <c r="R152" s="146">
        <v>0</v>
      </c>
      <c r="S152" s="146">
        <v>0</v>
      </c>
      <c r="T152" s="153">
        <v>3.2072044387223735</v>
      </c>
      <c r="U152" s="151">
        <v>0.93592346940585724</v>
      </c>
      <c r="V152" s="146">
        <v>5.6155408164351437</v>
      </c>
      <c r="W152" s="146">
        <v>2.7048676781671519</v>
      </c>
      <c r="X152" s="146">
        <v>7.2129804751124054</v>
      </c>
      <c r="Y152" s="146">
        <v>3.6984533213931536</v>
      </c>
      <c r="Z152" s="146">
        <v>1.8492266606965768</v>
      </c>
      <c r="AA152" s="146">
        <v>1.5723895933977967</v>
      </c>
      <c r="AB152" s="146">
        <v>3.4941990964395484</v>
      </c>
      <c r="AC152" s="153">
        <v>0.71190244548889503</v>
      </c>
      <c r="AD152" s="151">
        <v>0</v>
      </c>
      <c r="AE152" s="146">
        <v>0</v>
      </c>
      <c r="AF152" s="146">
        <v>0.71190244548889503</v>
      </c>
    </row>
    <row r="153" spans="1:32" x14ac:dyDescent="0.45">
      <c r="A153" s="3" t="s">
        <v>237</v>
      </c>
      <c r="B153" s="3" t="s">
        <v>67</v>
      </c>
      <c r="C153" s="3" t="s">
        <v>384</v>
      </c>
      <c r="D153" s="146">
        <v>16.079182100742237</v>
      </c>
      <c r="E153" s="146">
        <v>0</v>
      </c>
      <c r="F153" s="146">
        <v>1.0850790506150965</v>
      </c>
      <c r="G153" s="146">
        <v>1.1488484914479067</v>
      </c>
      <c r="H153" s="146">
        <v>0</v>
      </c>
      <c r="I153" s="146">
        <v>0</v>
      </c>
      <c r="J153" s="146">
        <v>2.2207872041823999</v>
      </c>
      <c r="K153" s="153">
        <v>1.0521553521135751</v>
      </c>
      <c r="L153" s="151">
        <v>2.1043107042271503</v>
      </c>
      <c r="M153" s="146">
        <v>3.7084477121888124</v>
      </c>
      <c r="N153" s="146">
        <v>1.1125343136566437</v>
      </c>
      <c r="O153" s="146">
        <v>0</v>
      </c>
      <c r="P153" s="146">
        <v>0</v>
      </c>
      <c r="Q153" s="146">
        <v>0</v>
      </c>
      <c r="R153" s="146">
        <v>0</v>
      </c>
      <c r="S153" s="146">
        <v>0</v>
      </c>
      <c r="T153" s="153">
        <v>0</v>
      </c>
      <c r="U153" s="151">
        <v>1.8718469388117145</v>
      </c>
      <c r="V153" s="146">
        <v>0</v>
      </c>
      <c r="W153" s="146">
        <v>0.90162255938905067</v>
      </c>
      <c r="X153" s="146">
        <v>0</v>
      </c>
      <c r="Y153" s="146">
        <v>0</v>
      </c>
      <c r="Z153" s="146">
        <v>0</v>
      </c>
      <c r="AA153" s="146">
        <v>0</v>
      </c>
      <c r="AB153" s="146">
        <v>0.8735497741098871</v>
      </c>
      <c r="AC153" s="153">
        <v>0</v>
      </c>
      <c r="AD153" s="151">
        <v>0</v>
      </c>
      <c r="AE153" s="146">
        <v>0</v>
      </c>
      <c r="AF153" s="146">
        <v>0</v>
      </c>
    </row>
    <row r="154" spans="1:32" x14ac:dyDescent="0.45">
      <c r="A154" s="2" t="s">
        <v>235</v>
      </c>
      <c r="B154" s="2" t="s">
        <v>68</v>
      </c>
      <c r="C154" s="2" t="s">
        <v>385</v>
      </c>
      <c r="D154" s="145">
        <v>118.52042466237727</v>
      </c>
      <c r="E154" s="145">
        <v>0</v>
      </c>
      <c r="F154" s="145">
        <v>2.1701581012301929</v>
      </c>
      <c r="G154" s="145">
        <v>10.339636423031161</v>
      </c>
      <c r="H154" s="145">
        <v>8.9610182332936716</v>
      </c>
      <c r="I154" s="145">
        <v>8.8831488167295998</v>
      </c>
      <c r="J154" s="145">
        <v>8.8831488167295998</v>
      </c>
      <c r="K154" s="148">
        <v>11.573708873249327</v>
      </c>
      <c r="L154" s="152">
        <v>11.573708873249327</v>
      </c>
      <c r="M154" s="145">
        <v>8.3440073524248284</v>
      </c>
      <c r="N154" s="145">
        <v>5.5626715682832186</v>
      </c>
      <c r="O154" s="145">
        <v>2.9742548838450711</v>
      </c>
      <c r="P154" s="145">
        <v>3.7178186048063386</v>
      </c>
      <c r="Q154" s="145">
        <v>0</v>
      </c>
      <c r="R154" s="145">
        <v>0</v>
      </c>
      <c r="S154" s="145">
        <v>0</v>
      </c>
      <c r="T154" s="148">
        <v>1.0690681462407912</v>
      </c>
      <c r="U154" s="152">
        <v>2.8077704082175718</v>
      </c>
      <c r="V154" s="145">
        <v>2.8077704082175718</v>
      </c>
      <c r="W154" s="145">
        <v>4.3277882850674434</v>
      </c>
      <c r="X154" s="145">
        <v>7.2129804751124054</v>
      </c>
      <c r="Y154" s="145">
        <v>2.7738399910448654</v>
      </c>
      <c r="Z154" s="145">
        <v>6.2873706463683607</v>
      </c>
      <c r="AA154" s="145">
        <v>4.3677488705494358</v>
      </c>
      <c r="AB154" s="145">
        <v>1.7470995482197742</v>
      </c>
      <c r="AC154" s="148">
        <v>2.1357073364666852</v>
      </c>
      <c r="AD154" s="152">
        <v>0</v>
      </c>
      <c r="AE154" s="145">
        <v>0</v>
      </c>
      <c r="AF154" s="145">
        <v>0</v>
      </c>
    </row>
    <row r="155" spans="1:32" x14ac:dyDescent="0.45">
      <c r="A155" s="3" t="s">
        <v>237</v>
      </c>
      <c r="B155" s="3" t="s">
        <v>68</v>
      </c>
      <c r="C155" s="3" t="s">
        <v>386</v>
      </c>
      <c r="D155" s="146">
        <v>95.938033935237087</v>
      </c>
      <c r="E155" s="146">
        <v>0</v>
      </c>
      <c r="F155" s="146">
        <v>2.1701581012301929</v>
      </c>
      <c r="G155" s="146">
        <v>8.2717091384249279</v>
      </c>
      <c r="H155" s="146">
        <v>6.6633212503978587</v>
      </c>
      <c r="I155" s="146">
        <v>8.2169126554748804</v>
      </c>
      <c r="J155" s="146">
        <v>6.6623616125471994</v>
      </c>
      <c r="K155" s="153">
        <v>9.4693981690221758</v>
      </c>
      <c r="L155" s="151">
        <v>7.1546563943723109</v>
      </c>
      <c r="M155" s="146">
        <v>6.3043611107209809</v>
      </c>
      <c r="N155" s="146">
        <v>4.635559640236016</v>
      </c>
      <c r="O155" s="146">
        <v>2.2306911628838035</v>
      </c>
      <c r="P155" s="146">
        <v>2.9742548838450711</v>
      </c>
      <c r="Q155" s="146">
        <v>0</v>
      </c>
      <c r="R155" s="146">
        <v>0</v>
      </c>
      <c r="S155" s="146">
        <v>0</v>
      </c>
      <c r="T155" s="153">
        <v>1.0690681462407912</v>
      </c>
      <c r="U155" s="151">
        <v>2.8077704082175718</v>
      </c>
      <c r="V155" s="146">
        <v>1.8718469388117145</v>
      </c>
      <c r="W155" s="146">
        <v>3.6064902375562027</v>
      </c>
      <c r="X155" s="146">
        <v>6.311357915723355</v>
      </c>
      <c r="Y155" s="146">
        <v>2.5889173249752075</v>
      </c>
      <c r="Z155" s="146">
        <v>6.1024479802987033</v>
      </c>
      <c r="AA155" s="146">
        <v>4.3677488705494358</v>
      </c>
      <c r="AB155" s="146">
        <v>1.7470995482197742</v>
      </c>
      <c r="AC155" s="153">
        <v>0.71190244548889503</v>
      </c>
      <c r="AD155" s="151">
        <v>0</v>
      </c>
      <c r="AE155" s="146">
        <v>0</v>
      </c>
      <c r="AF155" s="146">
        <v>0</v>
      </c>
    </row>
    <row r="156" spans="1:32" x14ac:dyDescent="0.45">
      <c r="A156" s="3" t="s">
        <v>237</v>
      </c>
      <c r="B156" s="3" t="s">
        <v>68</v>
      </c>
      <c r="C156" s="3" t="s">
        <v>387</v>
      </c>
      <c r="D156" s="146">
        <v>22.582390727140172</v>
      </c>
      <c r="E156" s="146">
        <v>0</v>
      </c>
      <c r="F156" s="146">
        <v>0</v>
      </c>
      <c r="G156" s="146">
        <v>2.067927284606232</v>
      </c>
      <c r="H156" s="146">
        <v>2.2976969828958134</v>
      </c>
      <c r="I156" s="146">
        <v>0.66623616125471996</v>
      </c>
      <c r="J156" s="146">
        <v>2.2207872041823999</v>
      </c>
      <c r="K156" s="153">
        <v>2.1043107042271503</v>
      </c>
      <c r="L156" s="151">
        <v>4.419052478877016</v>
      </c>
      <c r="M156" s="146">
        <v>2.039646241703847</v>
      </c>
      <c r="N156" s="146">
        <v>0.9271119280472031</v>
      </c>
      <c r="O156" s="146">
        <v>0.74356372096126777</v>
      </c>
      <c r="P156" s="146">
        <v>0.74356372096126777</v>
      </c>
      <c r="Q156" s="146">
        <v>0</v>
      </c>
      <c r="R156" s="146">
        <v>0</v>
      </c>
      <c r="S156" s="146">
        <v>0</v>
      </c>
      <c r="T156" s="153">
        <v>0</v>
      </c>
      <c r="U156" s="151">
        <v>0</v>
      </c>
      <c r="V156" s="146">
        <v>0.93592346940585724</v>
      </c>
      <c r="W156" s="146">
        <v>0.7212980475112406</v>
      </c>
      <c r="X156" s="146">
        <v>0.90162255938905067</v>
      </c>
      <c r="Y156" s="146">
        <v>0.18492266606965768</v>
      </c>
      <c r="Z156" s="146">
        <v>0.18492266606965768</v>
      </c>
      <c r="AA156" s="146">
        <v>0</v>
      </c>
      <c r="AB156" s="146">
        <v>0</v>
      </c>
      <c r="AC156" s="153">
        <v>1.4238048909777901</v>
      </c>
      <c r="AD156" s="151">
        <v>0</v>
      </c>
      <c r="AE156" s="146">
        <v>0</v>
      </c>
      <c r="AF156" s="146">
        <v>0</v>
      </c>
    </row>
    <row r="157" spans="1:32" x14ac:dyDescent="0.45">
      <c r="A157" s="2" t="s">
        <v>235</v>
      </c>
      <c r="B157" s="2" t="s">
        <v>69</v>
      </c>
      <c r="C157" s="2" t="s">
        <v>388</v>
      </c>
      <c r="D157" s="145">
        <v>299.18750110102718</v>
      </c>
      <c r="E157" s="145">
        <v>0</v>
      </c>
      <c r="F157" s="145">
        <v>6.5104743036905788</v>
      </c>
      <c r="G157" s="145">
        <v>22.976969828958133</v>
      </c>
      <c r="H157" s="145">
        <v>25.504436510143528</v>
      </c>
      <c r="I157" s="145">
        <v>27.759840052279998</v>
      </c>
      <c r="J157" s="145">
        <v>23.318265643915201</v>
      </c>
      <c r="K157" s="148">
        <v>16.834485633817202</v>
      </c>
      <c r="L157" s="152">
        <v>18.938796338044352</v>
      </c>
      <c r="M157" s="145">
        <v>33.005184638480429</v>
      </c>
      <c r="N157" s="145">
        <v>19.469350488991264</v>
      </c>
      <c r="O157" s="145">
        <v>5.9485097676901422</v>
      </c>
      <c r="P157" s="145">
        <v>3.7178186048063386</v>
      </c>
      <c r="Q157" s="145">
        <v>0.74356372096126777</v>
      </c>
      <c r="R157" s="145">
        <v>3.7178186048063386</v>
      </c>
      <c r="S157" s="145">
        <v>0</v>
      </c>
      <c r="T157" s="148">
        <v>4.2762725849631646</v>
      </c>
      <c r="U157" s="152">
        <v>13.102928571682002</v>
      </c>
      <c r="V157" s="145">
        <v>12.167005102276145</v>
      </c>
      <c r="W157" s="145">
        <v>15.507908021491671</v>
      </c>
      <c r="X157" s="145">
        <v>6.311357915723355</v>
      </c>
      <c r="Y157" s="145">
        <v>13.869199955224326</v>
      </c>
      <c r="Z157" s="145">
        <v>11.465205296318777</v>
      </c>
      <c r="AA157" s="145">
        <v>5.2412986446593228</v>
      </c>
      <c r="AB157" s="145">
        <v>5.2412986446593228</v>
      </c>
      <c r="AC157" s="148">
        <v>0.71190244548889503</v>
      </c>
      <c r="AD157" s="152">
        <v>2.1357073364666852</v>
      </c>
      <c r="AE157" s="145">
        <v>0</v>
      </c>
      <c r="AF157" s="145">
        <v>0.71190244548889503</v>
      </c>
    </row>
    <row r="158" spans="1:32" x14ac:dyDescent="0.45">
      <c r="A158" s="3" t="s">
        <v>237</v>
      </c>
      <c r="B158" s="3" t="s">
        <v>69</v>
      </c>
      <c r="C158" s="3" t="s">
        <v>389</v>
      </c>
      <c r="D158" s="146">
        <v>23.85137439239611</v>
      </c>
      <c r="E158" s="146">
        <v>0</v>
      </c>
      <c r="F158" s="146">
        <v>0</v>
      </c>
      <c r="G158" s="146">
        <v>0</v>
      </c>
      <c r="H158" s="146">
        <v>2.5274666811853947</v>
      </c>
      <c r="I158" s="146">
        <v>3.3311808062735997</v>
      </c>
      <c r="J158" s="146">
        <v>1.1103936020912</v>
      </c>
      <c r="K158" s="153">
        <v>2.1043107042271503</v>
      </c>
      <c r="L158" s="151">
        <v>3.1564660563407254</v>
      </c>
      <c r="M158" s="146">
        <v>2.4104910129227282</v>
      </c>
      <c r="N158" s="146">
        <v>2.7813357841416093</v>
      </c>
      <c r="O158" s="146">
        <v>0.74356372096126777</v>
      </c>
      <c r="P158" s="146">
        <v>0</v>
      </c>
      <c r="Q158" s="146">
        <v>0</v>
      </c>
      <c r="R158" s="146">
        <v>0</v>
      </c>
      <c r="S158" s="146">
        <v>0</v>
      </c>
      <c r="T158" s="153">
        <v>0</v>
      </c>
      <c r="U158" s="151">
        <v>0</v>
      </c>
      <c r="V158" s="146">
        <v>0</v>
      </c>
      <c r="W158" s="146">
        <v>2.1638941425337217</v>
      </c>
      <c r="X158" s="146">
        <v>0.90162255938905067</v>
      </c>
      <c r="Y158" s="146">
        <v>0</v>
      </c>
      <c r="Z158" s="146">
        <v>0</v>
      </c>
      <c r="AA158" s="146">
        <v>0.8735497741098871</v>
      </c>
      <c r="AB158" s="146">
        <v>1.7470995482197742</v>
      </c>
      <c r="AC158" s="153">
        <v>0</v>
      </c>
      <c r="AD158" s="151">
        <v>0</v>
      </c>
      <c r="AE158" s="146">
        <v>0</v>
      </c>
      <c r="AF158" s="146">
        <v>0</v>
      </c>
    </row>
    <row r="159" spans="1:32" x14ac:dyDescent="0.45">
      <c r="A159" s="3" t="s">
        <v>237</v>
      </c>
      <c r="B159" s="3" t="s">
        <v>69</v>
      </c>
      <c r="C159" s="3" t="s">
        <v>390</v>
      </c>
      <c r="D159" s="146">
        <v>17.638992154982901</v>
      </c>
      <c r="E159" s="146">
        <v>0</v>
      </c>
      <c r="F159" s="146">
        <v>0</v>
      </c>
      <c r="G159" s="146">
        <v>2.2976969828958134</v>
      </c>
      <c r="H159" s="146">
        <v>0</v>
      </c>
      <c r="I159" s="146">
        <v>0</v>
      </c>
      <c r="J159" s="146">
        <v>0</v>
      </c>
      <c r="K159" s="153">
        <v>0</v>
      </c>
      <c r="L159" s="151">
        <v>2.3147417746498653</v>
      </c>
      <c r="M159" s="146">
        <v>1.8542238560944062</v>
      </c>
      <c r="N159" s="146">
        <v>2.9667581697510501</v>
      </c>
      <c r="O159" s="146">
        <v>0</v>
      </c>
      <c r="P159" s="146">
        <v>0.74356372096126777</v>
      </c>
      <c r="Q159" s="146">
        <v>0.74356372096126777</v>
      </c>
      <c r="R159" s="146">
        <v>0.74356372096126777</v>
      </c>
      <c r="S159" s="146">
        <v>0</v>
      </c>
      <c r="T159" s="153">
        <v>0.855254516992633</v>
      </c>
      <c r="U159" s="151">
        <v>0.74873877552468582</v>
      </c>
      <c r="V159" s="146">
        <v>0.93592346940585724</v>
      </c>
      <c r="W159" s="146">
        <v>0.90162255938905067</v>
      </c>
      <c r="X159" s="146">
        <v>0</v>
      </c>
      <c r="Y159" s="146">
        <v>0.18492266606965768</v>
      </c>
      <c r="Z159" s="146">
        <v>0.92461333034828841</v>
      </c>
      <c r="AA159" s="146">
        <v>0</v>
      </c>
      <c r="AB159" s="146">
        <v>0</v>
      </c>
      <c r="AC159" s="153">
        <v>0</v>
      </c>
      <c r="AD159" s="151">
        <v>1.4238048909777901</v>
      </c>
      <c r="AE159" s="146">
        <v>0</v>
      </c>
      <c r="AF159" s="146">
        <v>0</v>
      </c>
    </row>
    <row r="160" spans="1:32" x14ac:dyDescent="0.45">
      <c r="A160" s="3" t="s">
        <v>237</v>
      </c>
      <c r="B160" s="3" t="s">
        <v>69</v>
      </c>
      <c r="C160" s="3" t="s">
        <v>391</v>
      </c>
      <c r="D160" s="146">
        <v>23.827885450468717</v>
      </c>
      <c r="E160" s="146">
        <v>0</v>
      </c>
      <c r="F160" s="146">
        <v>0</v>
      </c>
      <c r="G160" s="146">
        <v>2.2976969828958134</v>
      </c>
      <c r="H160" s="146">
        <v>2.5274666811853947</v>
      </c>
      <c r="I160" s="146">
        <v>2.2207872041823999</v>
      </c>
      <c r="J160" s="146">
        <v>3.1091020858553597</v>
      </c>
      <c r="K160" s="153">
        <v>0</v>
      </c>
      <c r="L160" s="151">
        <v>0.84172428169086011</v>
      </c>
      <c r="M160" s="146">
        <v>2.7813357841416093</v>
      </c>
      <c r="N160" s="146">
        <v>1.6688014704849656</v>
      </c>
      <c r="O160" s="146">
        <v>2.2306911628838035</v>
      </c>
      <c r="P160" s="146">
        <v>0.74356372096126777</v>
      </c>
      <c r="Q160" s="146">
        <v>0</v>
      </c>
      <c r="R160" s="146">
        <v>0</v>
      </c>
      <c r="S160" s="146">
        <v>0</v>
      </c>
      <c r="T160" s="153">
        <v>0</v>
      </c>
      <c r="U160" s="151">
        <v>0.18718469388117145</v>
      </c>
      <c r="V160" s="146">
        <v>0</v>
      </c>
      <c r="W160" s="146">
        <v>0.90162255938905067</v>
      </c>
      <c r="X160" s="146">
        <v>1.6229206069002913</v>
      </c>
      <c r="Y160" s="146">
        <v>0.92461333034828841</v>
      </c>
      <c r="Z160" s="146">
        <v>0.18492266606965768</v>
      </c>
      <c r="AA160" s="146">
        <v>0</v>
      </c>
      <c r="AB160" s="146">
        <v>0.8735497741098871</v>
      </c>
      <c r="AC160" s="153">
        <v>0</v>
      </c>
      <c r="AD160" s="151">
        <v>0.71190244548889503</v>
      </c>
      <c r="AE160" s="146">
        <v>0</v>
      </c>
      <c r="AF160" s="146">
        <v>0</v>
      </c>
    </row>
    <row r="161" spans="1:32" x14ac:dyDescent="0.45">
      <c r="A161" s="3" t="s">
        <v>237</v>
      </c>
      <c r="B161" s="3" t="s">
        <v>69</v>
      </c>
      <c r="C161" s="3" t="s">
        <v>392</v>
      </c>
      <c r="D161" s="146">
        <v>16.267279959381284</v>
      </c>
      <c r="E161" s="146">
        <v>0</v>
      </c>
      <c r="F161" s="146">
        <v>0</v>
      </c>
      <c r="G161" s="146">
        <v>2.2976969828958134</v>
      </c>
      <c r="H161" s="146">
        <v>0</v>
      </c>
      <c r="I161" s="146">
        <v>2.4428659246006403</v>
      </c>
      <c r="J161" s="146">
        <v>0</v>
      </c>
      <c r="K161" s="153">
        <v>1.0521553521135751</v>
      </c>
      <c r="L161" s="151">
        <v>0</v>
      </c>
      <c r="M161" s="146">
        <v>3.8938700977982532</v>
      </c>
      <c r="N161" s="146">
        <v>0.9271119280472031</v>
      </c>
      <c r="O161" s="146">
        <v>0</v>
      </c>
      <c r="P161" s="146">
        <v>0</v>
      </c>
      <c r="Q161" s="146">
        <v>0</v>
      </c>
      <c r="R161" s="146">
        <v>0</v>
      </c>
      <c r="S161" s="146">
        <v>0</v>
      </c>
      <c r="T161" s="153">
        <v>0</v>
      </c>
      <c r="U161" s="151">
        <v>0.93592346940585724</v>
      </c>
      <c r="V161" s="146">
        <v>0.93592346940585724</v>
      </c>
      <c r="W161" s="146">
        <v>0.18032451187781015</v>
      </c>
      <c r="X161" s="146">
        <v>1.8032451187781013</v>
      </c>
      <c r="Y161" s="146">
        <v>0</v>
      </c>
      <c r="Z161" s="146">
        <v>0.92461333034828841</v>
      </c>
      <c r="AA161" s="146">
        <v>0.8735497741098871</v>
      </c>
      <c r="AB161" s="146">
        <v>0</v>
      </c>
      <c r="AC161" s="153">
        <v>0</v>
      </c>
      <c r="AD161" s="151">
        <v>0</v>
      </c>
      <c r="AE161" s="146">
        <v>0</v>
      </c>
      <c r="AF161" s="146">
        <v>0</v>
      </c>
    </row>
    <row r="162" spans="1:32" x14ac:dyDescent="0.45">
      <c r="A162" s="3" t="s">
        <v>237</v>
      </c>
      <c r="B162" s="3" t="s">
        <v>69</v>
      </c>
      <c r="C162" s="3" t="s">
        <v>393</v>
      </c>
      <c r="D162" s="146">
        <v>12.816439490769886</v>
      </c>
      <c r="E162" s="146">
        <v>0</v>
      </c>
      <c r="F162" s="146">
        <v>1.0850790506150965</v>
      </c>
      <c r="G162" s="146">
        <v>0</v>
      </c>
      <c r="H162" s="146">
        <v>1.1488484914479067</v>
      </c>
      <c r="I162" s="146">
        <v>0</v>
      </c>
      <c r="J162" s="146">
        <v>1.1103936020912</v>
      </c>
      <c r="K162" s="153">
        <v>2.1043107042271503</v>
      </c>
      <c r="L162" s="151">
        <v>0</v>
      </c>
      <c r="M162" s="146">
        <v>1.8542238560944062</v>
      </c>
      <c r="N162" s="146">
        <v>0.9271119280472031</v>
      </c>
      <c r="O162" s="146">
        <v>0</v>
      </c>
      <c r="P162" s="146">
        <v>0.74356372096126777</v>
      </c>
      <c r="Q162" s="146">
        <v>0</v>
      </c>
      <c r="R162" s="146">
        <v>0</v>
      </c>
      <c r="S162" s="146">
        <v>0</v>
      </c>
      <c r="T162" s="153">
        <v>1.0690681462407912</v>
      </c>
      <c r="U162" s="151">
        <v>0</v>
      </c>
      <c r="V162" s="146">
        <v>0</v>
      </c>
      <c r="W162" s="146">
        <v>0</v>
      </c>
      <c r="X162" s="146">
        <v>0</v>
      </c>
      <c r="Y162" s="146">
        <v>1.8492266606965768</v>
      </c>
      <c r="Z162" s="146">
        <v>0.92461333034828841</v>
      </c>
      <c r="AA162" s="146">
        <v>0</v>
      </c>
      <c r="AB162" s="146">
        <v>0</v>
      </c>
      <c r="AC162" s="153">
        <v>0</v>
      </c>
      <c r="AD162" s="151">
        <v>0</v>
      </c>
      <c r="AE162" s="146">
        <v>0</v>
      </c>
      <c r="AF162" s="146">
        <v>0</v>
      </c>
    </row>
    <row r="163" spans="1:32" x14ac:dyDescent="0.45">
      <c r="A163" s="3" t="s">
        <v>237</v>
      </c>
      <c r="B163" s="3" t="s">
        <v>69</v>
      </c>
      <c r="C163" s="3" t="s">
        <v>394</v>
      </c>
      <c r="D163" s="146">
        <v>1.8154268097201631</v>
      </c>
      <c r="E163" s="146">
        <v>0</v>
      </c>
      <c r="F163" s="146">
        <v>0</v>
      </c>
      <c r="G163" s="146">
        <v>0</v>
      </c>
      <c r="H163" s="146">
        <v>0</v>
      </c>
      <c r="I163" s="146">
        <v>0</v>
      </c>
      <c r="J163" s="146">
        <v>0.88831488167296002</v>
      </c>
      <c r="K163" s="153">
        <v>0</v>
      </c>
      <c r="L163" s="151">
        <v>0</v>
      </c>
      <c r="M163" s="146">
        <v>0.9271119280472031</v>
      </c>
      <c r="N163" s="146">
        <v>0</v>
      </c>
      <c r="O163" s="146">
        <v>0</v>
      </c>
      <c r="P163" s="146">
        <v>0</v>
      </c>
      <c r="Q163" s="146">
        <v>0</v>
      </c>
      <c r="R163" s="146">
        <v>0</v>
      </c>
      <c r="S163" s="146">
        <v>0</v>
      </c>
      <c r="T163" s="153">
        <v>0</v>
      </c>
      <c r="U163" s="151">
        <v>0</v>
      </c>
      <c r="V163" s="146">
        <v>0</v>
      </c>
      <c r="W163" s="146">
        <v>0</v>
      </c>
      <c r="X163" s="146">
        <v>0</v>
      </c>
      <c r="Y163" s="146">
        <v>0</v>
      </c>
      <c r="Z163" s="146">
        <v>0</v>
      </c>
      <c r="AA163" s="146">
        <v>0</v>
      </c>
      <c r="AB163" s="146">
        <v>0</v>
      </c>
      <c r="AC163" s="153">
        <v>0</v>
      </c>
      <c r="AD163" s="151">
        <v>0</v>
      </c>
      <c r="AE163" s="146">
        <v>0</v>
      </c>
      <c r="AF163" s="146">
        <v>0</v>
      </c>
    </row>
    <row r="164" spans="1:32" x14ac:dyDescent="0.45">
      <c r="A164" s="3" t="s">
        <v>237</v>
      </c>
      <c r="B164" s="3" t="s">
        <v>69</v>
      </c>
      <c r="C164" s="3" t="s">
        <v>395</v>
      </c>
      <c r="D164" s="146">
        <v>134.4357500719359</v>
      </c>
      <c r="E164" s="146">
        <v>0</v>
      </c>
      <c r="F164" s="146">
        <v>3.2552371518452894</v>
      </c>
      <c r="G164" s="146">
        <v>12.637333405926974</v>
      </c>
      <c r="H164" s="146">
        <v>18.151806164876927</v>
      </c>
      <c r="I164" s="146">
        <v>14.435116827185599</v>
      </c>
      <c r="J164" s="146">
        <v>13.76888066593088</v>
      </c>
      <c r="K164" s="153">
        <v>6.3129321126814508</v>
      </c>
      <c r="L164" s="151">
        <v>8.4172428169086011</v>
      </c>
      <c r="M164" s="146">
        <v>7.2314730387681845</v>
      </c>
      <c r="N164" s="146">
        <v>4.635559640236016</v>
      </c>
      <c r="O164" s="146">
        <v>0.74356372096126777</v>
      </c>
      <c r="P164" s="146">
        <v>1.4871274419225355</v>
      </c>
      <c r="Q164" s="146">
        <v>0</v>
      </c>
      <c r="R164" s="146">
        <v>1.4871274419225355</v>
      </c>
      <c r="S164" s="146">
        <v>0</v>
      </c>
      <c r="T164" s="153">
        <v>1.2828817754889494</v>
      </c>
      <c r="U164" s="151">
        <v>6.5514642858410008</v>
      </c>
      <c r="V164" s="146">
        <v>8.6104959185338856</v>
      </c>
      <c r="W164" s="146">
        <v>9.5571991295239371</v>
      </c>
      <c r="X164" s="146">
        <v>0.3606490237556203</v>
      </c>
      <c r="Y164" s="146">
        <v>6.4722933124380191</v>
      </c>
      <c r="Z164" s="146">
        <v>4.9929119838807576</v>
      </c>
      <c r="AA164" s="146">
        <v>1.7470995482197742</v>
      </c>
      <c r="AB164" s="146">
        <v>0.8735497741098871</v>
      </c>
      <c r="AC164" s="153">
        <v>0.71190244548889503</v>
      </c>
      <c r="AD164" s="151">
        <v>0</v>
      </c>
      <c r="AE164" s="146">
        <v>0</v>
      </c>
      <c r="AF164" s="146">
        <v>0.71190244548889503</v>
      </c>
    </row>
    <row r="165" spans="1:32" x14ac:dyDescent="0.45">
      <c r="A165" s="3" t="s">
        <v>237</v>
      </c>
      <c r="B165" s="3" t="s">
        <v>69</v>
      </c>
      <c r="C165" s="3" t="s">
        <v>396</v>
      </c>
      <c r="D165" s="146">
        <v>4.645760030193717</v>
      </c>
      <c r="E165" s="146">
        <v>0</v>
      </c>
      <c r="F165" s="146">
        <v>0</v>
      </c>
      <c r="G165" s="146">
        <v>1.1488484914479067</v>
      </c>
      <c r="H165" s="146">
        <v>0</v>
      </c>
      <c r="I165" s="146">
        <v>0</v>
      </c>
      <c r="J165" s="146">
        <v>0</v>
      </c>
      <c r="K165" s="153">
        <v>0</v>
      </c>
      <c r="L165" s="151">
        <v>0</v>
      </c>
      <c r="M165" s="146">
        <v>0.9271119280472031</v>
      </c>
      <c r="N165" s="146">
        <v>0</v>
      </c>
      <c r="O165" s="146">
        <v>0.74356372096126777</v>
      </c>
      <c r="P165" s="146">
        <v>0</v>
      </c>
      <c r="Q165" s="146">
        <v>0</v>
      </c>
      <c r="R165" s="146">
        <v>0</v>
      </c>
      <c r="S165" s="146">
        <v>0</v>
      </c>
      <c r="T165" s="153">
        <v>0</v>
      </c>
      <c r="U165" s="151">
        <v>0</v>
      </c>
      <c r="V165" s="146">
        <v>0</v>
      </c>
      <c r="W165" s="146">
        <v>0.90162255938905067</v>
      </c>
      <c r="X165" s="146">
        <v>0</v>
      </c>
      <c r="Y165" s="146">
        <v>0.92461333034828841</v>
      </c>
      <c r="Z165" s="146">
        <v>0</v>
      </c>
      <c r="AA165" s="146">
        <v>0</v>
      </c>
      <c r="AB165" s="146">
        <v>0</v>
      </c>
      <c r="AC165" s="153">
        <v>0</v>
      </c>
      <c r="AD165" s="151">
        <v>0</v>
      </c>
      <c r="AE165" s="146">
        <v>0</v>
      </c>
      <c r="AF165" s="146">
        <v>0</v>
      </c>
    </row>
    <row r="166" spans="1:32" x14ac:dyDescent="0.45">
      <c r="A166" s="3" t="s">
        <v>237</v>
      </c>
      <c r="B166" s="3" t="s">
        <v>69</v>
      </c>
      <c r="C166" s="3" t="s">
        <v>397</v>
      </c>
      <c r="D166" s="146">
        <v>57.072861064020572</v>
      </c>
      <c r="E166" s="146">
        <v>0</v>
      </c>
      <c r="F166" s="146">
        <v>2.1701581012301929</v>
      </c>
      <c r="G166" s="146">
        <v>2.2976969828958134</v>
      </c>
      <c r="H166" s="146">
        <v>1.1488484914479067</v>
      </c>
      <c r="I166" s="146">
        <v>4.2194956879465595</v>
      </c>
      <c r="J166" s="146">
        <v>3.3311808062735997</v>
      </c>
      <c r="K166" s="153">
        <v>4.2086214084543005</v>
      </c>
      <c r="L166" s="151">
        <v>4.2086214084543005</v>
      </c>
      <c r="M166" s="146">
        <v>8.3440073524248284</v>
      </c>
      <c r="N166" s="146">
        <v>5.5626715682832186</v>
      </c>
      <c r="O166" s="146">
        <v>1.4871274419225355</v>
      </c>
      <c r="P166" s="146">
        <v>0</v>
      </c>
      <c r="Q166" s="146">
        <v>0</v>
      </c>
      <c r="R166" s="146">
        <v>1.4871274419225355</v>
      </c>
      <c r="S166" s="146">
        <v>0</v>
      </c>
      <c r="T166" s="153">
        <v>1.0690681462407912</v>
      </c>
      <c r="U166" s="151">
        <v>2.8077704082175718</v>
      </c>
      <c r="V166" s="146">
        <v>1.6846622449305431</v>
      </c>
      <c r="W166" s="146">
        <v>0.90162255938905067</v>
      </c>
      <c r="X166" s="146">
        <v>1.6229206069002913</v>
      </c>
      <c r="Y166" s="146">
        <v>3.5135306553234957</v>
      </c>
      <c r="Z166" s="146">
        <v>3.5135306553234957</v>
      </c>
      <c r="AA166" s="146">
        <v>1.7470995482197742</v>
      </c>
      <c r="AB166" s="146">
        <v>1.7470995482197742</v>
      </c>
      <c r="AC166" s="153">
        <v>0</v>
      </c>
      <c r="AD166" s="151">
        <v>0</v>
      </c>
      <c r="AE166" s="146">
        <v>0</v>
      </c>
      <c r="AF166" s="146">
        <v>0</v>
      </c>
    </row>
    <row r="167" spans="1:32" x14ac:dyDescent="0.45">
      <c r="A167" s="3" t="s">
        <v>237</v>
      </c>
      <c r="B167" s="3" t="s">
        <v>69</v>
      </c>
      <c r="C167" s="3" t="s">
        <v>398</v>
      </c>
      <c r="D167" s="146">
        <v>6.815731677158098</v>
      </c>
      <c r="E167" s="146">
        <v>0</v>
      </c>
      <c r="F167" s="146">
        <v>0</v>
      </c>
      <c r="G167" s="146">
        <v>0</v>
      </c>
      <c r="H167" s="146">
        <v>0</v>
      </c>
      <c r="I167" s="146">
        <v>1.1103936020912</v>
      </c>
      <c r="J167" s="146">
        <v>0</v>
      </c>
      <c r="K167" s="153">
        <v>1.0521553521135751</v>
      </c>
      <c r="L167" s="151">
        <v>0</v>
      </c>
      <c r="M167" s="146">
        <v>2.7813357841416093</v>
      </c>
      <c r="N167" s="146">
        <v>0</v>
      </c>
      <c r="O167" s="146">
        <v>0</v>
      </c>
      <c r="P167" s="146">
        <v>0</v>
      </c>
      <c r="Q167" s="146">
        <v>0</v>
      </c>
      <c r="R167" s="146">
        <v>0</v>
      </c>
      <c r="S167" s="146">
        <v>0</v>
      </c>
      <c r="T167" s="153">
        <v>0</v>
      </c>
      <c r="U167" s="151">
        <v>1.8718469388117145</v>
      </c>
      <c r="V167" s="146">
        <v>0</v>
      </c>
      <c r="W167" s="146">
        <v>0</v>
      </c>
      <c r="X167" s="146">
        <v>0</v>
      </c>
      <c r="Y167" s="146">
        <v>0</v>
      </c>
      <c r="Z167" s="146">
        <v>0</v>
      </c>
      <c r="AA167" s="146">
        <v>0</v>
      </c>
      <c r="AB167" s="146">
        <v>0</v>
      </c>
      <c r="AC167" s="153">
        <v>0</v>
      </c>
      <c r="AD167" s="151">
        <v>0</v>
      </c>
      <c r="AE167" s="146">
        <v>0</v>
      </c>
      <c r="AF167" s="146">
        <v>0</v>
      </c>
    </row>
    <row r="168" spans="1:32" x14ac:dyDescent="0.45">
      <c r="A168" s="2" t="s">
        <v>235</v>
      </c>
      <c r="B168" s="2" t="s">
        <v>70</v>
      </c>
      <c r="C168" s="2" t="s">
        <v>399</v>
      </c>
      <c r="D168" s="145">
        <v>260.01841517559183</v>
      </c>
      <c r="E168" s="145">
        <v>0</v>
      </c>
      <c r="F168" s="145">
        <v>10.633774696027945</v>
      </c>
      <c r="G168" s="145">
        <v>9.1907879315832535</v>
      </c>
      <c r="H168" s="145">
        <v>31.478448665672641</v>
      </c>
      <c r="I168" s="145">
        <v>20.875399719314562</v>
      </c>
      <c r="J168" s="145">
        <v>17.988376353877438</v>
      </c>
      <c r="K168" s="148">
        <v>13.888450647899191</v>
      </c>
      <c r="L168" s="152">
        <v>23.147417746498654</v>
      </c>
      <c r="M168" s="145">
        <v>20.211040031429029</v>
      </c>
      <c r="N168" s="145">
        <v>15.01921323436469</v>
      </c>
      <c r="O168" s="145">
        <v>9.8150411166887341</v>
      </c>
      <c r="P168" s="145">
        <v>3.7178186048063386</v>
      </c>
      <c r="Q168" s="145">
        <v>0.74356372096126777</v>
      </c>
      <c r="R168" s="145">
        <v>2.9742548838450711</v>
      </c>
      <c r="S168" s="145">
        <v>0</v>
      </c>
      <c r="T168" s="148">
        <v>6.414408877444747</v>
      </c>
      <c r="U168" s="152">
        <v>11.418266326751457</v>
      </c>
      <c r="V168" s="145">
        <v>9.3592346940585731</v>
      </c>
      <c r="W168" s="145">
        <v>14.606285462102621</v>
      </c>
      <c r="X168" s="145">
        <v>9.7375236414017472</v>
      </c>
      <c r="Y168" s="145">
        <v>6.4722933124380191</v>
      </c>
      <c r="Z168" s="145">
        <v>6.4722933124380191</v>
      </c>
      <c r="AA168" s="145">
        <v>4.3677488705494358</v>
      </c>
      <c r="AB168" s="145">
        <v>4.3677488705494358</v>
      </c>
      <c r="AC168" s="148">
        <v>0.71190244548889503</v>
      </c>
      <c r="AD168" s="152">
        <v>4.9833171184222653</v>
      </c>
      <c r="AE168" s="145">
        <v>0</v>
      </c>
      <c r="AF168" s="145">
        <v>1.4238048909777901</v>
      </c>
    </row>
    <row r="169" spans="1:32" x14ac:dyDescent="0.45">
      <c r="A169" s="3" t="s">
        <v>237</v>
      </c>
      <c r="B169" s="3" t="s">
        <v>70</v>
      </c>
      <c r="C169" s="3" t="s">
        <v>400</v>
      </c>
      <c r="D169" s="146">
        <v>144.44817215242242</v>
      </c>
      <c r="E169" s="146">
        <v>0</v>
      </c>
      <c r="F169" s="146">
        <v>8.4636165947977524</v>
      </c>
      <c r="G169" s="146">
        <v>5.5144727589499523</v>
      </c>
      <c r="H169" s="146">
        <v>14.705260690533207</v>
      </c>
      <c r="I169" s="146">
        <v>12.2143296230032</v>
      </c>
      <c r="J169" s="146">
        <v>9.9935424188208</v>
      </c>
      <c r="K169" s="153">
        <v>7.3650874647950264</v>
      </c>
      <c r="L169" s="151">
        <v>10.52155352113575</v>
      </c>
      <c r="M169" s="146">
        <v>8.3440073524248284</v>
      </c>
      <c r="N169" s="146">
        <v>6.6752058819398625</v>
      </c>
      <c r="O169" s="146">
        <v>2.9742548838450711</v>
      </c>
      <c r="P169" s="146">
        <v>1.4871274419225355</v>
      </c>
      <c r="Q169" s="146">
        <v>0.74356372096126777</v>
      </c>
      <c r="R169" s="146">
        <v>2.2306911628838035</v>
      </c>
      <c r="S169" s="146">
        <v>0</v>
      </c>
      <c r="T169" s="153">
        <v>3.2072044387223735</v>
      </c>
      <c r="U169" s="151">
        <v>8.6104959185338856</v>
      </c>
      <c r="V169" s="146">
        <v>7.487387755246858</v>
      </c>
      <c r="W169" s="146">
        <v>9.9178481532795573</v>
      </c>
      <c r="X169" s="146">
        <v>7.7539540107458356</v>
      </c>
      <c r="Y169" s="146">
        <v>3.6984533213931536</v>
      </c>
      <c r="Z169" s="146">
        <v>4.4381439856717844</v>
      </c>
      <c r="AA169" s="146">
        <v>3.4941990964395484</v>
      </c>
      <c r="AB169" s="146">
        <v>1.0482597289318645</v>
      </c>
      <c r="AC169" s="153">
        <v>0.71190244548889503</v>
      </c>
      <c r="AD169" s="151">
        <v>2.1357073364666852</v>
      </c>
      <c r="AE169" s="146">
        <v>0</v>
      </c>
      <c r="AF169" s="146">
        <v>0.71190244548889503</v>
      </c>
    </row>
    <row r="170" spans="1:32" x14ac:dyDescent="0.45">
      <c r="A170" s="3" t="s">
        <v>237</v>
      </c>
      <c r="B170" s="3" t="s">
        <v>70</v>
      </c>
      <c r="C170" s="3" t="s">
        <v>401</v>
      </c>
      <c r="D170" s="146">
        <v>35.342839970430816</v>
      </c>
      <c r="E170" s="146">
        <v>0</v>
      </c>
      <c r="F170" s="146">
        <v>1.0850790506150965</v>
      </c>
      <c r="G170" s="146">
        <v>1.1488484914479067</v>
      </c>
      <c r="H170" s="146">
        <v>7.1228606469770215</v>
      </c>
      <c r="I170" s="146">
        <v>2.2207872041823999</v>
      </c>
      <c r="J170" s="146">
        <v>3.3311808062735997</v>
      </c>
      <c r="K170" s="153">
        <v>1.0521553521135751</v>
      </c>
      <c r="L170" s="151">
        <v>4.2086214084543005</v>
      </c>
      <c r="M170" s="146">
        <v>2.7813357841416093</v>
      </c>
      <c r="N170" s="146">
        <v>0.9271119280472031</v>
      </c>
      <c r="O170" s="146">
        <v>2.2306911628838035</v>
      </c>
      <c r="P170" s="146">
        <v>0</v>
      </c>
      <c r="Q170" s="146">
        <v>0</v>
      </c>
      <c r="R170" s="146">
        <v>0</v>
      </c>
      <c r="S170" s="146">
        <v>0</v>
      </c>
      <c r="T170" s="153">
        <v>0</v>
      </c>
      <c r="U170" s="151">
        <v>0.93592346940585724</v>
      </c>
      <c r="V170" s="146">
        <v>0</v>
      </c>
      <c r="W170" s="146">
        <v>1.8032451187781013</v>
      </c>
      <c r="X170" s="146">
        <v>0</v>
      </c>
      <c r="Y170" s="146">
        <v>0.92461333034828841</v>
      </c>
      <c r="Z170" s="146">
        <v>1.8492266606965768</v>
      </c>
      <c r="AA170" s="146">
        <v>0</v>
      </c>
      <c r="AB170" s="146">
        <v>0.8735497741098871</v>
      </c>
      <c r="AC170" s="153">
        <v>0</v>
      </c>
      <c r="AD170" s="151">
        <v>2.8476097819555801</v>
      </c>
      <c r="AE170" s="146">
        <v>0</v>
      </c>
      <c r="AF170" s="146">
        <v>0</v>
      </c>
    </row>
    <row r="171" spans="1:32" x14ac:dyDescent="0.45">
      <c r="A171" s="3" t="s">
        <v>237</v>
      </c>
      <c r="B171" s="3" t="s">
        <v>70</v>
      </c>
      <c r="C171" s="3" t="s">
        <v>402</v>
      </c>
      <c r="D171" s="146">
        <v>31.146217241005502</v>
      </c>
      <c r="E171" s="146">
        <v>0</v>
      </c>
      <c r="F171" s="146">
        <v>1.0850790506150965</v>
      </c>
      <c r="G171" s="146">
        <v>1.1488484914479067</v>
      </c>
      <c r="H171" s="146">
        <v>4.5953939657916267</v>
      </c>
      <c r="I171" s="146">
        <v>0.88831488167296002</v>
      </c>
      <c r="J171" s="146">
        <v>1.1103936020912</v>
      </c>
      <c r="K171" s="153">
        <v>4.2086214084543005</v>
      </c>
      <c r="L171" s="151">
        <v>4.2086214084543005</v>
      </c>
      <c r="M171" s="146">
        <v>3.7084477121888124</v>
      </c>
      <c r="N171" s="146">
        <v>1.8542238560944062</v>
      </c>
      <c r="O171" s="146">
        <v>1.6358401861147893</v>
      </c>
      <c r="P171" s="146">
        <v>0</v>
      </c>
      <c r="Q171" s="146">
        <v>0</v>
      </c>
      <c r="R171" s="146">
        <v>0.74356372096126777</v>
      </c>
      <c r="S171" s="146">
        <v>0</v>
      </c>
      <c r="T171" s="153">
        <v>1.0690681462407912</v>
      </c>
      <c r="U171" s="151">
        <v>0</v>
      </c>
      <c r="V171" s="146">
        <v>0.93592346940585724</v>
      </c>
      <c r="W171" s="146">
        <v>0.90162255938905067</v>
      </c>
      <c r="X171" s="146">
        <v>1.9835696306559116</v>
      </c>
      <c r="Y171" s="146">
        <v>0.18492266606965768</v>
      </c>
      <c r="Z171" s="146">
        <v>0.18492266606965768</v>
      </c>
      <c r="AA171" s="146">
        <v>0</v>
      </c>
      <c r="AB171" s="146">
        <v>0.69883981928790972</v>
      </c>
      <c r="AC171" s="153">
        <v>0</v>
      </c>
      <c r="AD171" s="151">
        <v>0</v>
      </c>
      <c r="AE171" s="146">
        <v>0</v>
      </c>
      <c r="AF171" s="146">
        <v>0</v>
      </c>
    </row>
    <row r="172" spans="1:32" x14ac:dyDescent="0.45">
      <c r="A172" s="3" t="s">
        <v>237</v>
      </c>
      <c r="B172" s="3" t="s">
        <v>70</v>
      </c>
      <c r="C172" s="3" t="s">
        <v>403</v>
      </c>
      <c r="D172" s="146">
        <v>35.397868810711145</v>
      </c>
      <c r="E172" s="146">
        <v>0</v>
      </c>
      <c r="F172" s="146">
        <v>0</v>
      </c>
      <c r="G172" s="146">
        <v>1.3786181897374881</v>
      </c>
      <c r="H172" s="146">
        <v>4.8251636640812086</v>
      </c>
      <c r="I172" s="146">
        <v>3.3311808062735997</v>
      </c>
      <c r="J172" s="146">
        <v>2.4428659246006403</v>
      </c>
      <c r="K172" s="153">
        <v>1.2625864225362902</v>
      </c>
      <c r="L172" s="151">
        <v>2.1043107042271503</v>
      </c>
      <c r="M172" s="146">
        <v>5.3772491826737783</v>
      </c>
      <c r="N172" s="146">
        <v>3.7084477121888124</v>
      </c>
      <c r="O172" s="146">
        <v>2.2306911628838035</v>
      </c>
      <c r="P172" s="146">
        <v>1.4871274419225355</v>
      </c>
      <c r="Q172" s="146">
        <v>0</v>
      </c>
      <c r="R172" s="146">
        <v>0</v>
      </c>
      <c r="S172" s="146">
        <v>0</v>
      </c>
      <c r="T172" s="153">
        <v>1.0690681462407912</v>
      </c>
      <c r="U172" s="151">
        <v>1.8718469388117145</v>
      </c>
      <c r="V172" s="146">
        <v>0</v>
      </c>
      <c r="W172" s="146">
        <v>1.9835696306559116</v>
      </c>
      <c r="X172" s="146">
        <v>0</v>
      </c>
      <c r="Y172" s="146">
        <v>0.73969066427863073</v>
      </c>
      <c r="Z172" s="146">
        <v>0</v>
      </c>
      <c r="AA172" s="146">
        <v>0</v>
      </c>
      <c r="AB172" s="146">
        <v>0.8735497741098871</v>
      </c>
      <c r="AC172" s="153">
        <v>0</v>
      </c>
      <c r="AD172" s="151">
        <v>0</v>
      </c>
      <c r="AE172" s="146">
        <v>0</v>
      </c>
      <c r="AF172" s="146">
        <v>0.71190244548889503</v>
      </c>
    </row>
    <row r="173" spans="1:32" x14ac:dyDescent="0.45">
      <c r="A173" s="3" t="s">
        <v>237</v>
      </c>
      <c r="B173" s="3" t="s">
        <v>70</v>
      </c>
      <c r="C173" s="3" t="s">
        <v>404</v>
      </c>
      <c r="D173" s="146">
        <v>13.683317001021987</v>
      </c>
      <c r="E173" s="146">
        <v>0</v>
      </c>
      <c r="F173" s="146">
        <v>0</v>
      </c>
      <c r="G173" s="146">
        <v>0</v>
      </c>
      <c r="H173" s="146">
        <v>0.22976969828958135</v>
      </c>
      <c r="I173" s="146">
        <v>2.2207872041823999</v>
      </c>
      <c r="J173" s="146">
        <v>1.1103936020912</v>
      </c>
      <c r="K173" s="153">
        <v>0</v>
      </c>
      <c r="L173" s="151">
        <v>2.1043107042271503</v>
      </c>
      <c r="M173" s="146">
        <v>0</v>
      </c>
      <c r="N173" s="146">
        <v>1.8542238560944062</v>
      </c>
      <c r="O173" s="146">
        <v>0.74356372096126777</v>
      </c>
      <c r="P173" s="146">
        <v>0.74356372096126777</v>
      </c>
      <c r="Q173" s="146">
        <v>0</v>
      </c>
      <c r="R173" s="146">
        <v>0</v>
      </c>
      <c r="S173" s="146">
        <v>0</v>
      </c>
      <c r="T173" s="153">
        <v>1.0690681462407912</v>
      </c>
      <c r="U173" s="151">
        <v>0</v>
      </c>
      <c r="V173" s="146">
        <v>0.93592346940585724</v>
      </c>
      <c r="W173" s="146">
        <v>0</v>
      </c>
      <c r="X173" s="146">
        <v>0</v>
      </c>
      <c r="Y173" s="146">
        <v>0.92461333034828841</v>
      </c>
      <c r="Z173" s="146">
        <v>0</v>
      </c>
      <c r="AA173" s="146">
        <v>0.8735497741098871</v>
      </c>
      <c r="AB173" s="146">
        <v>0.8735497741098871</v>
      </c>
      <c r="AC173" s="153">
        <v>0</v>
      </c>
      <c r="AD173" s="151">
        <v>0</v>
      </c>
      <c r="AE173" s="146">
        <v>0</v>
      </c>
      <c r="AF173" s="146">
        <v>0</v>
      </c>
    </row>
    <row r="174" spans="1:32" x14ac:dyDescent="0.45">
      <c r="A174" s="2" t="s">
        <v>235</v>
      </c>
      <c r="B174" s="2" t="s">
        <v>71</v>
      </c>
      <c r="C174" s="2" t="s">
        <v>405</v>
      </c>
      <c r="D174" s="145">
        <v>428.65000278426663</v>
      </c>
      <c r="E174" s="145">
        <v>0</v>
      </c>
      <c r="F174" s="145">
        <v>20.616501961686833</v>
      </c>
      <c r="G174" s="145">
        <v>35.614303234885107</v>
      </c>
      <c r="H174" s="145">
        <v>41.128775993835056</v>
      </c>
      <c r="I174" s="145">
        <v>35.532595266918399</v>
      </c>
      <c r="J174" s="145">
        <v>21.319557160151039</v>
      </c>
      <c r="K174" s="148">
        <v>25.883021661993951</v>
      </c>
      <c r="L174" s="152">
        <v>29.460349859180106</v>
      </c>
      <c r="M174" s="145">
        <v>38.938700977982528</v>
      </c>
      <c r="N174" s="145">
        <v>28.555047383853857</v>
      </c>
      <c r="O174" s="145">
        <v>17.101965582109159</v>
      </c>
      <c r="P174" s="145">
        <v>3.7178186048063386</v>
      </c>
      <c r="Q174" s="145">
        <v>6.6920734886514097</v>
      </c>
      <c r="R174" s="145">
        <v>2.2306911628838035</v>
      </c>
      <c r="S174" s="145">
        <v>0</v>
      </c>
      <c r="T174" s="148">
        <v>21.167549295567667</v>
      </c>
      <c r="U174" s="152">
        <v>17.782545918711289</v>
      </c>
      <c r="V174" s="145">
        <v>10.856712245107945</v>
      </c>
      <c r="W174" s="145">
        <v>12.98336485520233</v>
      </c>
      <c r="X174" s="145">
        <v>15.327583509613861</v>
      </c>
      <c r="Y174" s="145">
        <v>9.6159786356222003</v>
      </c>
      <c r="Z174" s="145">
        <v>12.01997329452775</v>
      </c>
      <c r="AA174" s="145">
        <v>9.2596276055648037</v>
      </c>
      <c r="AB174" s="145">
        <v>7.8619479669889838</v>
      </c>
      <c r="AC174" s="148">
        <v>2.1357073364666852</v>
      </c>
      <c r="AD174" s="152">
        <v>2.8476097819555801</v>
      </c>
      <c r="AE174" s="145">
        <v>0</v>
      </c>
      <c r="AF174" s="145">
        <v>0</v>
      </c>
    </row>
    <row r="175" spans="1:32" x14ac:dyDescent="0.45">
      <c r="A175" s="3" t="s">
        <v>237</v>
      </c>
      <c r="B175" s="72" t="s">
        <v>71</v>
      </c>
      <c r="C175" s="3" t="s">
        <v>406</v>
      </c>
      <c r="D175" s="146">
        <v>4.1161608844043327</v>
      </c>
      <c r="E175" s="146">
        <v>0</v>
      </c>
      <c r="F175" s="146">
        <v>0.21701581012301929</v>
      </c>
      <c r="G175" s="146">
        <v>0</v>
      </c>
      <c r="H175" s="146">
        <v>0</v>
      </c>
      <c r="I175" s="146">
        <v>0</v>
      </c>
      <c r="J175" s="146">
        <v>1.1103936020912</v>
      </c>
      <c r="K175" s="153">
        <v>0</v>
      </c>
      <c r="L175" s="151">
        <v>0</v>
      </c>
      <c r="M175" s="146">
        <v>0</v>
      </c>
      <c r="N175" s="146">
        <v>0.9271119280472031</v>
      </c>
      <c r="O175" s="146">
        <v>0</v>
      </c>
      <c r="P175" s="146">
        <v>0</v>
      </c>
      <c r="Q175" s="146">
        <v>0</v>
      </c>
      <c r="R175" s="146">
        <v>0</v>
      </c>
      <c r="S175" s="146">
        <v>0</v>
      </c>
      <c r="T175" s="153">
        <v>0.21381362924815825</v>
      </c>
      <c r="U175" s="151">
        <v>0</v>
      </c>
      <c r="V175" s="146">
        <v>0.93592346940585724</v>
      </c>
      <c r="W175" s="146">
        <v>0</v>
      </c>
      <c r="X175" s="146">
        <v>0</v>
      </c>
      <c r="Y175" s="146">
        <v>0</v>
      </c>
      <c r="Z175" s="146">
        <v>0</v>
      </c>
      <c r="AA175" s="146">
        <v>0</v>
      </c>
      <c r="AB175" s="146">
        <v>0</v>
      </c>
      <c r="AC175" s="153">
        <v>0</v>
      </c>
      <c r="AD175" s="151">
        <v>0.71190244548889503</v>
      </c>
      <c r="AE175" s="146">
        <v>0</v>
      </c>
      <c r="AF175" s="146">
        <v>0</v>
      </c>
    </row>
    <row r="176" spans="1:32" x14ac:dyDescent="0.45">
      <c r="A176" s="3" t="s">
        <v>237</v>
      </c>
      <c r="B176" s="72" t="s">
        <v>71</v>
      </c>
      <c r="C176" s="3" t="s">
        <v>407</v>
      </c>
      <c r="D176" s="146">
        <v>7.8150023635687402</v>
      </c>
      <c r="E176" s="146">
        <v>0</v>
      </c>
      <c r="F176" s="146">
        <v>0</v>
      </c>
      <c r="G176" s="146">
        <v>0.22976969828958135</v>
      </c>
      <c r="H176" s="146">
        <v>0.91907879315832541</v>
      </c>
      <c r="I176" s="146">
        <v>0</v>
      </c>
      <c r="J176" s="146">
        <v>0</v>
      </c>
      <c r="K176" s="153">
        <v>0.21043107042271503</v>
      </c>
      <c r="L176" s="151">
        <v>1.0521553521135751</v>
      </c>
      <c r="M176" s="146">
        <v>2.7813357841416093</v>
      </c>
      <c r="N176" s="146">
        <v>1.6688014704849656</v>
      </c>
      <c r="O176" s="146">
        <v>0</v>
      </c>
      <c r="P176" s="146">
        <v>0</v>
      </c>
      <c r="Q176" s="146">
        <v>0</v>
      </c>
      <c r="R176" s="146">
        <v>0</v>
      </c>
      <c r="S176" s="146">
        <v>0</v>
      </c>
      <c r="T176" s="153">
        <v>0.21381362924815825</v>
      </c>
      <c r="U176" s="151">
        <v>0.18718469388117145</v>
      </c>
      <c r="V176" s="146">
        <v>0.18718469388117145</v>
      </c>
      <c r="W176" s="146">
        <v>0</v>
      </c>
      <c r="X176" s="146">
        <v>0.18032451187781015</v>
      </c>
      <c r="Y176" s="146">
        <v>0.18492266606965768</v>
      </c>
      <c r="Z176" s="146">
        <v>0</v>
      </c>
      <c r="AA176" s="146">
        <v>0</v>
      </c>
      <c r="AB176" s="146">
        <v>0</v>
      </c>
      <c r="AC176" s="153">
        <v>0</v>
      </c>
      <c r="AD176" s="151">
        <v>0</v>
      </c>
      <c r="AE176" s="146">
        <v>0</v>
      </c>
      <c r="AF176" s="146">
        <v>0</v>
      </c>
    </row>
    <row r="177" spans="1:32" x14ac:dyDescent="0.45">
      <c r="A177" s="3" t="s">
        <v>237</v>
      </c>
      <c r="B177" s="72" t="s">
        <v>71</v>
      </c>
      <c r="C177" s="3" t="s">
        <v>408</v>
      </c>
      <c r="D177" s="146">
        <v>66.987331937771401</v>
      </c>
      <c r="E177" s="146">
        <v>0</v>
      </c>
      <c r="F177" s="146">
        <v>4.1233003923373666</v>
      </c>
      <c r="G177" s="146">
        <v>7.5824000435561834</v>
      </c>
      <c r="H177" s="146">
        <v>6.8930909486874405</v>
      </c>
      <c r="I177" s="146">
        <v>1.99870848376416</v>
      </c>
      <c r="J177" s="146">
        <v>0</v>
      </c>
      <c r="K177" s="153">
        <v>7.575518535217741</v>
      </c>
      <c r="L177" s="151">
        <v>2.1043107042271503</v>
      </c>
      <c r="M177" s="146">
        <v>6.4897834963304213</v>
      </c>
      <c r="N177" s="146">
        <v>4.635559640236016</v>
      </c>
      <c r="O177" s="146">
        <v>4.4613823257676071</v>
      </c>
      <c r="P177" s="146">
        <v>0</v>
      </c>
      <c r="Q177" s="146">
        <v>1.4871274419225355</v>
      </c>
      <c r="R177" s="146">
        <v>0.74356372096126777</v>
      </c>
      <c r="S177" s="146">
        <v>0</v>
      </c>
      <c r="T177" s="153">
        <v>3.63483169721869</v>
      </c>
      <c r="U177" s="151">
        <v>3.5565091837422576</v>
      </c>
      <c r="V177" s="146">
        <v>2.9949551020987433</v>
      </c>
      <c r="W177" s="146">
        <v>1.2622715831446709</v>
      </c>
      <c r="X177" s="146">
        <v>1.6229206069002913</v>
      </c>
      <c r="Y177" s="146">
        <v>1.8492266606965768</v>
      </c>
      <c r="Z177" s="146">
        <v>1.8492266606965768</v>
      </c>
      <c r="AA177" s="146">
        <v>0.69883981928790972</v>
      </c>
      <c r="AB177" s="146">
        <v>0</v>
      </c>
      <c r="AC177" s="153">
        <v>0.71190244548889503</v>
      </c>
      <c r="AD177" s="151">
        <v>0.71190244548889503</v>
      </c>
      <c r="AE177" s="146">
        <v>0</v>
      </c>
      <c r="AF177" s="146">
        <v>0</v>
      </c>
    </row>
    <row r="178" spans="1:32" x14ac:dyDescent="0.45">
      <c r="A178" s="3" t="s">
        <v>237</v>
      </c>
      <c r="B178" s="72" t="s">
        <v>71</v>
      </c>
      <c r="C178" s="3" t="s">
        <v>409</v>
      </c>
      <c r="D178" s="146">
        <v>33.766582097885063</v>
      </c>
      <c r="E178" s="146">
        <v>0</v>
      </c>
      <c r="F178" s="146">
        <v>1.0850790506150965</v>
      </c>
      <c r="G178" s="146">
        <v>3.6763151726333017</v>
      </c>
      <c r="H178" s="146">
        <v>3.6763151726333017</v>
      </c>
      <c r="I178" s="146">
        <v>3.3311808062735997</v>
      </c>
      <c r="J178" s="146">
        <v>0</v>
      </c>
      <c r="K178" s="153">
        <v>2.1043107042271503</v>
      </c>
      <c r="L178" s="151">
        <v>1.0521553521135751</v>
      </c>
      <c r="M178" s="146">
        <v>0.9271119280472031</v>
      </c>
      <c r="N178" s="146">
        <v>1.8542238560944062</v>
      </c>
      <c r="O178" s="146">
        <v>4.4613823257676071</v>
      </c>
      <c r="P178" s="146">
        <v>0</v>
      </c>
      <c r="Q178" s="146">
        <v>2.2306911628838035</v>
      </c>
      <c r="R178" s="146">
        <v>0.74356372096126777</v>
      </c>
      <c r="S178" s="146">
        <v>0</v>
      </c>
      <c r="T178" s="153">
        <v>2.1381362924815823</v>
      </c>
      <c r="U178" s="151">
        <v>0</v>
      </c>
      <c r="V178" s="146">
        <v>0</v>
      </c>
      <c r="W178" s="146">
        <v>1.8032451187781013</v>
      </c>
      <c r="X178" s="146">
        <v>0.90162255938905067</v>
      </c>
      <c r="Y178" s="146">
        <v>0.18492266606965768</v>
      </c>
      <c r="Z178" s="146">
        <v>1.8492266606965768</v>
      </c>
      <c r="AA178" s="146">
        <v>0.8735497741098871</v>
      </c>
      <c r="AB178" s="146">
        <v>0.8735497741098871</v>
      </c>
      <c r="AC178" s="153">
        <v>0</v>
      </c>
      <c r="AD178" s="151">
        <v>0</v>
      </c>
      <c r="AE178" s="146">
        <v>0</v>
      </c>
      <c r="AF178" s="146">
        <v>0</v>
      </c>
    </row>
    <row r="179" spans="1:32" x14ac:dyDescent="0.45">
      <c r="A179" s="3" t="s">
        <v>237</v>
      </c>
      <c r="B179" s="72" t="s">
        <v>71</v>
      </c>
      <c r="C179" s="3" t="s">
        <v>410</v>
      </c>
      <c r="D179" s="146">
        <v>102.19717740926964</v>
      </c>
      <c r="E179" s="146">
        <v>0</v>
      </c>
      <c r="F179" s="146">
        <v>2.1701581012301929</v>
      </c>
      <c r="G179" s="146">
        <v>4.5953939657916267</v>
      </c>
      <c r="H179" s="146">
        <v>5.7442424572395332</v>
      </c>
      <c r="I179" s="146">
        <v>13.546801945512639</v>
      </c>
      <c r="J179" s="146">
        <v>5.5519680104560001</v>
      </c>
      <c r="K179" s="153">
        <v>4.2086214084543005</v>
      </c>
      <c r="L179" s="151">
        <v>10.52155352113575</v>
      </c>
      <c r="M179" s="146">
        <v>10.198231208519234</v>
      </c>
      <c r="N179" s="146">
        <v>5.5626715682832186</v>
      </c>
      <c r="O179" s="146">
        <v>2.2306911628838035</v>
      </c>
      <c r="P179" s="146">
        <v>1.4871274419225355</v>
      </c>
      <c r="Q179" s="146">
        <v>1.4871274419225355</v>
      </c>
      <c r="R179" s="146">
        <v>0</v>
      </c>
      <c r="S179" s="146">
        <v>0</v>
      </c>
      <c r="T179" s="153">
        <v>4.2762725849631646</v>
      </c>
      <c r="U179" s="151">
        <v>7.487387755246858</v>
      </c>
      <c r="V179" s="146">
        <v>1.8718469388117145</v>
      </c>
      <c r="W179" s="146">
        <v>5.4097353563343038</v>
      </c>
      <c r="X179" s="146">
        <v>4.5081127969452535</v>
      </c>
      <c r="Y179" s="146">
        <v>3.6984533213931536</v>
      </c>
      <c r="Z179" s="146">
        <v>1.8492266606965768</v>
      </c>
      <c r="AA179" s="146">
        <v>1.7470995482197742</v>
      </c>
      <c r="AB179" s="146">
        <v>2.6206493223296614</v>
      </c>
      <c r="AC179" s="153">
        <v>0</v>
      </c>
      <c r="AD179" s="151">
        <v>1.4238048909777901</v>
      </c>
      <c r="AE179" s="146">
        <v>0</v>
      </c>
      <c r="AF179" s="146">
        <v>0</v>
      </c>
    </row>
    <row r="180" spans="1:32" x14ac:dyDescent="0.45">
      <c r="A180" s="3" t="s">
        <v>237</v>
      </c>
      <c r="B180" s="72" t="s">
        <v>71</v>
      </c>
      <c r="C180" s="3" t="s">
        <v>411</v>
      </c>
      <c r="D180" s="146">
        <v>47.217466104335259</v>
      </c>
      <c r="E180" s="146">
        <v>0</v>
      </c>
      <c r="F180" s="146">
        <v>6.5104743036905788</v>
      </c>
      <c r="G180" s="146">
        <v>2.2976969828958134</v>
      </c>
      <c r="H180" s="146">
        <v>2.2976969828958134</v>
      </c>
      <c r="I180" s="146">
        <v>2.4428659246006403</v>
      </c>
      <c r="J180" s="146">
        <v>4.6636531287830403</v>
      </c>
      <c r="K180" s="153">
        <v>4.419052478877016</v>
      </c>
      <c r="L180" s="151">
        <v>1.0521553521135751</v>
      </c>
      <c r="M180" s="146">
        <v>6.4897834963304213</v>
      </c>
      <c r="N180" s="146">
        <v>2.7813357841416093</v>
      </c>
      <c r="O180" s="146">
        <v>1.4871274419225355</v>
      </c>
      <c r="P180" s="146">
        <v>2.2306911628838035</v>
      </c>
      <c r="Q180" s="146">
        <v>0.74356372096126777</v>
      </c>
      <c r="R180" s="146">
        <v>0</v>
      </c>
      <c r="S180" s="146">
        <v>0</v>
      </c>
      <c r="T180" s="153">
        <v>3.2072044387223735</v>
      </c>
      <c r="U180" s="151">
        <v>0</v>
      </c>
      <c r="V180" s="146">
        <v>0.18718469388117145</v>
      </c>
      <c r="W180" s="146">
        <v>0</v>
      </c>
      <c r="X180" s="146">
        <v>1.8032451187781013</v>
      </c>
      <c r="Y180" s="146">
        <v>1.1095359964179461</v>
      </c>
      <c r="Z180" s="146">
        <v>0</v>
      </c>
      <c r="AA180" s="146">
        <v>2.6206493223296614</v>
      </c>
      <c r="AB180" s="146">
        <v>0.8735497741098871</v>
      </c>
      <c r="AC180" s="153">
        <v>0</v>
      </c>
      <c r="AD180" s="151">
        <v>0</v>
      </c>
      <c r="AE180" s="146">
        <v>0</v>
      </c>
      <c r="AF180" s="146">
        <v>0</v>
      </c>
    </row>
    <row r="181" spans="1:32" x14ac:dyDescent="0.45">
      <c r="A181" s="3" t="s">
        <v>237</v>
      </c>
      <c r="B181" s="72" t="s">
        <v>71</v>
      </c>
      <c r="C181" s="3" t="s">
        <v>412</v>
      </c>
      <c r="D181" s="146">
        <v>38.881112956750563</v>
      </c>
      <c r="E181" s="146">
        <v>0</v>
      </c>
      <c r="F181" s="146">
        <v>1.0850790506150965</v>
      </c>
      <c r="G181" s="146">
        <v>3.6763151726333017</v>
      </c>
      <c r="H181" s="146">
        <v>2.5274666811853947</v>
      </c>
      <c r="I181" s="146">
        <v>3.5532595266918401</v>
      </c>
      <c r="J181" s="146">
        <v>4.8857318492012807</v>
      </c>
      <c r="K181" s="153">
        <v>1.8938796338044352</v>
      </c>
      <c r="L181" s="151">
        <v>4.2086214084543005</v>
      </c>
      <c r="M181" s="146">
        <v>4.635559640236016</v>
      </c>
      <c r="N181" s="146">
        <v>2.7813357841416093</v>
      </c>
      <c r="O181" s="146">
        <v>0</v>
      </c>
      <c r="P181" s="146">
        <v>0</v>
      </c>
      <c r="Q181" s="146">
        <v>0</v>
      </c>
      <c r="R181" s="146">
        <v>0.74356372096126777</v>
      </c>
      <c r="S181" s="146">
        <v>0</v>
      </c>
      <c r="T181" s="153">
        <v>2.1381362924815823</v>
      </c>
      <c r="U181" s="151">
        <v>0.37436938776234291</v>
      </c>
      <c r="V181" s="146">
        <v>0.18718469388117145</v>
      </c>
      <c r="W181" s="146">
        <v>1.8032451187781013</v>
      </c>
      <c r="X181" s="146">
        <v>0.90162255938905067</v>
      </c>
      <c r="Y181" s="146">
        <v>0.92461333034828841</v>
      </c>
      <c r="Z181" s="146">
        <v>1.8492266606965768</v>
      </c>
      <c r="AA181" s="146">
        <v>0</v>
      </c>
      <c r="AB181" s="146">
        <v>0</v>
      </c>
      <c r="AC181" s="153">
        <v>0.71190244548889503</v>
      </c>
      <c r="AD181" s="151">
        <v>0</v>
      </c>
      <c r="AE181" s="146">
        <v>0</v>
      </c>
      <c r="AF181" s="146">
        <v>0</v>
      </c>
    </row>
    <row r="182" spans="1:32" x14ac:dyDescent="0.45">
      <c r="A182" s="3" t="s">
        <v>237</v>
      </c>
      <c r="B182" s="72" t="s">
        <v>71</v>
      </c>
      <c r="C182" s="3" t="s">
        <v>413</v>
      </c>
      <c r="D182" s="146">
        <v>127.66916903028169</v>
      </c>
      <c r="E182" s="146">
        <v>0</v>
      </c>
      <c r="F182" s="146">
        <v>5.4253952530754823</v>
      </c>
      <c r="G182" s="146">
        <v>13.556412199085299</v>
      </c>
      <c r="H182" s="146">
        <v>19.070884958035254</v>
      </c>
      <c r="I182" s="146">
        <v>10.659778580075519</v>
      </c>
      <c r="J182" s="146">
        <v>5.1078105696195193</v>
      </c>
      <c r="K182" s="153">
        <v>5.4712078309905907</v>
      </c>
      <c r="L182" s="151">
        <v>9.4693981690221758</v>
      </c>
      <c r="M182" s="146">
        <v>7.4168954243776248</v>
      </c>
      <c r="N182" s="146">
        <v>8.3440073524248284</v>
      </c>
      <c r="O182" s="146">
        <v>4.4613823257676071</v>
      </c>
      <c r="P182" s="146">
        <v>0</v>
      </c>
      <c r="Q182" s="146">
        <v>0.74356372096126777</v>
      </c>
      <c r="R182" s="146">
        <v>0</v>
      </c>
      <c r="S182" s="146">
        <v>0</v>
      </c>
      <c r="T182" s="153">
        <v>5.3453407312039563</v>
      </c>
      <c r="U182" s="151">
        <v>6.1770948980786571</v>
      </c>
      <c r="V182" s="146">
        <v>4.4924326531481142</v>
      </c>
      <c r="W182" s="146">
        <v>2.7048676781671519</v>
      </c>
      <c r="X182" s="146">
        <v>5.4097353563343038</v>
      </c>
      <c r="Y182" s="146">
        <v>1.6643039946269191</v>
      </c>
      <c r="Z182" s="146">
        <v>4.6230666517414418</v>
      </c>
      <c r="AA182" s="146">
        <v>3.3194891416175709</v>
      </c>
      <c r="AB182" s="146">
        <v>3.4941990964395484</v>
      </c>
      <c r="AC182" s="153">
        <v>0.71190244548889503</v>
      </c>
      <c r="AD182" s="151">
        <v>0</v>
      </c>
      <c r="AE182" s="146">
        <v>0</v>
      </c>
      <c r="AF182" s="146">
        <v>0</v>
      </c>
    </row>
    <row r="183" spans="1:32" x14ac:dyDescent="0.45">
      <c r="A183" s="2" t="s">
        <v>235</v>
      </c>
      <c r="B183" s="2" t="s">
        <v>72</v>
      </c>
      <c r="C183" s="2" t="s">
        <v>414</v>
      </c>
      <c r="D183" s="145">
        <v>949.92067402296175</v>
      </c>
      <c r="E183" s="145">
        <v>0</v>
      </c>
      <c r="F183" s="145">
        <v>31.467292467837797</v>
      </c>
      <c r="G183" s="145">
        <v>80.189624703063885</v>
      </c>
      <c r="H183" s="145">
        <v>95.58419448846584</v>
      </c>
      <c r="I183" s="145">
        <v>74.174292619692153</v>
      </c>
      <c r="J183" s="145">
        <v>82.835362716003516</v>
      </c>
      <c r="K183" s="148">
        <v>59.341561859205633</v>
      </c>
      <c r="L183" s="152">
        <v>53.659922957792332</v>
      </c>
      <c r="M183" s="145">
        <v>54.885026140394423</v>
      </c>
      <c r="N183" s="145">
        <v>49.136932186501767</v>
      </c>
      <c r="O183" s="145">
        <v>27.363144931374652</v>
      </c>
      <c r="P183" s="145">
        <v>8.9227646515352141</v>
      </c>
      <c r="Q183" s="145">
        <v>4.4613823257676071</v>
      </c>
      <c r="R183" s="145">
        <v>5.2049460467288746</v>
      </c>
      <c r="S183" s="145">
        <v>0</v>
      </c>
      <c r="T183" s="148">
        <v>26.726703656019779</v>
      </c>
      <c r="U183" s="152">
        <v>42.865294898788257</v>
      </c>
      <c r="V183" s="145">
        <v>42.116556123263578</v>
      </c>
      <c r="W183" s="145">
        <v>49.228591742642166</v>
      </c>
      <c r="X183" s="145">
        <v>45.802426016963771</v>
      </c>
      <c r="Y183" s="145">
        <v>29.587626571145229</v>
      </c>
      <c r="Z183" s="145">
        <v>26.813786580100363</v>
      </c>
      <c r="AA183" s="145">
        <v>20.790484623815313</v>
      </c>
      <c r="AB183" s="145">
        <v>20.965194578637291</v>
      </c>
      <c r="AC183" s="148">
        <v>7.830926900377845</v>
      </c>
      <c r="AD183" s="152">
        <v>7.830926900377845</v>
      </c>
      <c r="AE183" s="145">
        <v>0</v>
      </c>
      <c r="AF183" s="145">
        <v>2.1357073364666852</v>
      </c>
    </row>
    <row r="184" spans="1:32" x14ac:dyDescent="0.45">
      <c r="A184" s="3" t="s">
        <v>237</v>
      </c>
      <c r="B184" s="3" t="s">
        <v>72</v>
      </c>
      <c r="C184" s="3" t="s">
        <v>415</v>
      </c>
      <c r="D184" s="146">
        <v>19.844458590695368</v>
      </c>
      <c r="E184" s="146">
        <v>0</v>
      </c>
      <c r="F184" s="146">
        <v>0</v>
      </c>
      <c r="G184" s="146">
        <v>0.22976969828958135</v>
      </c>
      <c r="H184" s="146">
        <v>0.22976969828958135</v>
      </c>
      <c r="I184" s="146">
        <v>1.1103936020912</v>
      </c>
      <c r="J184" s="146">
        <v>2.2207872041823999</v>
      </c>
      <c r="K184" s="153">
        <v>0</v>
      </c>
      <c r="L184" s="151">
        <v>1.2625864225362902</v>
      </c>
      <c r="M184" s="146">
        <v>1.6688014704849656</v>
      </c>
      <c r="N184" s="146">
        <v>0.9271119280472031</v>
      </c>
      <c r="O184" s="146">
        <v>0.89227646515352133</v>
      </c>
      <c r="P184" s="146">
        <v>0</v>
      </c>
      <c r="Q184" s="146">
        <v>0</v>
      </c>
      <c r="R184" s="146">
        <v>0.74356372096126777</v>
      </c>
      <c r="S184" s="146">
        <v>0</v>
      </c>
      <c r="T184" s="153">
        <v>1.0690681462407912</v>
      </c>
      <c r="U184" s="151">
        <v>2.2462163265740571</v>
      </c>
      <c r="V184" s="146">
        <v>1.8718469388117145</v>
      </c>
      <c r="W184" s="146">
        <v>1.9835696306559116</v>
      </c>
      <c r="X184" s="146">
        <v>1.8032451187781013</v>
      </c>
      <c r="Y184" s="146">
        <v>0</v>
      </c>
      <c r="Z184" s="146">
        <v>0</v>
      </c>
      <c r="AA184" s="146">
        <v>0</v>
      </c>
      <c r="AB184" s="146">
        <v>0.8735497741098871</v>
      </c>
      <c r="AC184" s="153">
        <v>0</v>
      </c>
      <c r="AD184" s="151">
        <v>0.71190244548889503</v>
      </c>
      <c r="AE184" s="146">
        <v>0</v>
      </c>
      <c r="AF184" s="146">
        <v>0</v>
      </c>
    </row>
    <row r="185" spans="1:32" x14ac:dyDescent="0.45">
      <c r="A185" s="3" t="s">
        <v>237</v>
      </c>
      <c r="B185" s="3" t="s">
        <v>72</v>
      </c>
      <c r="C185" s="3" t="s">
        <v>416</v>
      </c>
      <c r="D185" s="146">
        <v>97.84908143719295</v>
      </c>
      <c r="E185" s="146">
        <v>0</v>
      </c>
      <c r="F185" s="146">
        <v>2.8212055315992508</v>
      </c>
      <c r="G185" s="146">
        <v>13.326642500795717</v>
      </c>
      <c r="H185" s="146">
        <v>7.8121697418457652</v>
      </c>
      <c r="I185" s="146">
        <v>8.6610700963113594</v>
      </c>
      <c r="J185" s="146">
        <v>11.77017218216672</v>
      </c>
      <c r="K185" s="153">
        <v>6.3129321126814508</v>
      </c>
      <c r="L185" s="151">
        <v>6.3129321126814508</v>
      </c>
      <c r="M185" s="146">
        <v>5.5626715682832186</v>
      </c>
      <c r="N185" s="146">
        <v>2.9667581697510501</v>
      </c>
      <c r="O185" s="146">
        <v>1.6358401861147893</v>
      </c>
      <c r="P185" s="146">
        <v>0</v>
      </c>
      <c r="Q185" s="146">
        <v>0</v>
      </c>
      <c r="R185" s="146">
        <v>0.74356372096126777</v>
      </c>
      <c r="S185" s="146">
        <v>0</v>
      </c>
      <c r="T185" s="153">
        <v>2.993390809474215</v>
      </c>
      <c r="U185" s="151">
        <v>2.433401020455229</v>
      </c>
      <c r="V185" s="146">
        <v>3.743693877623429</v>
      </c>
      <c r="W185" s="146">
        <v>5.2294108444564937</v>
      </c>
      <c r="X185" s="146">
        <v>5.0490863325786837</v>
      </c>
      <c r="Y185" s="146">
        <v>0.92461333034828841</v>
      </c>
      <c r="Z185" s="146">
        <v>1.8492266606965768</v>
      </c>
      <c r="AA185" s="146">
        <v>5.2412986446593228</v>
      </c>
      <c r="AB185" s="146">
        <v>1.7470995482197742</v>
      </c>
      <c r="AC185" s="153">
        <v>0</v>
      </c>
      <c r="AD185" s="151">
        <v>0.71190244548889503</v>
      </c>
      <c r="AE185" s="146">
        <v>0</v>
      </c>
      <c r="AF185" s="146">
        <v>0</v>
      </c>
    </row>
    <row r="186" spans="1:32" x14ac:dyDescent="0.45">
      <c r="A186" s="3" t="s">
        <v>237</v>
      </c>
      <c r="B186" s="3" t="s">
        <v>72</v>
      </c>
      <c r="C186" s="3" t="s">
        <v>417</v>
      </c>
      <c r="D186" s="146">
        <v>57.516470065828827</v>
      </c>
      <c r="E186" s="146">
        <v>0</v>
      </c>
      <c r="F186" s="146">
        <v>4.3403162024603859</v>
      </c>
      <c r="G186" s="146">
        <v>1.1488484914479067</v>
      </c>
      <c r="H186" s="146">
        <v>6.4335515521082769</v>
      </c>
      <c r="I186" s="146">
        <v>3.5532595266918401</v>
      </c>
      <c r="J186" s="146">
        <v>4.6636531287830403</v>
      </c>
      <c r="K186" s="153">
        <v>5.0503456901451607</v>
      </c>
      <c r="L186" s="151">
        <v>4.2086214084543005</v>
      </c>
      <c r="M186" s="146">
        <v>0.9271119280472031</v>
      </c>
      <c r="N186" s="146">
        <v>3.3376029409699313</v>
      </c>
      <c r="O186" s="146">
        <v>2.2306911628838035</v>
      </c>
      <c r="P186" s="146">
        <v>2.2306911628838035</v>
      </c>
      <c r="Q186" s="146">
        <v>0</v>
      </c>
      <c r="R186" s="146">
        <v>0</v>
      </c>
      <c r="S186" s="146">
        <v>0</v>
      </c>
      <c r="T186" s="153">
        <v>2.1381362924815823</v>
      </c>
      <c r="U186" s="151">
        <v>1.8718469388117145</v>
      </c>
      <c r="V186" s="146">
        <v>0</v>
      </c>
      <c r="W186" s="146">
        <v>4.5081127969452535</v>
      </c>
      <c r="X186" s="146">
        <v>4.6884373088230635</v>
      </c>
      <c r="Y186" s="146">
        <v>1.8492266606965768</v>
      </c>
      <c r="Z186" s="146">
        <v>2.5889173249752075</v>
      </c>
      <c r="AA186" s="146">
        <v>0.8735497741098871</v>
      </c>
      <c r="AB186" s="146">
        <v>0.8735497741098871</v>
      </c>
      <c r="AC186" s="153">
        <v>0</v>
      </c>
      <c r="AD186" s="151">
        <v>0</v>
      </c>
      <c r="AE186" s="146">
        <v>0</v>
      </c>
      <c r="AF186" s="146">
        <v>0</v>
      </c>
    </row>
    <row r="187" spans="1:32" x14ac:dyDescent="0.45">
      <c r="A187" s="3" t="s">
        <v>237</v>
      </c>
      <c r="B187" s="3" t="s">
        <v>72</v>
      </c>
      <c r="C187" s="3" t="s">
        <v>418</v>
      </c>
      <c r="D187" s="146">
        <v>75.545994807645357</v>
      </c>
      <c r="E187" s="146">
        <v>0</v>
      </c>
      <c r="F187" s="146">
        <v>1.0850790506150965</v>
      </c>
      <c r="G187" s="146">
        <v>0.22976969828958135</v>
      </c>
      <c r="H187" s="146">
        <v>10.569406121320741</v>
      </c>
      <c r="I187" s="146">
        <v>6.6623616125471994</v>
      </c>
      <c r="J187" s="146">
        <v>6.8844403329654398</v>
      </c>
      <c r="K187" s="153">
        <v>2.1043107042271503</v>
      </c>
      <c r="L187" s="151">
        <v>7.3650874647950264</v>
      </c>
      <c r="M187" s="146">
        <v>5.5626715682832186</v>
      </c>
      <c r="N187" s="146">
        <v>3.7084477121888124</v>
      </c>
      <c r="O187" s="146">
        <v>2.3794039070760569</v>
      </c>
      <c r="P187" s="146">
        <v>0.74356372096126777</v>
      </c>
      <c r="Q187" s="146">
        <v>0.74356372096126777</v>
      </c>
      <c r="R187" s="146">
        <v>0</v>
      </c>
      <c r="S187" s="146">
        <v>0</v>
      </c>
      <c r="T187" s="153">
        <v>2.1381362924815823</v>
      </c>
      <c r="U187" s="151">
        <v>0</v>
      </c>
      <c r="V187" s="146">
        <v>2.9949551020987433</v>
      </c>
      <c r="W187" s="146">
        <v>5.4097353563343038</v>
      </c>
      <c r="X187" s="146">
        <v>3.7868147494340132</v>
      </c>
      <c r="Y187" s="146">
        <v>5.3627573160200726</v>
      </c>
      <c r="Z187" s="146">
        <v>1.8492266606965768</v>
      </c>
      <c r="AA187" s="146">
        <v>2.7953592771516389</v>
      </c>
      <c r="AB187" s="146">
        <v>1.7470995482197742</v>
      </c>
      <c r="AC187" s="153">
        <v>0</v>
      </c>
      <c r="AD187" s="151">
        <v>1.4238048909777901</v>
      </c>
      <c r="AE187" s="146">
        <v>0</v>
      </c>
      <c r="AF187" s="146">
        <v>0</v>
      </c>
    </row>
    <row r="188" spans="1:32" x14ac:dyDescent="0.45">
      <c r="A188" s="3" t="s">
        <v>237</v>
      </c>
      <c r="B188" s="3" t="s">
        <v>72</v>
      </c>
      <c r="C188" s="3" t="s">
        <v>419</v>
      </c>
      <c r="D188" s="146">
        <v>93.116230888300038</v>
      </c>
      <c r="E188" s="146">
        <v>0</v>
      </c>
      <c r="F188" s="146">
        <v>3.0382213417222701</v>
      </c>
      <c r="G188" s="146">
        <v>9.1907879315832535</v>
      </c>
      <c r="H188" s="146">
        <v>14.015951595664461</v>
      </c>
      <c r="I188" s="146">
        <v>8.2169126554748804</v>
      </c>
      <c r="J188" s="146">
        <v>10.88185730049376</v>
      </c>
      <c r="K188" s="153">
        <v>8.4172428169086011</v>
      </c>
      <c r="L188" s="151">
        <v>2.1043107042271503</v>
      </c>
      <c r="M188" s="146">
        <v>4.635559640236016</v>
      </c>
      <c r="N188" s="146">
        <v>2.9667581697510501</v>
      </c>
      <c r="O188" s="146">
        <v>1.4871274419225355</v>
      </c>
      <c r="P188" s="146">
        <v>0</v>
      </c>
      <c r="Q188" s="146">
        <v>0.74356372096126777</v>
      </c>
      <c r="R188" s="146">
        <v>0.74356372096126777</v>
      </c>
      <c r="S188" s="146">
        <v>0</v>
      </c>
      <c r="T188" s="153">
        <v>1.2828817754889494</v>
      </c>
      <c r="U188" s="151">
        <v>5.6155408164351437</v>
      </c>
      <c r="V188" s="146">
        <v>5.2411714286727999</v>
      </c>
      <c r="W188" s="146">
        <v>4.3277882850674434</v>
      </c>
      <c r="X188" s="146">
        <v>1.8032451187781013</v>
      </c>
      <c r="Y188" s="146">
        <v>2.7738399910448654</v>
      </c>
      <c r="Z188" s="146">
        <v>0</v>
      </c>
      <c r="AA188" s="146">
        <v>1.7470995482197742</v>
      </c>
      <c r="AB188" s="146">
        <v>1.7470995482197742</v>
      </c>
      <c r="AC188" s="153">
        <v>1.4238048909777901</v>
      </c>
      <c r="AD188" s="151">
        <v>0.71190244548889503</v>
      </c>
      <c r="AE188" s="146">
        <v>0</v>
      </c>
      <c r="AF188" s="146">
        <v>0</v>
      </c>
    </row>
    <row r="189" spans="1:32" x14ac:dyDescent="0.45">
      <c r="A189" s="3" t="s">
        <v>237</v>
      </c>
      <c r="B189" s="3" t="s">
        <v>72</v>
      </c>
      <c r="C189" s="3" t="s">
        <v>420</v>
      </c>
      <c r="D189" s="146">
        <v>39.002590089849043</v>
      </c>
      <c r="E189" s="146">
        <v>0</v>
      </c>
      <c r="F189" s="146">
        <v>1.0850790506150965</v>
      </c>
      <c r="G189" s="146">
        <v>3.9060848709228826</v>
      </c>
      <c r="H189" s="146">
        <v>3.6763151726333017</v>
      </c>
      <c r="I189" s="146">
        <v>5.7740467308742405</v>
      </c>
      <c r="J189" s="146">
        <v>2.6649446450188798</v>
      </c>
      <c r="K189" s="153">
        <v>1.0521553521135751</v>
      </c>
      <c r="L189" s="151">
        <v>5.2607767605678752</v>
      </c>
      <c r="M189" s="146">
        <v>2.039646241703847</v>
      </c>
      <c r="N189" s="146">
        <v>1.8542238560944062</v>
      </c>
      <c r="O189" s="146">
        <v>1.4871274419225355</v>
      </c>
      <c r="P189" s="146">
        <v>0</v>
      </c>
      <c r="Q189" s="146">
        <v>0</v>
      </c>
      <c r="R189" s="146">
        <v>0</v>
      </c>
      <c r="S189" s="146">
        <v>0</v>
      </c>
      <c r="T189" s="153">
        <v>0.21381362924815825</v>
      </c>
      <c r="U189" s="151">
        <v>0.93592346940585724</v>
      </c>
      <c r="V189" s="146">
        <v>0.37436938776234291</v>
      </c>
      <c r="W189" s="146">
        <v>3.9671392613118233</v>
      </c>
      <c r="X189" s="146">
        <v>1.8032451187781013</v>
      </c>
      <c r="Y189" s="146">
        <v>0.92461333034828841</v>
      </c>
      <c r="Z189" s="146">
        <v>1.1095359964179461</v>
      </c>
      <c r="AA189" s="146">
        <v>0</v>
      </c>
      <c r="AB189" s="146">
        <v>0.8735497741098871</v>
      </c>
      <c r="AC189" s="153">
        <v>0</v>
      </c>
      <c r="AD189" s="151">
        <v>0</v>
      </c>
      <c r="AE189" s="146">
        <v>0</v>
      </c>
      <c r="AF189" s="146">
        <v>0</v>
      </c>
    </row>
    <row r="190" spans="1:32" x14ac:dyDescent="0.45">
      <c r="A190" s="3" t="s">
        <v>237</v>
      </c>
      <c r="B190" s="3" t="s">
        <v>72</v>
      </c>
      <c r="C190" s="3" t="s">
        <v>421</v>
      </c>
      <c r="D190" s="146">
        <v>62.822760376101165</v>
      </c>
      <c r="E190" s="146">
        <v>0</v>
      </c>
      <c r="F190" s="146">
        <v>3.2552371518452894</v>
      </c>
      <c r="G190" s="146">
        <v>1.6083878880270692</v>
      </c>
      <c r="H190" s="146">
        <v>5.0549333623707895</v>
      </c>
      <c r="I190" s="146">
        <v>7.5506764942201592</v>
      </c>
      <c r="J190" s="146">
        <v>5.3298892900377597</v>
      </c>
      <c r="K190" s="153">
        <v>6.3129321126814508</v>
      </c>
      <c r="L190" s="151">
        <v>2.1043107042271503</v>
      </c>
      <c r="M190" s="146">
        <v>3.7084477121888124</v>
      </c>
      <c r="N190" s="146">
        <v>5.5626715682832186</v>
      </c>
      <c r="O190" s="146">
        <v>3.7178186048063386</v>
      </c>
      <c r="P190" s="146">
        <v>0</v>
      </c>
      <c r="Q190" s="146">
        <v>0</v>
      </c>
      <c r="R190" s="146">
        <v>0</v>
      </c>
      <c r="S190" s="146">
        <v>0</v>
      </c>
      <c r="T190" s="153">
        <v>2.1381362924815823</v>
      </c>
      <c r="U190" s="151">
        <v>2.9949551020987433</v>
      </c>
      <c r="V190" s="146">
        <v>3.743693877623429</v>
      </c>
      <c r="W190" s="146">
        <v>0.90162255938905067</v>
      </c>
      <c r="X190" s="146">
        <v>2.7048676781671519</v>
      </c>
      <c r="Y190" s="146">
        <v>1.8492266606965768</v>
      </c>
      <c r="Z190" s="146">
        <v>1.6643039946269191</v>
      </c>
      <c r="AA190" s="146">
        <v>2.6206493223296614</v>
      </c>
      <c r="AB190" s="146">
        <v>0</v>
      </c>
      <c r="AC190" s="153">
        <v>0</v>
      </c>
      <c r="AD190" s="151">
        <v>0</v>
      </c>
      <c r="AE190" s="146">
        <v>0</v>
      </c>
      <c r="AF190" s="146">
        <v>0</v>
      </c>
    </row>
    <row r="191" spans="1:32" x14ac:dyDescent="0.45">
      <c r="A191" s="3" t="s">
        <v>237</v>
      </c>
      <c r="B191" s="3" t="s">
        <v>72</v>
      </c>
      <c r="C191" s="3" t="s">
        <v>422</v>
      </c>
      <c r="D191" s="146">
        <v>43.363637248513534</v>
      </c>
      <c r="E191" s="146">
        <v>0</v>
      </c>
      <c r="F191" s="146">
        <v>1.0850790506150965</v>
      </c>
      <c r="G191" s="146">
        <v>1.3786181897374881</v>
      </c>
      <c r="H191" s="146">
        <v>2.2976969828958134</v>
      </c>
      <c r="I191" s="146">
        <v>2.2207872041823999</v>
      </c>
      <c r="J191" s="146">
        <v>4.2194956879465595</v>
      </c>
      <c r="K191" s="153">
        <v>5.2607767605678752</v>
      </c>
      <c r="L191" s="151">
        <v>1.2625864225362902</v>
      </c>
      <c r="M191" s="146">
        <v>3.7084477121888124</v>
      </c>
      <c r="N191" s="146">
        <v>4.635559640236016</v>
      </c>
      <c r="O191" s="146">
        <v>1.4871274419225355</v>
      </c>
      <c r="P191" s="146">
        <v>0</v>
      </c>
      <c r="Q191" s="146">
        <v>0</v>
      </c>
      <c r="R191" s="146">
        <v>0.74356372096126777</v>
      </c>
      <c r="S191" s="146">
        <v>0</v>
      </c>
      <c r="T191" s="153">
        <v>0</v>
      </c>
      <c r="U191" s="151">
        <v>2.8077704082175718</v>
      </c>
      <c r="V191" s="146">
        <v>1.1231081632870286</v>
      </c>
      <c r="W191" s="146">
        <v>1.8032451187781013</v>
      </c>
      <c r="X191" s="146">
        <v>2.5245431662893418</v>
      </c>
      <c r="Y191" s="146">
        <v>0.92461333034828841</v>
      </c>
      <c r="Z191" s="146">
        <v>1.8492266606965768</v>
      </c>
      <c r="AA191" s="146">
        <v>1.5723895933977967</v>
      </c>
      <c r="AB191" s="146">
        <v>1.7470995482197742</v>
      </c>
      <c r="AC191" s="153">
        <v>0.71190244548889503</v>
      </c>
      <c r="AD191" s="151">
        <v>0</v>
      </c>
      <c r="AE191" s="146">
        <v>0</v>
      </c>
      <c r="AF191" s="146">
        <v>0</v>
      </c>
    </row>
    <row r="192" spans="1:32" x14ac:dyDescent="0.45">
      <c r="A192" s="3" t="s">
        <v>237</v>
      </c>
      <c r="B192" s="3" t="s">
        <v>72</v>
      </c>
      <c r="C192" s="3" t="s">
        <v>423</v>
      </c>
      <c r="D192" s="146">
        <v>1.6681770513095562</v>
      </c>
      <c r="E192" s="146">
        <v>0</v>
      </c>
      <c r="F192" s="146">
        <v>0</v>
      </c>
      <c r="G192" s="146">
        <v>0</v>
      </c>
      <c r="H192" s="146">
        <v>0</v>
      </c>
      <c r="I192" s="146">
        <v>0</v>
      </c>
      <c r="J192" s="146">
        <v>0</v>
      </c>
      <c r="K192" s="153">
        <v>0</v>
      </c>
      <c r="L192" s="151">
        <v>0</v>
      </c>
      <c r="M192" s="146">
        <v>0</v>
      </c>
      <c r="N192" s="146">
        <v>0</v>
      </c>
      <c r="O192" s="146">
        <v>0</v>
      </c>
      <c r="P192" s="146">
        <v>0.74356372096126777</v>
      </c>
      <c r="Q192" s="146">
        <v>0</v>
      </c>
      <c r="R192" s="146">
        <v>0</v>
      </c>
      <c r="S192" s="146">
        <v>0</v>
      </c>
      <c r="T192" s="153">
        <v>0</v>
      </c>
      <c r="U192" s="151">
        <v>0</v>
      </c>
      <c r="V192" s="146">
        <v>0</v>
      </c>
      <c r="W192" s="146">
        <v>0</v>
      </c>
      <c r="X192" s="146">
        <v>0</v>
      </c>
      <c r="Y192" s="146">
        <v>0.92461333034828841</v>
      </c>
      <c r="Z192" s="146">
        <v>0</v>
      </c>
      <c r="AA192" s="146">
        <v>0</v>
      </c>
      <c r="AB192" s="146">
        <v>0</v>
      </c>
      <c r="AC192" s="153">
        <v>0</v>
      </c>
      <c r="AD192" s="151">
        <v>0</v>
      </c>
      <c r="AE192" s="146">
        <v>0</v>
      </c>
      <c r="AF192" s="146">
        <v>0</v>
      </c>
    </row>
    <row r="193" spans="1:32" x14ac:dyDescent="0.45">
      <c r="A193" s="3" t="s">
        <v>237</v>
      </c>
      <c r="B193" s="3" t="s">
        <v>72</v>
      </c>
      <c r="C193" s="3" t="s">
        <v>424</v>
      </c>
      <c r="D193" s="146">
        <v>70.998626508969508</v>
      </c>
      <c r="E193" s="146">
        <v>0</v>
      </c>
      <c r="F193" s="146">
        <v>4.5573320125834051</v>
      </c>
      <c r="G193" s="146">
        <v>11.718254612768648</v>
      </c>
      <c r="H193" s="146">
        <v>3.9060848709228826</v>
      </c>
      <c r="I193" s="146">
        <v>2.2207872041823999</v>
      </c>
      <c r="J193" s="146">
        <v>5.5519680104560001</v>
      </c>
      <c r="K193" s="153">
        <v>6.3129321126814508</v>
      </c>
      <c r="L193" s="151">
        <v>1.2625864225362902</v>
      </c>
      <c r="M193" s="146">
        <v>8.3440073524248284</v>
      </c>
      <c r="N193" s="146">
        <v>7.2314730387681845</v>
      </c>
      <c r="O193" s="146">
        <v>2.2306911628838035</v>
      </c>
      <c r="P193" s="146">
        <v>1.4871274419225355</v>
      </c>
      <c r="Q193" s="146">
        <v>0.74356372096126777</v>
      </c>
      <c r="R193" s="146">
        <v>0</v>
      </c>
      <c r="S193" s="146">
        <v>0</v>
      </c>
      <c r="T193" s="153">
        <v>3.2072044387223735</v>
      </c>
      <c r="U193" s="151">
        <v>0.93592346940585724</v>
      </c>
      <c r="V193" s="146">
        <v>0</v>
      </c>
      <c r="W193" s="146">
        <v>3.6064902375562027</v>
      </c>
      <c r="X193" s="146">
        <v>1.8032451187781013</v>
      </c>
      <c r="Y193" s="146">
        <v>0.92461333034828841</v>
      </c>
      <c r="Z193" s="146">
        <v>0.18492266606965768</v>
      </c>
      <c r="AA193" s="146">
        <v>0.8735497741098871</v>
      </c>
      <c r="AB193" s="146">
        <v>1.0482597289318645</v>
      </c>
      <c r="AC193" s="153">
        <v>0</v>
      </c>
      <c r="AD193" s="151">
        <v>2.1357073364666852</v>
      </c>
      <c r="AE193" s="146">
        <v>0</v>
      </c>
      <c r="AF193" s="146">
        <v>0.71190244548889503</v>
      </c>
    </row>
    <row r="194" spans="1:32" x14ac:dyDescent="0.45">
      <c r="A194" s="3" t="s">
        <v>237</v>
      </c>
      <c r="B194" s="3" t="s">
        <v>72</v>
      </c>
      <c r="C194" s="3" t="s">
        <v>425</v>
      </c>
      <c r="D194" s="146">
        <v>388.19264695855645</v>
      </c>
      <c r="E194" s="146">
        <v>0</v>
      </c>
      <c r="F194" s="146">
        <v>10.199743075781907</v>
      </c>
      <c r="G194" s="146">
        <v>37.452460821201761</v>
      </c>
      <c r="H194" s="146">
        <v>41.588315390414223</v>
      </c>
      <c r="I194" s="146">
        <v>28.203997493116479</v>
      </c>
      <c r="J194" s="146">
        <v>28.648154933952959</v>
      </c>
      <c r="K194" s="153">
        <v>18.517934197198922</v>
      </c>
      <c r="L194" s="151">
        <v>22.516124535230507</v>
      </c>
      <c r="M194" s="146">
        <v>18.727660946553502</v>
      </c>
      <c r="N194" s="146">
        <v>15.946325162411894</v>
      </c>
      <c r="O194" s="146">
        <v>9.8150411166887341</v>
      </c>
      <c r="P194" s="146">
        <v>3.7178186048063386</v>
      </c>
      <c r="Q194" s="146">
        <v>2.2306911628838035</v>
      </c>
      <c r="R194" s="146">
        <v>2.2306911628838035</v>
      </c>
      <c r="S194" s="146">
        <v>0</v>
      </c>
      <c r="T194" s="153">
        <v>11.545935979400545</v>
      </c>
      <c r="U194" s="151">
        <v>23.023717347384089</v>
      </c>
      <c r="V194" s="146">
        <v>23.023717347384089</v>
      </c>
      <c r="W194" s="146">
        <v>17.49147765214758</v>
      </c>
      <c r="X194" s="146">
        <v>19.835696306559115</v>
      </c>
      <c r="Y194" s="146">
        <v>13.129509290945695</v>
      </c>
      <c r="Z194" s="146">
        <v>15.718426615920903</v>
      </c>
      <c r="AA194" s="146">
        <v>5.0665886898373449</v>
      </c>
      <c r="AB194" s="146">
        <v>10.307887334496668</v>
      </c>
      <c r="AC194" s="153">
        <v>5.6952195639111602</v>
      </c>
      <c r="AD194" s="151">
        <v>2.1357073364666852</v>
      </c>
      <c r="AE194" s="146">
        <v>0</v>
      </c>
      <c r="AF194" s="146">
        <v>1.4238048909777901</v>
      </c>
    </row>
    <row r="195" spans="1:32" x14ac:dyDescent="0.45">
      <c r="A195" s="2" t="s">
        <v>235</v>
      </c>
      <c r="B195" s="2" t="s">
        <v>73</v>
      </c>
      <c r="C195" s="2" t="s">
        <v>426</v>
      </c>
      <c r="D195" s="145">
        <v>226.38142409865463</v>
      </c>
      <c r="E195" s="145">
        <v>0</v>
      </c>
      <c r="F195" s="145">
        <v>10.850790506150965</v>
      </c>
      <c r="G195" s="145">
        <v>18.381575863166507</v>
      </c>
      <c r="H195" s="145">
        <v>13.326642500795717</v>
      </c>
      <c r="I195" s="145">
        <v>12.658487063839679</v>
      </c>
      <c r="J195" s="145">
        <v>22.429950762242239</v>
      </c>
      <c r="K195" s="148">
        <v>11.573708873249327</v>
      </c>
      <c r="L195" s="152">
        <v>15.782330281703628</v>
      </c>
      <c r="M195" s="145">
        <v>24.104910129227282</v>
      </c>
      <c r="N195" s="145">
        <v>22.065263887523436</v>
      </c>
      <c r="O195" s="145">
        <v>9.6663283724964817</v>
      </c>
      <c r="P195" s="145">
        <v>5.9485097676901422</v>
      </c>
      <c r="Q195" s="145">
        <v>2.9742548838450711</v>
      </c>
      <c r="R195" s="145">
        <v>0.74356372096126777</v>
      </c>
      <c r="S195" s="145">
        <v>0</v>
      </c>
      <c r="T195" s="148">
        <v>3.2072044387223735</v>
      </c>
      <c r="U195" s="152">
        <v>8.423311224652716</v>
      </c>
      <c r="V195" s="145">
        <v>7.487387755246858</v>
      </c>
      <c r="W195" s="145">
        <v>6.311357915723355</v>
      </c>
      <c r="X195" s="145">
        <v>8.2949275463792649</v>
      </c>
      <c r="Y195" s="145">
        <v>3.6984533213931536</v>
      </c>
      <c r="Z195" s="145">
        <v>3.6984533213931536</v>
      </c>
      <c r="AA195" s="145">
        <v>6.9883981928790968</v>
      </c>
      <c r="AB195" s="145">
        <v>3.4941990964395484</v>
      </c>
      <c r="AC195" s="148">
        <v>2.1357073364666852</v>
      </c>
      <c r="AD195" s="152">
        <v>2.1357073364666852</v>
      </c>
      <c r="AE195" s="145">
        <v>0</v>
      </c>
      <c r="AF195" s="145">
        <v>0</v>
      </c>
    </row>
    <row r="196" spans="1:32" x14ac:dyDescent="0.45">
      <c r="A196" s="3" t="s">
        <v>237</v>
      </c>
      <c r="B196" s="3" t="s">
        <v>73</v>
      </c>
      <c r="C196" s="3" t="s">
        <v>427</v>
      </c>
      <c r="D196" s="146">
        <v>80.080514623454889</v>
      </c>
      <c r="E196" s="146">
        <v>0</v>
      </c>
      <c r="F196" s="146">
        <v>5.4253952530754823</v>
      </c>
      <c r="G196" s="146">
        <v>2.2976969828958134</v>
      </c>
      <c r="H196" s="146">
        <v>5.2847030606603704</v>
      </c>
      <c r="I196" s="146">
        <v>4.6636531287830403</v>
      </c>
      <c r="J196" s="146">
        <v>3.5532595266918401</v>
      </c>
      <c r="K196" s="153">
        <v>4.2086214084543005</v>
      </c>
      <c r="L196" s="151">
        <v>5.2607767605678752</v>
      </c>
      <c r="M196" s="146">
        <v>9.2711192804720319</v>
      </c>
      <c r="N196" s="146">
        <v>10.012808822909793</v>
      </c>
      <c r="O196" s="146">
        <v>4.4613823257676071</v>
      </c>
      <c r="P196" s="146">
        <v>2.2306911628838035</v>
      </c>
      <c r="Q196" s="146">
        <v>0.89227646515352133</v>
      </c>
      <c r="R196" s="146">
        <v>0</v>
      </c>
      <c r="S196" s="146">
        <v>0</v>
      </c>
      <c r="T196" s="153">
        <v>2.1381362924815823</v>
      </c>
      <c r="U196" s="151">
        <v>0.93592346940585724</v>
      </c>
      <c r="V196" s="146">
        <v>1.8718469388117145</v>
      </c>
      <c r="W196" s="146">
        <v>4.5081127969452535</v>
      </c>
      <c r="X196" s="146">
        <v>3.7868147494340132</v>
      </c>
      <c r="Y196" s="146">
        <v>1.8492266606965768</v>
      </c>
      <c r="Z196" s="146">
        <v>0.92461333034828841</v>
      </c>
      <c r="AA196" s="146">
        <v>3.4941990964395484</v>
      </c>
      <c r="AB196" s="146">
        <v>0.8735497741098871</v>
      </c>
      <c r="AC196" s="153">
        <v>1.4238048909777901</v>
      </c>
      <c r="AD196" s="151">
        <v>0.71190244548889503</v>
      </c>
      <c r="AE196" s="146">
        <v>0</v>
      </c>
      <c r="AF196" s="146">
        <v>0</v>
      </c>
    </row>
    <row r="197" spans="1:32" x14ac:dyDescent="0.45">
      <c r="A197" s="3" t="s">
        <v>237</v>
      </c>
      <c r="B197" s="3" t="s">
        <v>73</v>
      </c>
      <c r="C197" s="3" t="s">
        <v>428</v>
      </c>
      <c r="D197" s="146">
        <v>99.796520196663479</v>
      </c>
      <c r="E197" s="146">
        <v>0</v>
      </c>
      <c r="F197" s="146">
        <v>4.3403162024603859</v>
      </c>
      <c r="G197" s="146">
        <v>14.705260690533207</v>
      </c>
      <c r="H197" s="146">
        <v>5.7442424572395332</v>
      </c>
      <c r="I197" s="146">
        <v>6.8844403329654398</v>
      </c>
      <c r="J197" s="146">
        <v>14.435116827185599</v>
      </c>
      <c r="K197" s="153">
        <v>7.3650874647950264</v>
      </c>
      <c r="L197" s="151">
        <v>8.4172428169086011</v>
      </c>
      <c r="M197" s="146">
        <v>7.4168954243776248</v>
      </c>
      <c r="N197" s="146">
        <v>5.5626715682832186</v>
      </c>
      <c r="O197" s="146">
        <v>1.4871274419225355</v>
      </c>
      <c r="P197" s="146">
        <v>1.4871274419225355</v>
      </c>
      <c r="Q197" s="146">
        <v>2.0819784186915498</v>
      </c>
      <c r="R197" s="146">
        <v>0</v>
      </c>
      <c r="S197" s="146">
        <v>0</v>
      </c>
      <c r="T197" s="153">
        <v>0</v>
      </c>
      <c r="U197" s="151">
        <v>7.487387755246858</v>
      </c>
      <c r="V197" s="146">
        <v>4.6796173470292866</v>
      </c>
      <c r="W197" s="146">
        <v>0.90162255938905067</v>
      </c>
      <c r="X197" s="146">
        <v>2.7048676781671519</v>
      </c>
      <c r="Y197" s="146">
        <v>0.92461333034828841</v>
      </c>
      <c r="Z197" s="146">
        <v>0</v>
      </c>
      <c r="AA197" s="146">
        <v>0</v>
      </c>
      <c r="AB197" s="146">
        <v>1.7470995482197742</v>
      </c>
      <c r="AC197" s="153">
        <v>0</v>
      </c>
      <c r="AD197" s="151">
        <v>1.4238048909777901</v>
      </c>
      <c r="AE197" s="146">
        <v>0</v>
      </c>
      <c r="AF197" s="146">
        <v>0</v>
      </c>
    </row>
    <row r="198" spans="1:32" x14ac:dyDescent="0.45">
      <c r="A198" s="3" t="s">
        <v>237</v>
      </c>
      <c r="B198" s="3" t="s">
        <v>73</v>
      </c>
      <c r="C198" s="3" t="s">
        <v>429</v>
      </c>
      <c r="D198" s="146">
        <v>42.673562708974465</v>
      </c>
      <c r="E198" s="146">
        <v>0</v>
      </c>
      <c r="F198" s="146">
        <v>1.0850790506150965</v>
      </c>
      <c r="G198" s="146">
        <v>1.1488484914479067</v>
      </c>
      <c r="H198" s="146">
        <v>2.2976969828958134</v>
      </c>
      <c r="I198" s="146">
        <v>0</v>
      </c>
      <c r="J198" s="146">
        <v>4.4415744083647999</v>
      </c>
      <c r="K198" s="153">
        <v>0</v>
      </c>
      <c r="L198" s="151">
        <v>2.1043107042271503</v>
      </c>
      <c r="M198" s="146">
        <v>7.4168954243776248</v>
      </c>
      <c r="N198" s="146">
        <v>6.4897834963304213</v>
      </c>
      <c r="O198" s="146">
        <v>2.9742548838450711</v>
      </c>
      <c r="P198" s="146">
        <v>2.2306911628838035</v>
      </c>
      <c r="Q198" s="146">
        <v>0</v>
      </c>
      <c r="R198" s="146">
        <v>0.74356372096126777</v>
      </c>
      <c r="S198" s="146">
        <v>0</v>
      </c>
      <c r="T198" s="153">
        <v>1.0690681462407912</v>
      </c>
      <c r="U198" s="151">
        <v>0</v>
      </c>
      <c r="V198" s="146">
        <v>0.93592346940585724</v>
      </c>
      <c r="W198" s="146">
        <v>0.90162255938905067</v>
      </c>
      <c r="X198" s="146">
        <v>1.8032451187781013</v>
      </c>
      <c r="Y198" s="146">
        <v>0.92461333034828841</v>
      </c>
      <c r="Z198" s="146">
        <v>2.7738399910448654</v>
      </c>
      <c r="AA198" s="146">
        <v>2.6206493223296614</v>
      </c>
      <c r="AB198" s="146">
        <v>0</v>
      </c>
      <c r="AC198" s="153">
        <v>0.71190244548889503</v>
      </c>
      <c r="AD198" s="151">
        <v>0</v>
      </c>
      <c r="AE198" s="146">
        <v>0</v>
      </c>
      <c r="AF198" s="146">
        <v>0</v>
      </c>
    </row>
    <row r="199" spans="1:32" x14ac:dyDescent="0.45">
      <c r="A199" s="3" t="s">
        <v>237</v>
      </c>
      <c r="B199" s="3" t="s">
        <v>73</v>
      </c>
      <c r="C199" s="3" t="s">
        <v>430</v>
      </c>
      <c r="D199" s="146">
        <v>3.8308265695618231</v>
      </c>
      <c r="E199" s="146">
        <v>0</v>
      </c>
      <c r="F199" s="146">
        <v>0</v>
      </c>
      <c r="G199" s="146">
        <v>0.22976969828958135</v>
      </c>
      <c r="H199" s="146">
        <v>0</v>
      </c>
      <c r="I199" s="146">
        <v>1.1103936020912</v>
      </c>
      <c r="J199" s="146">
        <v>0</v>
      </c>
      <c r="K199" s="153">
        <v>0</v>
      </c>
      <c r="L199" s="151">
        <v>0</v>
      </c>
      <c r="M199" s="146">
        <v>0</v>
      </c>
      <c r="N199" s="146">
        <v>0</v>
      </c>
      <c r="O199" s="146">
        <v>0.74356372096126777</v>
      </c>
      <c r="P199" s="146">
        <v>0</v>
      </c>
      <c r="Q199" s="146">
        <v>0</v>
      </c>
      <c r="R199" s="146">
        <v>0</v>
      </c>
      <c r="S199" s="146">
        <v>0</v>
      </c>
      <c r="T199" s="153">
        <v>0</v>
      </c>
      <c r="U199" s="151">
        <v>0</v>
      </c>
      <c r="V199" s="146">
        <v>0</v>
      </c>
      <c r="W199" s="146">
        <v>0</v>
      </c>
      <c r="X199" s="146">
        <v>0</v>
      </c>
      <c r="Y199" s="146">
        <v>0</v>
      </c>
      <c r="Z199" s="146">
        <v>0</v>
      </c>
      <c r="AA199" s="146">
        <v>0.8735497741098871</v>
      </c>
      <c r="AB199" s="146">
        <v>0.8735497741098871</v>
      </c>
      <c r="AC199" s="153">
        <v>0</v>
      </c>
      <c r="AD199" s="151">
        <v>0</v>
      </c>
      <c r="AE199" s="146">
        <v>0</v>
      </c>
      <c r="AF199" s="146">
        <v>0</v>
      </c>
    </row>
    <row r="200" spans="1:32" x14ac:dyDescent="0.45">
      <c r="A200" s="2" t="s">
        <v>235</v>
      </c>
      <c r="B200" s="2" t="s">
        <v>74</v>
      </c>
      <c r="C200" s="2" t="s">
        <v>431</v>
      </c>
      <c r="D200" s="145">
        <v>240.05776066404769</v>
      </c>
      <c r="E200" s="145">
        <v>0</v>
      </c>
      <c r="F200" s="145">
        <v>5.6424110631985016</v>
      </c>
      <c r="G200" s="145">
        <v>9.1907879315832535</v>
      </c>
      <c r="H200" s="145">
        <v>21.368581940931065</v>
      </c>
      <c r="I200" s="145">
        <v>27.98191877269824</v>
      </c>
      <c r="J200" s="145">
        <v>22.429950762242239</v>
      </c>
      <c r="K200" s="148">
        <v>8.4172428169086011</v>
      </c>
      <c r="L200" s="152">
        <v>18.938796338044352</v>
      </c>
      <c r="M200" s="145">
        <v>23.177798201180078</v>
      </c>
      <c r="N200" s="145">
        <v>12.794144607051404</v>
      </c>
      <c r="O200" s="145">
        <v>5.9485097676901422</v>
      </c>
      <c r="P200" s="145">
        <v>1.4871274419225355</v>
      </c>
      <c r="Q200" s="145">
        <v>1.4871274419225355</v>
      </c>
      <c r="R200" s="145">
        <v>0</v>
      </c>
      <c r="S200" s="145">
        <v>0</v>
      </c>
      <c r="T200" s="148">
        <v>6.414408877444747</v>
      </c>
      <c r="U200" s="152">
        <v>8.0489418368903713</v>
      </c>
      <c r="V200" s="145">
        <v>10.29515816346443</v>
      </c>
      <c r="W200" s="145">
        <v>15.327583509613861</v>
      </c>
      <c r="X200" s="145">
        <v>11.721093272057658</v>
      </c>
      <c r="Y200" s="145">
        <v>6.2873706463683607</v>
      </c>
      <c r="Z200" s="145">
        <v>8.506442639204252</v>
      </c>
      <c r="AA200" s="145">
        <v>6.1148484187692098</v>
      </c>
      <c r="AB200" s="145">
        <v>3.4941990964395484</v>
      </c>
      <c r="AC200" s="148">
        <v>2.8476097819555801</v>
      </c>
      <c r="AD200" s="152">
        <v>0.71190244548889503</v>
      </c>
      <c r="AE200" s="145">
        <v>0.71190244548889503</v>
      </c>
      <c r="AF200" s="145">
        <v>0.71190244548889503</v>
      </c>
    </row>
    <row r="201" spans="1:32" x14ac:dyDescent="0.45">
      <c r="A201" s="3" t="s">
        <v>237</v>
      </c>
      <c r="B201" s="3" t="s">
        <v>74</v>
      </c>
      <c r="C201" s="3" t="s">
        <v>432</v>
      </c>
      <c r="D201" s="146">
        <v>94.847128818275166</v>
      </c>
      <c r="E201" s="146">
        <v>0</v>
      </c>
      <c r="F201" s="146">
        <v>3.2552371518452894</v>
      </c>
      <c r="G201" s="146">
        <v>6.6633212503978587</v>
      </c>
      <c r="H201" s="146">
        <v>6.8930909486874405</v>
      </c>
      <c r="I201" s="146">
        <v>15.101352988440318</v>
      </c>
      <c r="J201" s="146">
        <v>9.9935424188208</v>
      </c>
      <c r="K201" s="153">
        <v>3.1564660563407254</v>
      </c>
      <c r="L201" s="151">
        <v>7.3650874647950264</v>
      </c>
      <c r="M201" s="146">
        <v>4.635559640236016</v>
      </c>
      <c r="N201" s="146">
        <v>5.3772491826737783</v>
      </c>
      <c r="O201" s="146">
        <v>0.74356372096126777</v>
      </c>
      <c r="P201" s="146">
        <v>0</v>
      </c>
      <c r="Q201" s="146">
        <v>0</v>
      </c>
      <c r="R201" s="146">
        <v>0</v>
      </c>
      <c r="S201" s="146">
        <v>0</v>
      </c>
      <c r="T201" s="153">
        <v>3.2072044387223735</v>
      </c>
      <c r="U201" s="151">
        <v>2.9949551020987433</v>
      </c>
      <c r="V201" s="146">
        <v>4.6796173470292866</v>
      </c>
      <c r="W201" s="146">
        <v>5.5900598682121148</v>
      </c>
      <c r="X201" s="146">
        <v>3.4261657256783922</v>
      </c>
      <c r="Y201" s="146">
        <v>3.5135306553234957</v>
      </c>
      <c r="Z201" s="146">
        <v>3.8833759874628115</v>
      </c>
      <c r="AA201" s="146">
        <v>2.6206493223296614</v>
      </c>
      <c r="AB201" s="146">
        <v>1.7470995482197742</v>
      </c>
      <c r="AC201" s="153">
        <v>0</v>
      </c>
      <c r="AD201" s="151">
        <v>0</v>
      </c>
      <c r="AE201" s="146">
        <v>0</v>
      </c>
      <c r="AF201" s="146">
        <v>0</v>
      </c>
    </row>
    <row r="202" spans="1:32" x14ac:dyDescent="0.45">
      <c r="A202" s="3" t="s">
        <v>237</v>
      </c>
      <c r="B202" s="3" t="s">
        <v>74</v>
      </c>
      <c r="C202" s="3" t="s">
        <v>433</v>
      </c>
      <c r="D202" s="146">
        <v>78.726792749582202</v>
      </c>
      <c r="E202" s="146">
        <v>0</v>
      </c>
      <c r="F202" s="146">
        <v>1.0850790506150965</v>
      </c>
      <c r="G202" s="146">
        <v>0</v>
      </c>
      <c r="H202" s="146">
        <v>7.8121697418457652</v>
      </c>
      <c r="I202" s="146">
        <v>8.2169126554748804</v>
      </c>
      <c r="J202" s="146">
        <v>5.5519680104560001</v>
      </c>
      <c r="K202" s="153">
        <v>2.1043107042271503</v>
      </c>
      <c r="L202" s="151">
        <v>7.3650874647950264</v>
      </c>
      <c r="M202" s="146">
        <v>13.721256535098606</v>
      </c>
      <c r="N202" s="146">
        <v>4.4501372546265747</v>
      </c>
      <c r="O202" s="146">
        <v>3.8665313489985924</v>
      </c>
      <c r="P202" s="146">
        <v>0.74356372096126777</v>
      </c>
      <c r="Q202" s="146">
        <v>0.74356372096126777</v>
      </c>
      <c r="R202" s="146">
        <v>0</v>
      </c>
      <c r="S202" s="146">
        <v>0</v>
      </c>
      <c r="T202" s="153">
        <v>1.0690681462407912</v>
      </c>
      <c r="U202" s="151">
        <v>0.37436938776234291</v>
      </c>
      <c r="V202" s="146">
        <v>3.743693877623429</v>
      </c>
      <c r="W202" s="146">
        <v>5.4097353563343038</v>
      </c>
      <c r="X202" s="146">
        <v>4.6884373088230635</v>
      </c>
      <c r="Y202" s="146">
        <v>0.92461333034828841</v>
      </c>
      <c r="Z202" s="146">
        <v>3.6984533213931536</v>
      </c>
      <c r="AA202" s="146">
        <v>2.4459393675076839</v>
      </c>
      <c r="AB202" s="146">
        <v>0</v>
      </c>
      <c r="AC202" s="153">
        <v>0.71190244548889503</v>
      </c>
      <c r="AD202" s="151">
        <v>0</v>
      </c>
      <c r="AE202" s="146">
        <v>0</v>
      </c>
      <c r="AF202" s="146">
        <v>0</v>
      </c>
    </row>
    <row r="203" spans="1:32" x14ac:dyDescent="0.45">
      <c r="A203" s="3" t="s">
        <v>237</v>
      </c>
      <c r="B203" s="3" t="s">
        <v>74</v>
      </c>
      <c r="C203" s="3" t="s">
        <v>434</v>
      </c>
      <c r="D203" s="146">
        <v>30.186197185900653</v>
      </c>
      <c r="E203" s="146">
        <v>0</v>
      </c>
      <c r="F203" s="146">
        <v>1.0850790506150965</v>
      </c>
      <c r="G203" s="146">
        <v>1.1488484914479067</v>
      </c>
      <c r="H203" s="146">
        <v>2.067927284606232</v>
      </c>
      <c r="I203" s="146">
        <v>1.3324723225094399</v>
      </c>
      <c r="J203" s="146">
        <v>4.4415744083647999</v>
      </c>
      <c r="K203" s="153">
        <v>3.1564660563407254</v>
      </c>
      <c r="L203" s="151">
        <v>1.0521553521135751</v>
      </c>
      <c r="M203" s="146">
        <v>2.5959133985321685</v>
      </c>
      <c r="N203" s="146">
        <v>0.9271119280472031</v>
      </c>
      <c r="O203" s="146">
        <v>0</v>
      </c>
      <c r="P203" s="146">
        <v>0</v>
      </c>
      <c r="Q203" s="146">
        <v>0</v>
      </c>
      <c r="R203" s="146">
        <v>0</v>
      </c>
      <c r="S203" s="146">
        <v>0</v>
      </c>
      <c r="T203" s="153">
        <v>1.0690681462407912</v>
      </c>
      <c r="U203" s="151">
        <v>2.8077704082175718</v>
      </c>
      <c r="V203" s="146">
        <v>0.74873877552468582</v>
      </c>
      <c r="W203" s="146">
        <v>1.8032451187781013</v>
      </c>
      <c r="X203" s="146">
        <v>1.8032451187781013</v>
      </c>
      <c r="Y203" s="146">
        <v>0.92461333034828841</v>
      </c>
      <c r="Z203" s="146">
        <v>0.92461333034828841</v>
      </c>
      <c r="AA203" s="146">
        <v>0</v>
      </c>
      <c r="AB203" s="146">
        <v>0.8735497741098871</v>
      </c>
      <c r="AC203" s="153">
        <v>0.71190244548889503</v>
      </c>
      <c r="AD203" s="151">
        <v>0.71190244548889503</v>
      </c>
      <c r="AE203" s="146">
        <v>0</v>
      </c>
      <c r="AF203" s="146">
        <v>0</v>
      </c>
    </row>
    <row r="204" spans="1:32" x14ac:dyDescent="0.45">
      <c r="A204" s="3" t="s">
        <v>237</v>
      </c>
      <c r="B204" s="3" t="s">
        <v>74</v>
      </c>
      <c r="C204" s="3" t="s">
        <v>435</v>
      </c>
      <c r="D204" s="146">
        <v>36.297641910289656</v>
      </c>
      <c r="E204" s="146">
        <v>0</v>
      </c>
      <c r="F204" s="146">
        <v>0.21701581012301929</v>
      </c>
      <c r="G204" s="146">
        <v>1.3786181897374881</v>
      </c>
      <c r="H204" s="146">
        <v>4.5953939657916267</v>
      </c>
      <c r="I204" s="146">
        <v>3.3311808062735997</v>
      </c>
      <c r="J204" s="146">
        <v>2.4428659246006403</v>
      </c>
      <c r="K204" s="153">
        <v>0</v>
      </c>
      <c r="L204" s="151">
        <v>3.1564660563407254</v>
      </c>
      <c r="M204" s="146">
        <v>2.2250686273132874</v>
      </c>
      <c r="N204" s="146">
        <v>2.039646241703847</v>
      </c>
      <c r="O204" s="146">
        <v>1.338414697730282</v>
      </c>
      <c r="P204" s="146">
        <v>0.74356372096126777</v>
      </c>
      <c r="Q204" s="146">
        <v>0.74356372096126777</v>
      </c>
      <c r="R204" s="146">
        <v>0</v>
      </c>
      <c r="S204" s="146">
        <v>0</v>
      </c>
      <c r="T204" s="153">
        <v>1.0690681462407912</v>
      </c>
      <c r="U204" s="151">
        <v>1.8718469388117145</v>
      </c>
      <c r="V204" s="146">
        <v>1.1231081632870286</v>
      </c>
      <c r="W204" s="146">
        <v>2.5245431662893418</v>
      </c>
      <c r="X204" s="146">
        <v>1.8032451187781013</v>
      </c>
      <c r="Y204" s="146">
        <v>0.92461333034828841</v>
      </c>
      <c r="Z204" s="146">
        <v>0</v>
      </c>
      <c r="AA204" s="146">
        <v>1.0482597289318645</v>
      </c>
      <c r="AB204" s="146">
        <v>0.8735497741098871</v>
      </c>
      <c r="AC204" s="153">
        <v>1.4238048909777901</v>
      </c>
      <c r="AD204" s="151">
        <v>0</v>
      </c>
      <c r="AE204" s="146">
        <v>0.71190244548889503</v>
      </c>
      <c r="AF204" s="146">
        <v>0.71190244548889503</v>
      </c>
    </row>
    <row r="205" spans="1:32" x14ac:dyDescent="0.45">
      <c r="A205" s="2" t="s">
        <v>235</v>
      </c>
      <c r="B205" s="2" t="s">
        <v>75</v>
      </c>
      <c r="C205" s="2" t="s">
        <v>436</v>
      </c>
      <c r="D205" s="145">
        <v>452.47404023639001</v>
      </c>
      <c r="E205" s="145">
        <v>0</v>
      </c>
      <c r="F205" s="145">
        <v>9.7657114555358682</v>
      </c>
      <c r="G205" s="145">
        <v>40.209697200676736</v>
      </c>
      <c r="H205" s="145">
        <v>42.966933580151711</v>
      </c>
      <c r="I205" s="145">
        <v>39.530012234446723</v>
      </c>
      <c r="J205" s="145">
        <v>33.533886783154237</v>
      </c>
      <c r="K205" s="148">
        <v>27.356039154952953</v>
      </c>
      <c r="L205" s="152">
        <v>43.769662647924726</v>
      </c>
      <c r="M205" s="145">
        <v>27.813357841416092</v>
      </c>
      <c r="N205" s="145">
        <v>32.819762252870987</v>
      </c>
      <c r="O205" s="145">
        <v>11.897019535380284</v>
      </c>
      <c r="P205" s="145">
        <v>0.74356372096126777</v>
      </c>
      <c r="Q205" s="145">
        <v>2.2306911628838035</v>
      </c>
      <c r="R205" s="145">
        <v>0</v>
      </c>
      <c r="S205" s="145">
        <v>0</v>
      </c>
      <c r="T205" s="148">
        <v>7.4834770236855377</v>
      </c>
      <c r="U205" s="152">
        <v>8.7976806124150588</v>
      </c>
      <c r="V205" s="145">
        <v>23.023717347384089</v>
      </c>
      <c r="W205" s="145">
        <v>24.524133615382176</v>
      </c>
      <c r="X205" s="145">
        <v>17.311153140269774</v>
      </c>
      <c r="Y205" s="145">
        <v>13.129509290945695</v>
      </c>
      <c r="Z205" s="145">
        <v>13.68427728915467</v>
      </c>
      <c r="AA205" s="145">
        <v>6.2895583735911869</v>
      </c>
      <c r="AB205" s="145">
        <v>11.356147063428532</v>
      </c>
      <c r="AC205" s="148">
        <v>8.5428293458667408</v>
      </c>
      <c r="AD205" s="152">
        <v>2.1357073364666852</v>
      </c>
      <c r="AE205" s="145">
        <v>1.4238048909777901</v>
      </c>
      <c r="AF205" s="145">
        <v>2.1357073364666852</v>
      </c>
    </row>
    <row r="206" spans="1:32" x14ac:dyDescent="0.45">
      <c r="A206" s="3" t="s">
        <v>237</v>
      </c>
      <c r="B206" s="3" t="s">
        <v>75</v>
      </c>
      <c r="C206" s="3" t="s">
        <v>437</v>
      </c>
      <c r="D206" s="146">
        <v>11.619025456305939</v>
      </c>
      <c r="E206" s="146">
        <v>0</v>
      </c>
      <c r="F206" s="146">
        <v>0</v>
      </c>
      <c r="G206" s="146">
        <v>0</v>
      </c>
      <c r="H206" s="146">
        <v>3.2167757760541384</v>
      </c>
      <c r="I206" s="146">
        <v>2.4428659246006403</v>
      </c>
      <c r="J206" s="146">
        <v>0.88831488167296002</v>
      </c>
      <c r="K206" s="153">
        <v>2.1043107042271503</v>
      </c>
      <c r="L206" s="151">
        <v>0</v>
      </c>
      <c r="M206" s="146">
        <v>1.8542238560944062</v>
      </c>
      <c r="N206" s="146">
        <v>1.1125343136566437</v>
      </c>
      <c r="O206" s="146">
        <v>0</v>
      </c>
      <c r="P206" s="146">
        <v>0</v>
      </c>
      <c r="Q206" s="146">
        <v>0</v>
      </c>
      <c r="R206" s="146">
        <v>0</v>
      </c>
      <c r="S206" s="146">
        <v>0</v>
      </c>
      <c r="T206" s="153">
        <v>0</v>
      </c>
      <c r="U206" s="151">
        <v>0</v>
      </c>
      <c r="V206" s="146">
        <v>0</v>
      </c>
      <c r="W206" s="146">
        <v>0</v>
      </c>
      <c r="X206" s="146">
        <v>0</v>
      </c>
      <c r="Y206" s="146">
        <v>0</v>
      </c>
      <c r="Z206" s="146">
        <v>0</v>
      </c>
      <c r="AA206" s="146">
        <v>0</v>
      </c>
      <c r="AB206" s="146">
        <v>0</v>
      </c>
      <c r="AC206" s="153">
        <v>0</v>
      </c>
      <c r="AD206" s="151">
        <v>0</v>
      </c>
      <c r="AE206" s="146">
        <v>0</v>
      </c>
      <c r="AF206" s="146">
        <v>0</v>
      </c>
    </row>
    <row r="207" spans="1:32" x14ac:dyDescent="0.45">
      <c r="A207" s="3" t="s">
        <v>237</v>
      </c>
      <c r="B207" s="3" t="s">
        <v>75</v>
      </c>
      <c r="C207" s="3" t="s">
        <v>438</v>
      </c>
      <c r="D207" s="146">
        <v>34.311496016811525</v>
      </c>
      <c r="E207" s="146">
        <v>0</v>
      </c>
      <c r="F207" s="146">
        <v>0</v>
      </c>
      <c r="G207" s="146">
        <v>4.5953939657916267</v>
      </c>
      <c r="H207" s="146">
        <v>8.2717091384249279</v>
      </c>
      <c r="I207" s="146">
        <v>3.99741696752832</v>
      </c>
      <c r="J207" s="146">
        <v>1.1103936020912</v>
      </c>
      <c r="K207" s="153">
        <v>2.1043107042271503</v>
      </c>
      <c r="L207" s="151">
        <v>2.1043107042271503</v>
      </c>
      <c r="M207" s="146">
        <v>2.7813357841416093</v>
      </c>
      <c r="N207" s="146">
        <v>2.5959133985321685</v>
      </c>
      <c r="O207" s="146">
        <v>0.74356372096126777</v>
      </c>
      <c r="P207" s="146">
        <v>0</v>
      </c>
      <c r="Q207" s="146">
        <v>0</v>
      </c>
      <c r="R207" s="146">
        <v>0</v>
      </c>
      <c r="S207" s="146">
        <v>0</v>
      </c>
      <c r="T207" s="153">
        <v>2.1381362924815823</v>
      </c>
      <c r="U207" s="151">
        <v>0</v>
      </c>
      <c r="V207" s="146">
        <v>1.8718469388117145</v>
      </c>
      <c r="W207" s="146">
        <v>0</v>
      </c>
      <c r="X207" s="146">
        <v>0.3606490237556203</v>
      </c>
      <c r="Y207" s="146">
        <v>0</v>
      </c>
      <c r="Z207" s="146">
        <v>0.92461333034828841</v>
      </c>
      <c r="AA207" s="146">
        <v>0</v>
      </c>
      <c r="AB207" s="146">
        <v>0</v>
      </c>
      <c r="AC207" s="153">
        <v>0.71190244548889503</v>
      </c>
      <c r="AD207" s="151">
        <v>0</v>
      </c>
      <c r="AE207" s="146">
        <v>0</v>
      </c>
      <c r="AF207" s="146">
        <v>0</v>
      </c>
    </row>
    <row r="208" spans="1:32" x14ac:dyDescent="0.45">
      <c r="A208" s="3" t="s">
        <v>237</v>
      </c>
      <c r="B208" s="3" t="s">
        <v>75</v>
      </c>
      <c r="C208" s="3" t="s">
        <v>439</v>
      </c>
      <c r="D208" s="146">
        <v>18.031024510926191</v>
      </c>
      <c r="E208" s="146">
        <v>0</v>
      </c>
      <c r="F208" s="146">
        <v>1.0850790506150965</v>
      </c>
      <c r="G208" s="146">
        <v>2.5274666811853947</v>
      </c>
      <c r="H208" s="146">
        <v>2.067927284606232</v>
      </c>
      <c r="I208" s="146">
        <v>0.88831488167296002</v>
      </c>
      <c r="J208" s="146">
        <v>1.1103936020912</v>
      </c>
      <c r="K208" s="153">
        <v>1.0521553521135751</v>
      </c>
      <c r="L208" s="151">
        <v>3.9981903380315855</v>
      </c>
      <c r="M208" s="146">
        <v>0.9271119280472031</v>
      </c>
      <c r="N208" s="146">
        <v>1.6688014704849656</v>
      </c>
      <c r="O208" s="146">
        <v>0</v>
      </c>
      <c r="P208" s="146">
        <v>0</v>
      </c>
      <c r="Q208" s="146">
        <v>0</v>
      </c>
      <c r="R208" s="146">
        <v>0</v>
      </c>
      <c r="S208" s="146">
        <v>0</v>
      </c>
      <c r="T208" s="153">
        <v>1.0690681462407912</v>
      </c>
      <c r="U208" s="151">
        <v>0</v>
      </c>
      <c r="V208" s="146">
        <v>0</v>
      </c>
      <c r="W208" s="146">
        <v>0</v>
      </c>
      <c r="X208" s="146">
        <v>0</v>
      </c>
      <c r="Y208" s="146">
        <v>0.92461333034828841</v>
      </c>
      <c r="Z208" s="146">
        <v>0</v>
      </c>
      <c r="AA208" s="146">
        <v>0</v>
      </c>
      <c r="AB208" s="146">
        <v>0</v>
      </c>
      <c r="AC208" s="153">
        <v>0.71190244548889503</v>
      </c>
      <c r="AD208" s="151">
        <v>0</v>
      </c>
      <c r="AE208" s="146">
        <v>0</v>
      </c>
      <c r="AF208" s="146">
        <v>0</v>
      </c>
    </row>
    <row r="209" spans="1:32" x14ac:dyDescent="0.45">
      <c r="A209" s="3" t="s">
        <v>237</v>
      </c>
      <c r="B209" s="3" t="s">
        <v>75</v>
      </c>
      <c r="C209" s="3" t="s">
        <v>440</v>
      </c>
      <c r="D209" s="146">
        <v>306.94152223905212</v>
      </c>
      <c r="E209" s="146">
        <v>0</v>
      </c>
      <c r="F209" s="146">
        <v>7.5955533543056752</v>
      </c>
      <c r="G209" s="146">
        <v>32.857066855410132</v>
      </c>
      <c r="H209" s="146">
        <v>26.423515303301855</v>
      </c>
      <c r="I209" s="146">
        <v>24.872816686842878</v>
      </c>
      <c r="J209" s="146">
        <v>22.207872041824</v>
      </c>
      <c r="K209" s="153">
        <v>16.834485633817202</v>
      </c>
      <c r="L209" s="151">
        <v>24.199573098612227</v>
      </c>
      <c r="M209" s="146">
        <v>20.396462417038467</v>
      </c>
      <c r="N209" s="146">
        <v>17.61512663289686</v>
      </c>
      <c r="O209" s="146">
        <v>8.1792009305739448</v>
      </c>
      <c r="P209" s="146">
        <v>0</v>
      </c>
      <c r="Q209" s="146">
        <v>1.4871274419225355</v>
      </c>
      <c r="R209" s="146">
        <v>0</v>
      </c>
      <c r="S209" s="146">
        <v>0</v>
      </c>
      <c r="T209" s="153">
        <v>3.2072044387223735</v>
      </c>
      <c r="U209" s="151">
        <v>7.8617571430092008</v>
      </c>
      <c r="V209" s="146">
        <v>18.156915306473628</v>
      </c>
      <c r="W209" s="146">
        <v>20.196345330314735</v>
      </c>
      <c r="X209" s="146">
        <v>13.52433839083576</v>
      </c>
      <c r="Y209" s="146">
        <v>9.2461333034828836</v>
      </c>
      <c r="Z209" s="146">
        <v>8.1365973070649389</v>
      </c>
      <c r="AA209" s="146">
        <v>4.3677488705494358</v>
      </c>
      <c r="AB209" s="146">
        <v>9.6090475152087578</v>
      </c>
      <c r="AC209" s="153">
        <v>4.2714146729333704</v>
      </c>
      <c r="AD209" s="151">
        <v>2.1357073364666852</v>
      </c>
      <c r="AE209" s="146">
        <v>1.4238048909777901</v>
      </c>
      <c r="AF209" s="146">
        <v>2.1357073364666852</v>
      </c>
    </row>
    <row r="210" spans="1:32" x14ac:dyDescent="0.45">
      <c r="A210" s="3" t="s">
        <v>237</v>
      </c>
      <c r="B210" s="3" t="s">
        <v>75</v>
      </c>
      <c r="C210" s="3" t="s">
        <v>441</v>
      </c>
      <c r="D210" s="146">
        <v>64.342330507217341</v>
      </c>
      <c r="E210" s="146">
        <v>0</v>
      </c>
      <c r="F210" s="146">
        <v>1.0850790506150965</v>
      </c>
      <c r="G210" s="146">
        <v>0</v>
      </c>
      <c r="H210" s="146">
        <v>1.6083878880270692</v>
      </c>
      <c r="I210" s="146">
        <v>7.3285977738019197</v>
      </c>
      <c r="J210" s="146">
        <v>8.2169126554748804</v>
      </c>
      <c r="K210" s="153">
        <v>2.1043107042271503</v>
      </c>
      <c r="L210" s="151">
        <v>9.2589670985994612</v>
      </c>
      <c r="M210" s="146">
        <v>1.8542238560944062</v>
      </c>
      <c r="N210" s="146">
        <v>6.1189387251115406</v>
      </c>
      <c r="O210" s="146">
        <v>2.2306911628838035</v>
      </c>
      <c r="P210" s="146">
        <v>0.74356372096126777</v>
      </c>
      <c r="Q210" s="146">
        <v>0.74356372096126777</v>
      </c>
      <c r="R210" s="146">
        <v>0</v>
      </c>
      <c r="S210" s="146">
        <v>0</v>
      </c>
      <c r="T210" s="153">
        <v>0</v>
      </c>
      <c r="U210" s="151">
        <v>0.93592346940585724</v>
      </c>
      <c r="V210" s="146">
        <v>2.0590316326928861</v>
      </c>
      <c r="W210" s="146">
        <v>4.3277882850674434</v>
      </c>
      <c r="X210" s="146">
        <v>3.4261657256783922</v>
      </c>
      <c r="Y210" s="146">
        <v>2.9587626571145229</v>
      </c>
      <c r="Z210" s="146">
        <v>3.6984533213931536</v>
      </c>
      <c r="AA210" s="146">
        <v>1.9218095030417517</v>
      </c>
      <c r="AB210" s="146">
        <v>0.8735497741098871</v>
      </c>
      <c r="AC210" s="153">
        <v>2.8476097819555801</v>
      </c>
      <c r="AD210" s="151">
        <v>0</v>
      </c>
      <c r="AE210" s="146">
        <v>0</v>
      </c>
      <c r="AF210" s="146">
        <v>0</v>
      </c>
    </row>
    <row r="211" spans="1:32" x14ac:dyDescent="0.45">
      <c r="A211" s="3" t="s">
        <v>237</v>
      </c>
      <c r="B211" s="3" t="s">
        <v>75</v>
      </c>
      <c r="C211" s="3" t="s">
        <v>442</v>
      </c>
      <c r="D211" s="146">
        <v>17.228641506077</v>
      </c>
      <c r="E211" s="146">
        <v>0</v>
      </c>
      <c r="F211" s="146">
        <v>0</v>
      </c>
      <c r="G211" s="146">
        <v>0.22976969828958135</v>
      </c>
      <c r="H211" s="146">
        <v>1.3786181897374881</v>
      </c>
      <c r="I211" s="146">
        <v>0</v>
      </c>
      <c r="J211" s="146">
        <v>0</v>
      </c>
      <c r="K211" s="153">
        <v>3.1564660563407254</v>
      </c>
      <c r="L211" s="151">
        <v>4.2086214084543005</v>
      </c>
      <c r="M211" s="146">
        <v>0</v>
      </c>
      <c r="N211" s="146">
        <v>3.7084477121888124</v>
      </c>
      <c r="O211" s="146">
        <v>0.74356372096126777</v>
      </c>
      <c r="P211" s="146">
        <v>0</v>
      </c>
      <c r="Q211" s="146">
        <v>0</v>
      </c>
      <c r="R211" s="146">
        <v>0</v>
      </c>
      <c r="S211" s="146">
        <v>0</v>
      </c>
      <c r="T211" s="153">
        <v>1.0690681462407912</v>
      </c>
      <c r="U211" s="151">
        <v>0</v>
      </c>
      <c r="V211" s="146">
        <v>0.93592346940585724</v>
      </c>
      <c r="W211" s="146">
        <v>0</v>
      </c>
      <c r="X211" s="146">
        <v>0</v>
      </c>
      <c r="Y211" s="146">
        <v>0</v>
      </c>
      <c r="Z211" s="146">
        <v>0.92461333034828841</v>
      </c>
      <c r="AA211" s="146">
        <v>0</v>
      </c>
      <c r="AB211" s="146">
        <v>0.8735497741098871</v>
      </c>
      <c r="AC211" s="153">
        <v>0</v>
      </c>
      <c r="AD211" s="151">
        <v>0</v>
      </c>
      <c r="AE211" s="146">
        <v>0</v>
      </c>
      <c r="AF211" s="146">
        <v>0</v>
      </c>
    </row>
    <row r="212" spans="1:32" x14ac:dyDescent="0.45">
      <c r="A212" s="2" t="s">
        <v>235</v>
      </c>
      <c r="B212" s="2" t="s">
        <v>76</v>
      </c>
      <c r="C212" s="2" t="s">
        <v>443</v>
      </c>
      <c r="D212" s="145">
        <v>1294.3486398615685</v>
      </c>
      <c r="E212" s="145">
        <v>0</v>
      </c>
      <c r="F212" s="145">
        <v>43.403162024603859</v>
      </c>
      <c r="G212" s="145">
        <v>97.652121773072068</v>
      </c>
      <c r="H212" s="145">
        <v>108.45129759268239</v>
      </c>
      <c r="I212" s="145">
        <v>110.59520276828351</v>
      </c>
      <c r="J212" s="145">
        <v>91.718511532733118</v>
      </c>
      <c r="K212" s="148">
        <v>77.649064985981838</v>
      </c>
      <c r="L212" s="152">
        <v>64.391907549350805</v>
      </c>
      <c r="M212" s="145">
        <v>89.18816747814094</v>
      </c>
      <c r="N212" s="145">
        <v>78.248246727183954</v>
      </c>
      <c r="O212" s="145">
        <v>39.408877210947189</v>
      </c>
      <c r="P212" s="145">
        <v>10.409892093457749</v>
      </c>
      <c r="Q212" s="145">
        <v>6.8407862328436631</v>
      </c>
      <c r="R212" s="145">
        <v>7.4356372096126773</v>
      </c>
      <c r="S212" s="145">
        <v>0</v>
      </c>
      <c r="T212" s="148">
        <v>43.404166737376123</v>
      </c>
      <c r="U212" s="152">
        <v>71.130183674845156</v>
      </c>
      <c r="V212" s="145">
        <v>69.445521429914606</v>
      </c>
      <c r="W212" s="145">
        <v>64.916824276011653</v>
      </c>
      <c r="X212" s="145">
        <v>60.228386967188584</v>
      </c>
      <c r="Y212" s="145">
        <v>51.963269165573813</v>
      </c>
      <c r="Z212" s="145">
        <v>37.539301212140508</v>
      </c>
      <c r="AA212" s="145">
        <v>25.158233494364747</v>
      </c>
      <c r="AB212" s="145">
        <v>20.965194578637291</v>
      </c>
      <c r="AC212" s="148">
        <v>11.39043912782232</v>
      </c>
      <c r="AD212" s="152">
        <v>4.2714146729333704</v>
      </c>
      <c r="AE212" s="145">
        <v>4.2714146729333704</v>
      </c>
      <c r="AF212" s="145">
        <v>4.2714146729333704</v>
      </c>
    </row>
    <row r="213" spans="1:32" x14ac:dyDescent="0.45">
      <c r="A213" s="3" t="s">
        <v>237</v>
      </c>
      <c r="B213" s="3" t="s">
        <v>76</v>
      </c>
      <c r="C213" s="3" t="s">
        <v>444</v>
      </c>
      <c r="D213" s="146">
        <v>194.37638688880497</v>
      </c>
      <c r="E213" s="146">
        <v>0</v>
      </c>
      <c r="F213" s="146">
        <v>3.2552371518452894</v>
      </c>
      <c r="G213" s="146">
        <v>12.17779400934781</v>
      </c>
      <c r="H213" s="146">
        <v>27.112824398170599</v>
      </c>
      <c r="I213" s="146">
        <v>23.762423084751678</v>
      </c>
      <c r="J213" s="146">
        <v>16.877982751786238</v>
      </c>
      <c r="K213" s="153">
        <v>16.834485633817202</v>
      </c>
      <c r="L213" s="151">
        <v>3.3668971267634404</v>
      </c>
      <c r="M213" s="146">
        <v>8.3440073524248284</v>
      </c>
      <c r="N213" s="146">
        <v>10.383653594128674</v>
      </c>
      <c r="O213" s="146">
        <v>4.4613823257676071</v>
      </c>
      <c r="P213" s="146">
        <v>0</v>
      </c>
      <c r="Q213" s="146">
        <v>2.3794039070760569</v>
      </c>
      <c r="R213" s="146">
        <v>0</v>
      </c>
      <c r="S213" s="146">
        <v>0</v>
      </c>
      <c r="T213" s="153">
        <v>4.9177134727076393</v>
      </c>
      <c r="U213" s="151">
        <v>11.043896938989116</v>
      </c>
      <c r="V213" s="146">
        <v>9.1720500001774017</v>
      </c>
      <c r="W213" s="146">
        <v>10.999795224546418</v>
      </c>
      <c r="X213" s="146">
        <v>8.8359010820126969</v>
      </c>
      <c r="Y213" s="146">
        <v>4.4381439856717844</v>
      </c>
      <c r="Z213" s="146">
        <v>7.2119839767166498</v>
      </c>
      <c r="AA213" s="146">
        <v>3.4941990964395484</v>
      </c>
      <c r="AB213" s="146">
        <v>1.7470995482197742</v>
      </c>
      <c r="AC213" s="153">
        <v>2.1357073364666852</v>
      </c>
      <c r="AD213" s="151">
        <v>0.71190244548889503</v>
      </c>
      <c r="AE213" s="146">
        <v>0.71190244548889503</v>
      </c>
      <c r="AF213" s="146">
        <v>0</v>
      </c>
    </row>
    <row r="214" spans="1:32" x14ac:dyDescent="0.45">
      <c r="A214" s="3" t="s">
        <v>237</v>
      </c>
      <c r="B214" s="3" t="s">
        <v>76</v>
      </c>
      <c r="C214" s="3" t="s">
        <v>445</v>
      </c>
      <c r="D214" s="146">
        <v>124.92812885349953</v>
      </c>
      <c r="E214" s="146">
        <v>0</v>
      </c>
      <c r="F214" s="146">
        <v>5.4253952530754823</v>
      </c>
      <c r="G214" s="146">
        <v>10.569406121320741</v>
      </c>
      <c r="H214" s="146">
        <v>5.974012155529115</v>
      </c>
      <c r="I214" s="146">
        <v>9.9935424188208</v>
      </c>
      <c r="J214" s="146">
        <v>11.548093461748481</v>
      </c>
      <c r="K214" s="153">
        <v>4.6294835492997306</v>
      </c>
      <c r="L214" s="151">
        <v>5.8920699718360208</v>
      </c>
      <c r="M214" s="146">
        <v>8.3440073524248284</v>
      </c>
      <c r="N214" s="146">
        <v>9.0856968948625916</v>
      </c>
      <c r="O214" s="146">
        <v>4.4613823257676071</v>
      </c>
      <c r="P214" s="146">
        <v>0.74356372096126777</v>
      </c>
      <c r="Q214" s="146">
        <v>2.2306911628838035</v>
      </c>
      <c r="R214" s="146">
        <v>0.74356372096126777</v>
      </c>
      <c r="S214" s="146">
        <v>0</v>
      </c>
      <c r="T214" s="153">
        <v>6.2005952481965885</v>
      </c>
      <c r="U214" s="151">
        <v>8.423311224652716</v>
      </c>
      <c r="V214" s="146">
        <v>7.8617571430092008</v>
      </c>
      <c r="W214" s="146">
        <v>10.098172665157367</v>
      </c>
      <c r="X214" s="146">
        <v>3.7868147494340132</v>
      </c>
      <c r="Y214" s="146">
        <v>3.8833759874628115</v>
      </c>
      <c r="Z214" s="146">
        <v>1.8492266606965768</v>
      </c>
      <c r="AA214" s="146">
        <v>0.17470995482197743</v>
      </c>
      <c r="AB214" s="146">
        <v>0.8735497741098871</v>
      </c>
      <c r="AC214" s="153">
        <v>0.71190244548889503</v>
      </c>
      <c r="AD214" s="151">
        <v>0.71190244548889503</v>
      </c>
      <c r="AE214" s="146">
        <v>0.71190244548889503</v>
      </c>
      <c r="AF214" s="146">
        <v>0</v>
      </c>
    </row>
    <row r="215" spans="1:32" x14ac:dyDescent="0.45">
      <c r="A215" s="3" t="s">
        <v>237</v>
      </c>
      <c r="B215" s="3" t="s">
        <v>76</v>
      </c>
      <c r="C215" s="3" t="s">
        <v>446</v>
      </c>
      <c r="D215" s="146">
        <v>112.59165397618854</v>
      </c>
      <c r="E215" s="146">
        <v>0</v>
      </c>
      <c r="F215" s="146">
        <v>0</v>
      </c>
      <c r="G215" s="146">
        <v>3.2167757760541384</v>
      </c>
      <c r="H215" s="146">
        <v>9.8800970264519972</v>
      </c>
      <c r="I215" s="146">
        <v>10.659778580075519</v>
      </c>
      <c r="J215" s="146">
        <v>7.1065190533836802</v>
      </c>
      <c r="K215" s="153">
        <v>11.784139943672042</v>
      </c>
      <c r="L215" s="151">
        <v>5.2607767605678752</v>
      </c>
      <c r="M215" s="146">
        <v>10.198231208519234</v>
      </c>
      <c r="N215" s="146">
        <v>8.158584966815388</v>
      </c>
      <c r="O215" s="146">
        <v>4.4613823257676071</v>
      </c>
      <c r="P215" s="146">
        <v>1.4871274419225355</v>
      </c>
      <c r="Q215" s="146">
        <v>0.74356372096126777</v>
      </c>
      <c r="R215" s="146">
        <v>0.74356372096126777</v>
      </c>
      <c r="S215" s="146">
        <v>0</v>
      </c>
      <c r="T215" s="153">
        <v>0.855254516992633</v>
      </c>
      <c r="U215" s="151">
        <v>6.1770948980786571</v>
      </c>
      <c r="V215" s="146">
        <v>4.4924326531481142</v>
      </c>
      <c r="W215" s="146">
        <v>4.6884373088230635</v>
      </c>
      <c r="X215" s="146">
        <v>5.4097353563343038</v>
      </c>
      <c r="Y215" s="146">
        <v>7.3969066427863073</v>
      </c>
      <c r="Z215" s="146">
        <v>3.3286079892538383</v>
      </c>
      <c r="AA215" s="146">
        <v>1.3976796385758194</v>
      </c>
      <c r="AB215" s="146">
        <v>0.8735497741098871</v>
      </c>
      <c r="AC215" s="153">
        <v>2.1357073364666852</v>
      </c>
      <c r="AD215" s="151">
        <v>0</v>
      </c>
      <c r="AE215" s="146">
        <v>0.71190244548889503</v>
      </c>
      <c r="AF215" s="146">
        <v>1.4238048909777901</v>
      </c>
    </row>
    <row r="216" spans="1:32" x14ac:dyDescent="0.45">
      <c r="A216" s="3" t="s">
        <v>237</v>
      </c>
      <c r="B216" s="3" t="s">
        <v>76</v>
      </c>
      <c r="C216" s="3" t="s">
        <v>447</v>
      </c>
      <c r="D216" s="146">
        <v>74.760926211296393</v>
      </c>
      <c r="E216" s="146">
        <v>0</v>
      </c>
      <c r="F216" s="146">
        <v>1.0850790506150965</v>
      </c>
      <c r="G216" s="146">
        <v>2.2976969828958134</v>
      </c>
      <c r="H216" s="146">
        <v>4.135854569212464</v>
      </c>
      <c r="I216" s="146">
        <v>2.8870233654371202</v>
      </c>
      <c r="J216" s="146">
        <v>9.3273062575660806</v>
      </c>
      <c r="K216" s="153">
        <v>2.3147417746498653</v>
      </c>
      <c r="L216" s="151">
        <v>5.2607767605678752</v>
      </c>
      <c r="M216" s="146">
        <v>6.4897834963304213</v>
      </c>
      <c r="N216" s="146">
        <v>7.9731625812059468</v>
      </c>
      <c r="O216" s="146">
        <v>2.2306911628838035</v>
      </c>
      <c r="P216" s="146">
        <v>0.74356372096126777</v>
      </c>
      <c r="Q216" s="146">
        <v>0.74356372096126777</v>
      </c>
      <c r="R216" s="146">
        <v>1.4871274419225355</v>
      </c>
      <c r="S216" s="146">
        <v>0</v>
      </c>
      <c r="T216" s="153">
        <v>2.1381362924815823</v>
      </c>
      <c r="U216" s="151">
        <v>1.8718469388117145</v>
      </c>
      <c r="V216" s="146">
        <v>4.4924326531481142</v>
      </c>
      <c r="W216" s="146">
        <v>1.9835696306559116</v>
      </c>
      <c r="X216" s="146">
        <v>3.7868147494340132</v>
      </c>
      <c r="Y216" s="146">
        <v>5.5476799820897309</v>
      </c>
      <c r="Z216" s="146">
        <v>1.8492266606965768</v>
      </c>
      <c r="AA216" s="146">
        <v>2.6206493223296614</v>
      </c>
      <c r="AB216" s="146">
        <v>3.4941990964395484</v>
      </c>
      <c r="AC216" s="153">
        <v>0</v>
      </c>
      <c r="AD216" s="151">
        <v>0</v>
      </c>
      <c r="AE216" s="146">
        <v>0</v>
      </c>
      <c r="AF216" s="146">
        <v>0</v>
      </c>
    </row>
    <row r="217" spans="1:32" x14ac:dyDescent="0.45">
      <c r="A217" s="3" t="s">
        <v>237</v>
      </c>
      <c r="B217" s="3" t="s">
        <v>76</v>
      </c>
      <c r="C217" s="3" t="s">
        <v>448</v>
      </c>
      <c r="D217" s="146">
        <v>97.692659150722093</v>
      </c>
      <c r="E217" s="146">
        <v>0</v>
      </c>
      <c r="F217" s="146">
        <v>2.1701581012301929</v>
      </c>
      <c r="G217" s="146">
        <v>8.5014788367145098</v>
      </c>
      <c r="H217" s="146">
        <v>9.1907879315832535</v>
      </c>
      <c r="I217" s="146">
        <v>11.326014741330239</v>
      </c>
      <c r="J217" s="146">
        <v>3.3311808062735997</v>
      </c>
      <c r="K217" s="153">
        <v>6.7337942535268809</v>
      </c>
      <c r="L217" s="151">
        <v>9.6798292394448904</v>
      </c>
      <c r="M217" s="146">
        <v>9.2711192804720319</v>
      </c>
      <c r="N217" s="146">
        <v>3.8938700977982532</v>
      </c>
      <c r="O217" s="146">
        <v>0.74356372096126777</v>
      </c>
      <c r="P217" s="146">
        <v>2.2306911628838035</v>
      </c>
      <c r="Q217" s="146">
        <v>0</v>
      </c>
      <c r="R217" s="146">
        <v>0</v>
      </c>
      <c r="S217" s="146">
        <v>0</v>
      </c>
      <c r="T217" s="153">
        <v>5.1315271019557978</v>
      </c>
      <c r="U217" s="151">
        <v>7.3002030613656865</v>
      </c>
      <c r="V217" s="146">
        <v>5.6155408164351437</v>
      </c>
      <c r="W217" s="146">
        <v>0</v>
      </c>
      <c r="X217" s="146">
        <v>1.9835696306559116</v>
      </c>
      <c r="Y217" s="146">
        <v>2.7738399910448654</v>
      </c>
      <c r="Z217" s="146">
        <v>1.8492266606965768</v>
      </c>
      <c r="AA217" s="146">
        <v>3.6689090512615259</v>
      </c>
      <c r="AB217" s="146">
        <v>0.8735497741098871</v>
      </c>
      <c r="AC217" s="153">
        <v>0.71190244548889503</v>
      </c>
      <c r="AD217" s="151">
        <v>0</v>
      </c>
      <c r="AE217" s="146">
        <v>0.71190244548889503</v>
      </c>
      <c r="AF217" s="146">
        <v>0</v>
      </c>
    </row>
    <row r="218" spans="1:32" x14ac:dyDescent="0.45">
      <c r="A218" s="3" t="s">
        <v>237</v>
      </c>
      <c r="B218" s="3" t="s">
        <v>76</v>
      </c>
      <c r="C218" s="3" t="s">
        <v>449</v>
      </c>
      <c r="D218" s="146">
        <v>105.39151899732748</v>
      </c>
      <c r="E218" s="146">
        <v>0</v>
      </c>
      <c r="F218" s="146">
        <v>2.1701581012301929</v>
      </c>
      <c r="G218" s="146">
        <v>4.8251636640812086</v>
      </c>
      <c r="H218" s="146">
        <v>6.2037818538186968</v>
      </c>
      <c r="I218" s="146">
        <v>5.5519680104560001</v>
      </c>
      <c r="J218" s="146">
        <v>14.435116827185599</v>
      </c>
      <c r="K218" s="153">
        <v>9.2589670985994612</v>
      </c>
      <c r="L218" s="151">
        <v>6.3129321126814508</v>
      </c>
      <c r="M218" s="146">
        <v>7.4168954243776248</v>
      </c>
      <c r="N218" s="146">
        <v>5.5626715682832186</v>
      </c>
      <c r="O218" s="146">
        <v>2.9742548838450711</v>
      </c>
      <c r="P218" s="146">
        <v>1.4871274419225355</v>
      </c>
      <c r="Q218" s="146">
        <v>0.74356372096126777</v>
      </c>
      <c r="R218" s="146">
        <v>1.4871274419225355</v>
      </c>
      <c r="S218" s="146">
        <v>0</v>
      </c>
      <c r="T218" s="153">
        <v>1.0690681462407912</v>
      </c>
      <c r="U218" s="151">
        <v>3.1821397959799147</v>
      </c>
      <c r="V218" s="146">
        <v>3.9308785715046004</v>
      </c>
      <c r="W218" s="146">
        <v>7.0326559632345953</v>
      </c>
      <c r="X218" s="146">
        <v>7.0326559632345953</v>
      </c>
      <c r="Y218" s="146">
        <v>4.6230666517414418</v>
      </c>
      <c r="Z218" s="146">
        <v>4.6230666517414418</v>
      </c>
      <c r="AA218" s="146">
        <v>2.6206493223296614</v>
      </c>
      <c r="AB218" s="146">
        <v>0</v>
      </c>
      <c r="AC218" s="153">
        <v>1.4238048909777901</v>
      </c>
      <c r="AD218" s="151">
        <v>0.71190244548889503</v>
      </c>
      <c r="AE218" s="146">
        <v>0</v>
      </c>
      <c r="AF218" s="146">
        <v>0.71190244548889503</v>
      </c>
    </row>
    <row r="219" spans="1:32" x14ac:dyDescent="0.45">
      <c r="A219" s="3" t="s">
        <v>237</v>
      </c>
      <c r="B219" s="3" t="s">
        <v>76</v>
      </c>
      <c r="C219" s="3" t="s">
        <v>450</v>
      </c>
      <c r="D219" s="146">
        <v>151.50450747277534</v>
      </c>
      <c r="E219" s="146">
        <v>0</v>
      </c>
      <c r="F219" s="146">
        <v>7.5955533543056752</v>
      </c>
      <c r="G219" s="146">
        <v>17.922036466587343</v>
      </c>
      <c r="H219" s="146">
        <v>14.935030388822787</v>
      </c>
      <c r="I219" s="146">
        <v>12.436408343421439</v>
      </c>
      <c r="J219" s="146">
        <v>9.9935424188208</v>
      </c>
      <c r="K219" s="153">
        <v>6.3129321126814508</v>
      </c>
      <c r="L219" s="151">
        <v>6.5233631831041663</v>
      </c>
      <c r="M219" s="146">
        <v>14.092101306317486</v>
      </c>
      <c r="N219" s="146">
        <v>6.4897834963304213</v>
      </c>
      <c r="O219" s="146">
        <v>5.2049460467288746</v>
      </c>
      <c r="P219" s="146">
        <v>0</v>
      </c>
      <c r="Q219" s="146">
        <v>0</v>
      </c>
      <c r="R219" s="146">
        <v>0</v>
      </c>
      <c r="S219" s="146">
        <v>0</v>
      </c>
      <c r="T219" s="153">
        <v>4.4900862142113231</v>
      </c>
      <c r="U219" s="151">
        <v>7.6745724491280285</v>
      </c>
      <c r="V219" s="146">
        <v>7.487387755246858</v>
      </c>
      <c r="W219" s="146">
        <v>6.4916824276011651</v>
      </c>
      <c r="X219" s="146">
        <v>8.2949275463792649</v>
      </c>
      <c r="Y219" s="146">
        <v>2.9587626571145229</v>
      </c>
      <c r="Z219" s="146">
        <v>5.5476799820897309</v>
      </c>
      <c r="AA219" s="146">
        <v>0.8735497741098871</v>
      </c>
      <c r="AB219" s="146">
        <v>2.6206493223296614</v>
      </c>
      <c r="AC219" s="153">
        <v>1.4238048909777901</v>
      </c>
      <c r="AD219" s="151">
        <v>0</v>
      </c>
      <c r="AE219" s="146">
        <v>0.71190244548889503</v>
      </c>
      <c r="AF219" s="146">
        <v>1.4238048909777901</v>
      </c>
    </row>
    <row r="220" spans="1:32" x14ac:dyDescent="0.45">
      <c r="A220" s="3" t="s">
        <v>237</v>
      </c>
      <c r="B220" s="3" t="s">
        <v>76</v>
      </c>
      <c r="C220" s="3" t="s">
        <v>451</v>
      </c>
      <c r="D220" s="146">
        <v>433.10285831095422</v>
      </c>
      <c r="E220" s="146">
        <v>0</v>
      </c>
      <c r="F220" s="146">
        <v>21.701581012301929</v>
      </c>
      <c r="G220" s="146">
        <v>38.141769916070508</v>
      </c>
      <c r="H220" s="146">
        <v>31.018909269093481</v>
      </c>
      <c r="I220" s="146">
        <v>33.978044223990722</v>
      </c>
      <c r="J220" s="146">
        <v>19.098769955968638</v>
      </c>
      <c r="K220" s="153">
        <v>19.780520619735213</v>
      </c>
      <c r="L220" s="151">
        <v>22.095262394385077</v>
      </c>
      <c r="M220" s="146">
        <v>25.032022057274485</v>
      </c>
      <c r="N220" s="146">
        <v>26.70082352775945</v>
      </c>
      <c r="O220" s="146">
        <v>14.871274419225355</v>
      </c>
      <c r="P220" s="146">
        <v>3.7178186048063386</v>
      </c>
      <c r="Q220" s="146">
        <v>0</v>
      </c>
      <c r="R220" s="146">
        <v>2.9742548838450711</v>
      </c>
      <c r="S220" s="146">
        <v>0</v>
      </c>
      <c r="T220" s="153">
        <v>18.601785744589765</v>
      </c>
      <c r="U220" s="151">
        <v>25.457118367839318</v>
      </c>
      <c r="V220" s="146">
        <v>26.393041837245175</v>
      </c>
      <c r="W220" s="146">
        <v>23.622511055993126</v>
      </c>
      <c r="X220" s="146">
        <v>21.097967889703785</v>
      </c>
      <c r="Y220" s="146">
        <v>20.341493267662344</v>
      </c>
      <c r="Z220" s="146">
        <v>11.280282630249118</v>
      </c>
      <c r="AA220" s="146">
        <v>10.307887334496668</v>
      </c>
      <c r="AB220" s="146">
        <v>10.482597289318646</v>
      </c>
      <c r="AC220" s="153">
        <v>2.8476097819555801</v>
      </c>
      <c r="AD220" s="151">
        <v>2.1357073364666852</v>
      </c>
      <c r="AE220" s="146">
        <v>0.71190244548889503</v>
      </c>
      <c r="AF220" s="146">
        <v>0.71190244548889503</v>
      </c>
    </row>
    <row r="221" spans="1:32" x14ac:dyDescent="0.45">
      <c r="A221" s="2" t="s">
        <v>235</v>
      </c>
      <c r="B221" s="2" t="s">
        <v>77</v>
      </c>
      <c r="C221" s="2" t="s">
        <v>452</v>
      </c>
      <c r="D221" s="145">
        <v>836.70470626784515</v>
      </c>
      <c r="E221" s="145">
        <v>0</v>
      </c>
      <c r="F221" s="145">
        <v>28.212055315992508</v>
      </c>
      <c r="G221" s="145">
        <v>60.199660951870307</v>
      </c>
      <c r="H221" s="145">
        <v>73.296533754376441</v>
      </c>
      <c r="I221" s="145">
        <v>55.741758824978241</v>
      </c>
      <c r="J221" s="145">
        <v>74.840528780946883</v>
      </c>
      <c r="K221" s="148">
        <v>46.294835492997308</v>
      </c>
      <c r="L221" s="152">
        <v>42.296645154965724</v>
      </c>
      <c r="M221" s="145">
        <v>56.73924999648883</v>
      </c>
      <c r="N221" s="145">
        <v>55.255870911613307</v>
      </c>
      <c r="O221" s="145">
        <v>39.260164466754937</v>
      </c>
      <c r="P221" s="145">
        <v>11.153455814419017</v>
      </c>
      <c r="Q221" s="145">
        <v>6.5433607444591573</v>
      </c>
      <c r="R221" s="145">
        <v>4.4613823257676071</v>
      </c>
      <c r="S221" s="145">
        <v>0</v>
      </c>
      <c r="T221" s="148">
        <v>31.2167898702311</v>
      </c>
      <c r="U221" s="152">
        <v>29.200812245462746</v>
      </c>
      <c r="V221" s="145">
        <v>37.06256938847195</v>
      </c>
      <c r="W221" s="145">
        <v>30.835491531105536</v>
      </c>
      <c r="X221" s="145">
        <v>45.622101505085965</v>
      </c>
      <c r="Y221" s="145">
        <v>26.813786580100363</v>
      </c>
      <c r="Z221" s="145">
        <v>17.937498608756794</v>
      </c>
      <c r="AA221" s="145">
        <v>21.139904533459266</v>
      </c>
      <c r="AB221" s="145">
        <v>26.206493223296611</v>
      </c>
      <c r="AC221" s="148">
        <v>6.4071220094000552</v>
      </c>
      <c r="AD221" s="152">
        <v>5.6952195639111602</v>
      </c>
      <c r="AE221" s="145">
        <v>3.559512227444475</v>
      </c>
      <c r="AF221" s="145">
        <v>0.71190244548889503</v>
      </c>
    </row>
    <row r="222" spans="1:32" x14ac:dyDescent="0.45">
      <c r="A222" s="3" t="s">
        <v>237</v>
      </c>
      <c r="B222" s="3" t="s">
        <v>77</v>
      </c>
      <c r="C222" s="3" t="s">
        <v>453</v>
      </c>
      <c r="D222" s="146">
        <v>324.88084322088065</v>
      </c>
      <c r="E222" s="146">
        <v>0</v>
      </c>
      <c r="F222" s="146">
        <v>8.6806324049207717</v>
      </c>
      <c r="G222" s="146">
        <v>31.937988062251808</v>
      </c>
      <c r="H222" s="146">
        <v>39.979927502387149</v>
      </c>
      <c r="I222" s="146">
        <v>21.76371460098752</v>
      </c>
      <c r="J222" s="146">
        <v>26.649446450188798</v>
      </c>
      <c r="K222" s="153">
        <v>12.836295295785616</v>
      </c>
      <c r="L222" s="151">
        <v>14.519743859167338</v>
      </c>
      <c r="M222" s="146">
        <v>16.502592319240215</v>
      </c>
      <c r="N222" s="146">
        <v>16.688014704849657</v>
      </c>
      <c r="O222" s="146">
        <v>14.127710698264087</v>
      </c>
      <c r="P222" s="146">
        <v>3.7178186048063386</v>
      </c>
      <c r="Q222" s="146">
        <v>1.4871274419225355</v>
      </c>
      <c r="R222" s="146">
        <v>1.4871274419225355</v>
      </c>
      <c r="S222" s="146">
        <v>0</v>
      </c>
      <c r="T222" s="153">
        <v>11.545935979400545</v>
      </c>
      <c r="U222" s="151">
        <v>15.910698979899573</v>
      </c>
      <c r="V222" s="146">
        <v>22.087793877978232</v>
      </c>
      <c r="W222" s="146">
        <v>7.2129804751124054</v>
      </c>
      <c r="X222" s="146">
        <v>18.393100211536634</v>
      </c>
      <c r="Y222" s="146">
        <v>13.129509290945695</v>
      </c>
      <c r="Z222" s="146">
        <v>6.4722933124380191</v>
      </c>
      <c r="AA222" s="146">
        <v>1.9218095030417517</v>
      </c>
      <c r="AB222" s="146">
        <v>7.8619479669889838</v>
      </c>
      <c r="AC222" s="153">
        <v>4.2714146729333704</v>
      </c>
      <c r="AD222" s="151">
        <v>2.8476097819555801</v>
      </c>
      <c r="AE222" s="146">
        <v>2.1357073364666852</v>
      </c>
      <c r="AF222" s="146">
        <v>0.71190244548889503</v>
      </c>
    </row>
    <row r="223" spans="1:32" x14ac:dyDescent="0.45">
      <c r="A223" s="3" t="s">
        <v>237</v>
      </c>
      <c r="B223" s="3" t="s">
        <v>77</v>
      </c>
      <c r="C223" s="3" t="s">
        <v>454</v>
      </c>
      <c r="D223" s="146">
        <v>258.57259035655784</v>
      </c>
      <c r="E223" s="146">
        <v>0</v>
      </c>
      <c r="F223" s="146">
        <v>6.5104743036905788</v>
      </c>
      <c r="G223" s="146">
        <v>15.854109181981112</v>
      </c>
      <c r="H223" s="146">
        <v>19.530424354614414</v>
      </c>
      <c r="I223" s="146">
        <v>17.988376353877438</v>
      </c>
      <c r="J223" s="146">
        <v>22.207872041824</v>
      </c>
      <c r="K223" s="153">
        <v>16.834485633817202</v>
      </c>
      <c r="L223" s="151">
        <v>9.6798292394448904</v>
      </c>
      <c r="M223" s="146">
        <v>20.396462417038467</v>
      </c>
      <c r="N223" s="146">
        <v>17.985971404115737</v>
      </c>
      <c r="O223" s="146">
        <v>10.409892093457749</v>
      </c>
      <c r="P223" s="146">
        <v>2.9742548838450711</v>
      </c>
      <c r="Q223" s="146">
        <v>2.0819784186915498</v>
      </c>
      <c r="R223" s="146">
        <v>1.4871274419225355</v>
      </c>
      <c r="S223" s="146">
        <v>0</v>
      </c>
      <c r="T223" s="153">
        <v>7.4834770236855377</v>
      </c>
      <c r="U223" s="151">
        <v>8.6104959185338856</v>
      </c>
      <c r="V223" s="146">
        <v>7.1130183674845151</v>
      </c>
      <c r="W223" s="146">
        <v>13.52433839083576</v>
      </c>
      <c r="X223" s="146">
        <v>16.409530580880723</v>
      </c>
      <c r="Y223" s="146">
        <v>7.0270613106469915</v>
      </c>
      <c r="Z223" s="146">
        <v>5.7326026481593884</v>
      </c>
      <c r="AA223" s="146">
        <v>12.22969683753842</v>
      </c>
      <c r="AB223" s="146">
        <v>12.22969683753842</v>
      </c>
      <c r="AC223" s="153">
        <v>1.4238048909777901</v>
      </c>
      <c r="AD223" s="151">
        <v>1.4238048909777901</v>
      </c>
      <c r="AE223" s="146">
        <v>1.4238048909777901</v>
      </c>
      <c r="AF223" s="146">
        <v>0</v>
      </c>
    </row>
    <row r="224" spans="1:32" x14ac:dyDescent="0.45">
      <c r="A224" s="3" t="s">
        <v>237</v>
      </c>
      <c r="B224" s="3" t="s">
        <v>77</v>
      </c>
      <c r="C224" s="3" t="s">
        <v>455</v>
      </c>
      <c r="D224" s="146">
        <v>84.370222523322454</v>
      </c>
      <c r="E224" s="146">
        <v>0</v>
      </c>
      <c r="F224" s="146">
        <v>6.5104743036905788</v>
      </c>
      <c r="G224" s="146">
        <v>1.6083878880270692</v>
      </c>
      <c r="H224" s="146">
        <v>8.9610182332936716</v>
      </c>
      <c r="I224" s="146">
        <v>3.3311808062735997</v>
      </c>
      <c r="J224" s="146">
        <v>9.9935424188208</v>
      </c>
      <c r="K224" s="153">
        <v>7.3650874647950264</v>
      </c>
      <c r="L224" s="151">
        <v>5.2607767605678752</v>
      </c>
      <c r="M224" s="146">
        <v>7.6023178099870652</v>
      </c>
      <c r="N224" s="146">
        <v>3.7084477121888124</v>
      </c>
      <c r="O224" s="146">
        <v>5.2049460467288746</v>
      </c>
      <c r="P224" s="146">
        <v>0</v>
      </c>
      <c r="Q224" s="146">
        <v>0</v>
      </c>
      <c r="R224" s="146">
        <v>0</v>
      </c>
      <c r="S224" s="146">
        <v>0</v>
      </c>
      <c r="T224" s="153">
        <v>3.2072044387223735</v>
      </c>
      <c r="U224" s="151">
        <v>0.93592346940585724</v>
      </c>
      <c r="V224" s="146">
        <v>4.6796173470292866</v>
      </c>
      <c r="W224" s="146">
        <v>3.6064902375562027</v>
      </c>
      <c r="X224" s="146">
        <v>3.6064902375562027</v>
      </c>
      <c r="Y224" s="146">
        <v>1.1095359964179461</v>
      </c>
      <c r="Z224" s="146">
        <v>2.7738399910448654</v>
      </c>
      <c r="AA224" s="146">
        <v>2.4459393675076839</v>
      </c>
      <c r="AB224" s="146">
        <v>1.7470995482197742</v>
      </c>
      <c r="AC224" s="153">
        <v>0</v>
      </c>
      <c r="AD224" s="151">
        <v>0.71190244548889503</v>
      </c>
      <c r="AE224" s="146">
        <v>0</v>
      </c>
      <c r="AF224" s="146">
        <v>0</v>
      </c>
    </row>
    <row r="225" spans="1:32" x14ac:dyDescent="0.45">
      <c r="A225" s="3" t="s">
        <v>237</v>
      </c>
      <c r="B225" s="3" t="s">
        <v>77</v>
      </c>
      <c r="C225" s="3" t="s">
        <v>456</v>
      </c>
      <c r="D225" s="146">
        <v>31.515360795728444</v>
      </c>
      <c r="E225" s="146">
        <v>0</v>
      </c>
      <c r="F225" s="146">
        <v>0</v>
      </c>
      <c r="G225" s="146">
        <v>0.22976969828958135</v>
      </c>
      <c r="H225" s="146">
        <v>0.45953939657916271</v>
      </c>
      <c r="I225" s="146">
        <v>3.3311808062735997</v>
      </c>
      <c r="J225" s="146">
        <v>1.5545510429276799</v>
      </c>
      <c r="K225" s="153">
        <v>1.0521553521135751</v>
      </c>
      <c r="L225" s="151">
        <v>4.2086214084543005</v>
      </c>
      <c r="M225" s="146">
        <v>1.1125343136566437</v>
      </c>
      <c r="N225" s="146">
        <v>5.0064044114548967</v>
      </c>
      <c r="O225" s="146">
        <v>3.5691058606140853</v>
      </c>
      <c r="P225" s="146">
        <v>1.4871274419225355</v>
      </c>
      <c r="Q225" s="146">
        <v>0</v>
      </c>
      <c r="R225" s="146">
        <v>0</v>
      </c>
      <c r="S225" s="146">
        <v>0</v>
      </c>
      <c r="T225" s="153">
        <v>0.21381362924815825</v>
      </c>
      <c r="U225" s="151">
        <v>0</v>
      </c>
      <c r="V225" s="146">
        <v>1.8718469388117145</v>
      </c>
      <c r="W225" s="146">
        <v>0.90162255938905067</v>
      </c>
      <c r="X225" s="146">
        <v>0</v>
      </c>
      <c r="Y225" s="146">
        <v>2.7738399910448654</v>
      </c>
      <c r="Z225" s="146">
        <v>1.1095359964179461</v>
      </c>
      <c r="AA225" s="146">
        <v>0.17470995482197743</v>
      </c>
      <c r="AB225" s="146">
        <v>1.7470995482197742</v>
      </c>
      <c r="AC225" s="153">
        <v>0</v>
      </c>
      <c r="AD225" s="151">
        <v>0.71190244548889503</v>
      </c>
      <c r="AE225" s="146">
        <v>0</v>
      </c>
      <c r="AF225" s="146">
        <v>0</v>
      </c>
    </row>
    <row r="226" spans="1:32" x14ac:dyDescent="0.45">
      <c r="A226" s="3" t="s">
        <v>237</v>
      </c>
      <c r="B226" s="3" t="s">
        <v>77</v>
      </c>
      <c r="C226" s="3" t="s">
        <v>457</v>
      </c>
      <c r="D226" s="146">
        <v>88.286157232491988</v>
      </c>
      <c r="E226" s="146">
        <v>0</v>
      </c>
      <c r="F226" s="146">
        <v>1.0850790506150965</v>
      </c>
      <c r="G226" s="146">
        <v>5.974012155529115</v>
      </c>
      <c r="H226" s="146">
        <v>1.1488484914479067</v>
      </c>
      <c r="I226" s="146">
        <v>7.7727552146383996</v>
      </c>
      <c r="J226" s="146">
        <v>11.103936020912</v>
      </c>
      <c r="K226" s="153">
        <v>6.1025010422587354</v>
      </c>
      <c r="L226" s="151">
        <v>6.5233631831041663</v>
      </c>
      <c r="M226" s="146">
        <v>6.4897834963304213</v>
      </c>
      <c r="N226" s="146">
        <v>6.6752058819398625</v>
      </c>
      <c r="O226" s="146">
        <v>3.7178186048063386</v>
      </c>
      <c r="P226" s="146">
        <v>2.2306911628838035</v>
      </c>
      <c r="Q226" s="146">
        <v>1.4871274419225355</v>
      </c>
      <c r="R226" s="146">
        <v>1.4871274419225355</v>
      </c>
      <c r="S226" s="146">
        <v>0</v>
      </c>
      <c r="T226" s="153">
        <v>5.3453407312039563</v>
      </c>
      <c r="U226" s="151">
        <v>3.743693877623429</v>
      </c>
      <c r="V226" s="146">
        <v>0.18718469388117145</v>
      </c>
      <c r="W226" s="146">
        <v>4.6884373088230635</v>
      </c>
      <c r="X226" s="146">
        <v>4.5081127969452535</v>
      </c>
      <c r="Y226" s="146">
        <v>0.92461333034828841</v>
      </c>
      <c r="Z226" s="146">
        <v>1.8492266606965768</v>
      </c>
      <c r="AA226" s="146">
        <v>2.6206493223296614</v>
      </c>
      <c r="AB226" s="146">
        <v>2.6206493223296614</v>
      </c>
      <c r="AC226" s="153">
        <v>0</v>
      </c>
      <c r="AD226" s="151">
        <v>0</v>
      </c>
      <c r="AE226" s="146">
        <v>0</v>
      </c>
      <c r="AF226" s="146">
        <v>0</v>
      </c>
    </row>
    <row r="227" spans="1:32" x14ac:dyDescent="0.45">
      <c r="A227" s="3" t="s">
        <v>237</v>
      </c>
      <c r="B227" s="3" t="s">
        <v>77</v>
      </c>
      <c r="C227" s="3" t="s">
        <v>458</v>
      </c>
      <c r="D227" s="146">
        <v>18.854031164345205</v>
      </c>
      <c r="E227" s="146">
        <v>0</v>
      </c>
      <c r="F227" s="146">
        <v>3.2552371518452894</v>
      </c>
      <c r="G227" s="146">
        <v>1.1488484914479067</v>
      </c>
      <c r="H227" s="146">
        <v>0</v>
      </c>
      <c r="I227" s="146">
        <v>0</v>
      </c>
      <c r="J227" s="146">
        <v>1.1103936020912</v>
      </c>
      <c r="K227" s="153">
        <v>1.0521553521135751</v>
      </c>
      <c r="L227" s="151">
        <v>1.0521553521135751</v>
      </c>
      <c r="M227" s="146">
        <v>1.8542238560944062</v>
      </c>
      <c r="N227" s="146">
        <v>2.4104910129227282</v>
      </c>
      <c r="O227" s="146">
        <v>0.74356372096126777</v>
      </c>
      <c r="P227" s="146">
        <v>0.74356372096126777</v>
      </c>
      <c r="Q227" s="146">
        <v>0.74356372096126777</v>
      </c>
      <c r="R227" s="146">
        <v>0</v>
      </c>
      <c r="S227" s="146">
        <v>0</v>
      </c>
      <c r="T227" s="153">
        <v>0.21381362924815825</v>
      </c>
      <c r="U227" s="151">
        <v>0</v>
      </c>
      <c r="V227" s="146">
        <v>0</v>
      </c>
      <c r="W227" s="146">
        <v>0.90162255938905067</v>
      </c>
      <c r="X227" s="146">
        <v>0.90162255938905067</v>
      </c>
      <c r="Y227" s="146">
        <v>1.8492266606965768</v>
      </c>
      <c r="Z227" s="146">
        <v>0</v>
      </c>
      <c r="AA227" s="146">
        <v>0.8735497741098871</v>
      </c>
      <c r="AB227" s="146">
        <v>0</v>
      </c>
      <c r="AC227" s="153">
        <v>0</v>
      </c>
      <c r="AD227" s="151">
        <v>0</v>
      </c>
      <c r="AE227" s="146">
        <v>0</v>
      </c>
      <c r="AF227" s="146">
        <v>0</v>
      </c>
    </row>
    <row r="228" spans="1:32" x14ac:dyDescent="0.45">
      <c r="A228" s="3" t="s">
        <v>237</v>
      </c>
      <c r="B228" s="3" t="s">
        <v>77</v>
      </c>
      <c r="C228" s="3" t="s">
        <v>459</v>
      </c>
      <c r="D228" s="146">
        <v>12.10737411826528</v>
      </c>
      <c r="E228" s="146">
        <v>0</v>
      </c>
      <c r="F228" s="146">
        <v>2.1701581012301929</v>
      </c>
      <c r="G228" s="146">
        <v>0</v>
      </c>
      <c r="H228" s="146">
        <v>2.2976969828958134</v>
      </c>
      <c r="I228" s="146">
        <v>1.3324723225094399</v>
      </c>
      <c r="J228" s="146">
        <v>0</v>
      </c>
      <c r="K228" s="153">
        <v>0</v>
      </c>
      <c r="L228" s="151">
        <v>1.0521553521135751</v>
      </c>
      <c r="M228" s="146">
        <v>0</v>
      </c>
      <c r="N228" s="146">
        <v>0.9271119280472031</v>
      </c>
      <c r="O228" s="146">
        <v>0.74356372096126777</v>
      </c>
      <c r="P228" s="146">
        <v>0</v>
      </c>
      <c r="Q228" s="146">
        <v>0</v>
      </c>
      <c r="R228" s="146">
        <v>0</v>
      </c>
      <c r="S228" s="146">
        <v>0</v>
      </c>
      <c r="T228" s="153">
        <v>1.0690681462407912</v>
      </c>
      <c r="U228" s="151">
        <v>0</v>
      </c>
      <c r="V228" s="146">
        <v>0</v>
      </c>
      <c r="W228" s="146">
        <v>0</v>
      </c>
      <c r="X228" s="146">
        <v>1.8032451187781013</v>
      </c>
      <c r="Y228" s="146">
        <v>0</v>
      </c>
      <c r="Z228" s="146">
        <v>0</v>
      </c>
      <c r="AA228" s="146">
        <v>0</v>
      </c>
      <c r="AB228" s="146">
        <v>0</v>
      </c>
      <c r="AC228" s="153">
        <v>0.71190244548889503</v>
      </c>
      <c r="AD228" s="151">
        <v>0</v>
      </c>
      <c r="AE228" s="146">
        <v>0</v>
      </c>
      <c r="AF228" s="146">
        <v>0</v>
      </c>
    </row>
    <row r="229" spans="1:32" x14ac:dyDescent="0.45">
      <c r="A229" s="3" t="s">
        <v>237</v>
      </c>
      <c r="B229" s="3" t="s">
        <v>77</v>
      </c>
      <c r="C229" s="3" t="s">
        <v>460</v>
      </c>
      <c r="D229" s="146">
        <v>18.118126856253308</v>
      </c>
      <c r="E229" s="146">
        <v>0</v>
      </c>
      <c r="F229" s="146">
        <v>0</v>
      </c>
      <c r="G229" s="146">
        <v>3.4465454743437203</v>
      </c>
      <c r="H229" s="146">
        <v>0.91907879315832541</v>
      </c>
      <c r="I229" s="146">
        <v>0.22207872041824001</v>
      </c>
      <c r="J229" s="146">
        <v>2.2207872041823999</v>
      </c>
      <c r="K229" s="153">
        <v>1.0521553521135751</v>
      </c>
      <c r="L229" s="151">
        <v>0</v>
      </c>
      <c r="M229" s="146">
        <v>2.7813357841416093</v>
      </c>
      <c r="N229" s="146">
        <v>1.8542238560944062</v>
      </c>
      <c r="O229" s="146">
        <v>0.74356372096126777</v>
      </c>
      <c r="P229" s="146">
        <v>0</v>
      </c>
      <c r="Q229" s="146">
        <v>0.74356372096126777</v>
      </c>
      <c r="R229" s="146">
        <v>0</v>
      </c>
      <c r="S229" s="146">
        <v>0</v>
      </c>
      <c r="T229" s="153">
        <v>2.1381362924815823</v>
      </c>
      <c r="U229" s="151">
        <v>0</v>
      </c>
      <c r="V229" s="146">
        <v>1.1231081632870286</v>
      </c>
      <c r="W229" s="146">
        <v>0</v>
      </c>
      <c r="X229" s="146">
        <v>0</v>
      </c>
      <c r="Y229" s="146">
        <v>0</v>
      </c>
      <c r="Z229" s="146">
        <v>0</v>
      </c>
      <c r="AA229" s="146">
        <v>0.8735497741098871</v>
      </c>
      <c r="AB229" s="146">
        <v>0</v>
      </c>
      <c r="AC229" s="153">
        <v>0</v>
      </c>
      <c r="AD229" s="151">
        <v>0</v>
      </c>
      <c r="AE229" s="146">
        <v>0</v>
      </c>
      <c r="AF229" s="146">
        <v>0</v>
      </c>
    </row>
    <row r="230" spans="1:32" x14ac:dyDescent="0.45">
      <c r="A230" s="2" t="s">
        <v>235</v>
      </c>
      <c r="B230" s="2" t="s">
        <v>78</v>
      </c>
      <c r="C230" s="2" t="s">
        <v>461</v>
      </c>
      <c r="D230" s="145">
        <v>168.15278211836286</v>
      </c>
      <c r="E230" s="145">
        <v>0</v>
      </c>
      <c r="F230" s="145">
        <v>7.5955533543056752</v>
      </c>
      <c r="G230" s="145">
        <v>5.7442424572395332</v>
      </c>
      <c r="H230" s="145">
        <v>17.2327273717186</v>
      </c>
      <c r="I230" s="145">
        <v>18.210455074295677</v>
      </c>
      <c r="J230" s="145">
        <v>11.77017218216672</v>
      </c>
      <c r="K230" s="148">
        <v>8.4172428169086011</v>
      </c>
      <c r="L230" s="152">
        <v>11.784139943672042</v>
      </c>
      <c r="M230" s="145">
        <v>12.052455064613641</v>
      </c>
      <c r="N230" s="145">
        <v>14.648368463145809</v>
      </c>
      <c r="O230" s="145">
        <v>8.9227646515352141</v>
      </c>
      <c r="P230" s="145">
        <v>1.4871274419225355</v>
      </c>
      <c r="Q230" s="145">
        <v>0.74356372096126777</v>
      </c>
      <c r="R230" s="145">
        <v>0</v>
      </c>
      <c r="S230" s="145">
        <v>0</v>
      </c>
      <c r="T230" s="148">
        <v>3.2072044387223735</v>
      </c>
      <c r="U230" s="152">
        <v>8.423311224652716</v>
      </c>
      <c r="V230" s="145">
        <v>11.792635714513802</v>
      </c>
      <c r="W230" s="145">
        <v>5.0490863325786837</v>
      </c>
      <c r="X230" s="145">
        <v>4.5081127969452535</v>
      </c>
      <c r="Y230" s="145">
        <v>6.4722933124380191</v>
      </c>
      <c r="Z230" s="145">
        <v>4.6230666517414418</v>
      </c>
      <c r="AA230" s="145">
        <v>1.7470995482197742</v>
      </c>
      <c r="AB230" s="145">
        <v>0.8735497741098871</v>
      </c>
      <c r="AC230" s="148">
        <v>1.4238048909777901</v>
      </c>
      <c r="AD230" s="152">
        <v>0.71190244548889503</v>
      </c>
      <c r="AE230" s="145">
        <v>0</v>
      </c>
      <c r="AF230" s="145">
        <v>0.71190244548889503</v>
      </c>
    </row>
    <row r="231" spans="1:32" x14ac:dyDescent="0.45">
      <c r="A231" s="3" t="s">
        <v>237</v>
      </c>
      <c r="B231" s="3" t="s">
        <v>78</v>
      </c>
      <c r="C231" s="3" t="s">
        <v>462</v>
      </c>
      <c r="D231" s="146">
        <v>50.276650580492984</v>
      </c>
      <c r="E231" s="146">
        <v>0</v>
      </c>
      <c r="F231" s="146">
        <v>4.3403162024603859</v>
      </c>
      <c r="G231" s="146">
        <v>1.1488484914479067</v>
      </c>
      <c r="H231" s="146">
        <v>4.5953939657916267</v>
      </c>
      <c r="I231" s="146">
        <v>3.3311808062735997</v>
      </c>
      <c r="J231" s="146">
        <v>2.2207872041823999</v>
      </c>
      <c r="K231" s="153">
        <v>2.1043107042271503</v>
      </c>
      <c r="L231" s="151">
        <v>5.2607767605678752</v>
      </c>
      <c r="M231" s="146">
        <v>3.7084477121888124</v>
      </c>
      <c r="N231" s="146">
        <v>4.8209820258454563</v>
      </c>
      <c r="O231" s="146">
        <v>5.2049460467288746</v>
      </c>
      <c r="P231" s="146">
        <v>0.74356372096126777</v>
      </c>
      <c r="Q231" s="146">
        <v>0.74356372096126777</v>
      </c>
      <c r="R231" s="146">
        <v>0</v>
      </c>
      <c r="S231" s="146">
        <v>0</v>
      </c>
      <c r="T231" s="153">
        <v>0</v>
      </c>
      <c r="U231" s="151">
        <v>1.8718469388117145</v>
      </c>
      <c r="V231" s="146">
        <v>2.8077704082175718</v>
      </c>
      <c r="W231" s="146">
        <v>0.90162255938905067</v>
      </c>
      <c r="X231" s="146">
        <v>0</v>
      </c>
      <c r="Y231" s="146">
        <v>3.6984533213931536</v>
      </c>
      <c r="Z231" s="146">
        <v>2.7738399910448654</v>
      </c>
      <c r="AA231" s="146">
        <v>0</v>
      </c>
      <c r="AB231" s="146">
        <v>0</v>
      </c>
      <c r="AC231" s="153">
        <v>0</v>
      </c>
      <c r="AD231" s="151">
        <v>0</v>
      </c>
      <c r="AE231" s="146">
        <v>0</v>
      </c>
      <c r="AF231" s="146">
        <v>0</v>
      </c>
    </row>
    <row r="232" spans="1:32" x14ac:dyDescent="0.45">
      <c r="A232" s="3" t="s">
        <v>237</v>
      </c>
      <c r="B232" s="3" t="s">
        <v>78</v>
      </c>
      <c r="C232" s="3" t="s">
        <v>463</v>
      </c>
      <c r="D232" s="146">
        <v>27.389369341548583</v>
      </c>
      <c r="E232" s="146">
        <v>0</v>
      </c>
      <c r="F232" s="146">
        <v>0</v>
      </c>
      <c r="G232" s="146">
        <v>2.2976969828958134</v>
      </c>
      <c r="H232" s="146">
        <v>2.067927284606232</v>
      </c>
      <c r="I232" s="146">
        <v>2.2207872041823999</v>
      </c>
      <c r="J232" s="146">
        <v>1.3324723225094399</v>
      </c>
      <c r="K232" s="153">
        <v>2.1043107042271503</v>
      </c>
      <c r="L232" s="151">
        <v>3.1564660563407254</v>
      </c>
      <c r="M232" s="146">
        <v>0.9271119280472031</v>
      </c>
      <c r="N232" s="146">
        <v>1.8542238560944062</v>
      </c>
      <c r="O232" s="146">
        <v>0</v>
      </c>
      <c r="P232" s="146">
        <v>0</v>
      </c>
      <c r="Q232" s="146">
        <v>0</v>
      </c>
      <c r="R232" s="146">
        <v>0</v>
      </c>
      <c r="S232" s="146">
        <v>0</v>
      </c>
      <c r="T232" s="153">
        <v>1.0690681462407912</v>
      </c>
      <c r="U232" s="151">
        <v>0.93592346940585724</v>
      </c>
      <c r="V232" s="146">
        <v>2.0590316326928861</v>
      </c>
      <c r="W232" s="146">
        <v>0</v>
      </c>
      <c r="X232" s="146">
        <v>2.3442186544115318</v>
      </c>
      <c r="Y232" s="146">
        <v>0.92461333034828841</v>
      </c>
      <c r="Z232" s="146">
        <v>0.92461333034828841</v>
      </c>
      <c r="AA232" s="146">
        <v>1.7470995482197742</v>
      </c>
      <c r="AB232" s="146">
        <v>0</v>
      </c>
      <c r="AC232" s="153">
        <v>1.4238048909777901</v>
      </c>
      <c r="AD232" s="151">
        <v>0</v>
      </c>
      <c r="AE232" s="146">
        <v>0</v>
      </c>
      <c r="AF232" s="146">
        <v>0</v>
      </c>
    </row>
    <row r="233" spans="1:32" x14ac:dyDescent="0.45">
      <c r="A233" s="3" t="s">
        <v>237</v>
      </c>
      <c r="B233" s="3" t="s">
        <v>78</v>
      </c>
      <c r="C233" s="3" t="s">
        <v>464</v>
      </c>
      <c r="D233" s="146">
        <v>29.875756877827335</v>
      </c>
      <c r="E233" s="146">
        <v>0</v>
      </c>
      <c r="F233" s="146">
        <v>0</v>
      </c>
      <c r="G233" s="146">
        <v>0</v>
      </c>
      <c r="H233" s="146">
        <v>4.8251636640812086</v>
      </c>
      <c r="I233" s="146">
        <v>4.4415744083647999</v>
      </c>
      <c r="J233" s="146">
        <v>2.4428659246006403</v>
      </c>
      <c r="K233" s="153">
        <v>2.9460349859180104</v>
      </c>
      <c r="L233" s="151">
        <v>1.2625864225362902</v>
      </c>
      <c r="M233" s="146">
        <v>2.7813357841416093</v>
      </c>
      <c r="N233" s="146">
        <v>5.191826797064337</v>
      </c>
      <c r="O233" s="146">
        <v>0.74356372096126777</v>
      </c>
      <c r="P233" s="146">
        <v>0</v>
      </c>
      <c r="Q233" s="146">
        <v>0</v>
      </c>
      <c r="R233" s="146">
        <v>0</v>
      </c>
      <c r="S233" s="146">
        <v>0</v>
      </c>
      <c r="T233" s="153">
        <v>1.0690681462407912</v>
      </c>
      <c r="U233" s="151">
        <v>0</v>
      </c>
      <c r="V233" s="146">
        <v>1.6846622449305431</v>
      </c>
      <c r="W233" s="146">
        <v>0.7212980475112406</v>
      </c>
      <c r="X233" s="146">
        <v>0.18032451187781015</v>
      </c>
      <c r="Y233" s="146">
        <v>0</v>
      </c>
      <c r="Z233" s="146">
        <v>0</v>
      </c>
      <c r="AA233" s="146">
        <v>0</v>
      </c>
      <c r="AB233" s="146">
        <v>0.8735497741098871</v>
      </c>
      <c r="AC233" s="153">
        <v>0</v>
      </c>
      <c r="AD233" s="151">
        <v>0.71190244548889503</v>
      </c>
      <c r="AE233" s="146">
        <v>0</v>
      </c>
      <c r="AF233" s="146">
        <v>0</v>
      </c>
    </row>
    <row r="234" spans="1:32" x14ac:dyDescent="0.45">
      <c r="A234" s="3" t="s">
        <v>237</v>
      </c>
      <c r="B234" s="3" t="s">
        <v>78</v>
      </c>
      <c r="C234" s="3" t="s">
        <v>465</v>
      </c>
      <c r="D234" s="146">
        <v>57.220196150094175</v>
      </c>
      <c r="E234" s="146">
        <v>0</v>
      </c>
      <c r="F234" s="146">
        <v>2.1701581012301929</v>
      </c>
      <c r="G234" s="146">
        <v>2.2976969828958134</v>
      </c>
      <c r="H234" s="146">
        <v>4.3656242675020449</v>
      </c>
      <c r="I234" s="146">
        <v>8.2169126554748804</v>
      </c>
      <c r="J234" s="146">
        <v>5.7740467308742405</v>
      </c>
      <c r="K234" s="153">
        <v>1.2625864225362902</v>
      </c>
      <c r="L234" s="151">
        <v>2.1043107042271503</v>
      </c>
      <c r="M234" s="146">
        <v>3.7084477121888124</v>
      </c>
      <c r="N234" s="146">
        <v>2.7813357841416093</v>
      </c>
      <c r="O234" s="146">
        <v>2.9742548838450711</v>
      </c>
      <c r="P234" s="146">
        <v>0.74356372096126777</v>
      </c>
      <c r="Q234" s="146">
        <v>0</v>
      </c>
      <c r="R234" s="146">
        <v>0</v>
      </c>
      <c r="S234" s="146">
        <v>0</v>
      </c>
      <c r="T234" s="153">
        <v>1.0690681462407912</v>
      </c>
      <c r="U234" s="151">
        <v>5.6155408164351437</v>
      </c>
      <c r="V234" s="146">
        <v>5.2411714286727999</v>
      </c>
      <c r="W234" s="146">
        <v>3.4261657256783922</v>
      </c>
      <c r="X234" s="146">
        <v>1.9835696306559116</v>
      </c>
      <c r="Y234" s="146">
        <v>1.8492266606965768</v>
      </c>
      <c r="Z234" s="146">
        <v>0.92461333034828841</v>
      </c>
      <c r="AA234" s="146">
        <v>0</v>
      </c>
      <c r="AB234" s="146">
        <v>0</v>
      </c>
      <c r="AC234" s="153">
        <v>0</v>
      </c>
      <c r="AD234" s="151">
        <v>0</v>
      </c>
      <c r="AE234" s="146">
        <v>0</v>
      </c>
      <c r="AF234" s="146">
        <v>0.71190244548889503</v>
      </c>
    </row>
    <row r="235" spans="1:32" x14ac:dyDescent="0.45">
      <c r="A235" s="3" t="s">
        <v>237</v>
      </c>
      <c r="B235" s="3" t="s">
        <v>78</v>
      </c>
      <c r="C235" s="3" t="s">
        <v>466</v>
      </c>
      <c r="D235" s="146">
        <v>3.3908091683997879</v>
      </c>
      <c r="E235" s="146">
        <v>0</v>
      </c>
      <c r="F235" s="146">
        <v>1.0850790506150965</v>
      </c>
      <c r="G235" s="146">
        <v>0</v>
      </c>
      <c r="H235" s="146">
        <v>1.3786181897374881</v>
      </c>
      <c r="I235" s="146">
        <v>0</v>
      </c>
      <c r="J235" s="146">
        <v>0</v>
      </c>
      <c r="K235" s="153">
        <v>0</v>
      </c>
      <c r="L235" s="151">
        <v>0</v>
      </c>
      <c r="M235" s="146">
        <v>0.9271119280472031</v>
      </c>
      <c r="N235" s="146">
        <v>0</v>
      </c>
      <c r="O235" s="146">
        <v>0</v>
      </c>
      <c r="P235" s="146">
        <v>0</v>
      </c>
      <c r="Q235" s="146">
        <v>0</v>
      </c>
      <c r="R235" s="146">
        <v>0</v>
      </c>
      <c r="S235" s="146">
        <v>0</v>
      </c>
      <c r="T235" s="153">
        <v>0</v>
      </c>
      <c r="U235" s="151">
        <v>0</v>
      </c>
      <c r="V235" s="146">
        <v>0</v>
      </c>
      <c r="W235" s="146">
        <v>0</v>
      </c>
      <c r="X235" s="146">
        <v>0</v>
      </c>
      <c r="Y235" s="146">
        <v>0</v>
      </c>
      <c r="Z235" s="146">
        <v>0</v>
      </c>
      <c r="AA235" s="146">
        <v>0</v>
      </c>
      <c r="AB235" s="146">
        <v>0</v>
      </c>
      <c r="AC235" s="153">
        <v>0</v>
      </c>
      <c r="AD235" s="151">
        <v>0</v>
      </c>
      <c r="AE235" s="146">
        <v>0</v>
      </c>
      <c r="AF235" s="146">
        <v>0</v>
      </c>
    </row>
    <row r="236" spans="1:32" x14ac:dyDescent="0.45">
      <c r="A236" s="2" t="s">
        <v>235</v>
      </c>
      <c r="B236" s="2" t="s">
        <v>79</v>
      </c>
      <c r="C236" s="2" t="s">
        <v>467</v>
      </c>
      <c r="D236" s="145">
        <v>137.84102389868764</v>
      </c>
      <c r="E236" s="145">
        <v>0</v>
      </c>
      <c r="F236" s="145">
        <v>2.1701581012301929</v>
      </c>
      <c r="G236" s="145">
        <v>11.488484914479066</v>
      </c>
      <c r="H236" s="145">
        <v>11.488484914479066</v>
      </c>
      <c r="I236" s="145">
        <v>9.9935424188208</v>
      </c>
      <c r="J236" s="145">
        <v>9.7714636984025613</v>
      </c>
      <c r="K236" s="148">
        <v>10.52155352113575</v>
      </c>
      <c r="L236" s="152">
        <v>14.730174929590053</v>
      </c>
      <c r="M236" s="145">
        <v>6.3043611107209809</v>
      </c>
      <c r="N236" s="145">
        <v>10.198231208519234</v>
      </c>
      <c r="O236" s="145">
        <v>8.9227646515352141</v>
      </c>
      <c r="P236" s="145">
        <v>5.2049460467288746</v>
      </c>
      <c r="Q236" s="145">
        <v>2.2306911628838035</v>
      </c>
      <c r="R236" s="145">
        <v>0.74356372096126777</v>
      </c>
      <c r="S236" s="145">
        <v>0</v>
      </c>
      <c r="T236" s="148">
        <v>1.2828817754889494</v>
      </c>
      <c r="U236" s="152">
        <v>4.6796173470292866</v>
      </c>
      <c r="V236" s="145">
        <v>0.93592346940585724</v>
      </c>
      <c r="W236" s="145">
        <v>4.5081127969452535</v>
      </c>
      <c r="X236" s="145">
        <v>9.9178481532795573</v>
      </c>
      <c r="Y236" s="145">
        <v>1.6643039946269191</v>
      </c>
      <c r="Z236" s="145">
        <v>0.92461333034828841</v>
      </c>
      <c r="AA236" s="145">
        <v>6.1148484187692098</v>
      </c>
      <c r="AB236" s="145">
        <v>2.6206493223296614</v>
      </c>
      <c r="AC236" s="148">
        <v>0</v>
      </c>
      <c r="AD236" s="152">
        <v>0.71190244548889503</v>
      </c>
      <c r="AE236" s="145">
        <v>0</v>
      </c>
      <c r="AF236" s="145">
        <v>0.71190244548889503</v>
      </c>
    </row>
    <row r="237" spans="1:32" x14ac:dyDescent="0.45">
      <c r="A237" s="3" t="s">
        <v>237</v>
      </c>
      <c r="B237" s="3" t="s">
        <v>79</v>
      </c>
      <c r="C237" s="3" t="s">
        <v>468</v>
      </c>
      <c r="D237" s="146">
        <v>72.768684296991808</v>
      </c>
      <c r="E237" s="146">
        <v>0</v>
      </c>
      <c r="F237" s="146">
        <v>1.0850790506150965</v>
      </c>
      <c r="G237" s="146">
        <v>8.0419394401353461</v>
      </c>
      <c r="H237" s="146">
        <v>4.5953939657916267</v>
      </c>
      <c r="I237" s="146">
        <v>5.5519680104560001</v>
      </c>
      <c r="J237" s="146">
        <v>4.4415744083647999</v>
      </c>
      <c r="K237" s="153">
        <v>7.3650874647950264</v>
      </c>
      <c r="L237" s="151">
        <v>6.5233631831041663</v>
      </c>
      <c r="M237" s="146">
        <v>2.7813357841416093</v>
      </c>
      <c r="N237" s="146">
        <v>4.8209820258454563</v>
      </c>
      <c r="O237" s="146">
        <v>2.2306911628838035</v>
      </c>
      <c r="P237" s="146">
        <v>2.2306911628838035</v>
      </c>
      <c r="Q237" s="146">
        <v>0.74356372096126777</v>
      </c>
      <c r="R237" s="146">
        <v>0</v>
      </c>
      <c r="S237" s="146">
        <v>0</v>
      </c>
      <c r="T237" s="153">
        <v>0.21381362924815825</v>
      </c>
      <c r="U237" s="151">
        <v>3.743693877623429</v>
      </c>
      <c r="V237" s="146">
        <v>0</v>
      </c>
      <c r="W237" s="146">
        <v>2.8851921900449624</v>
      </c>
      <c r="X237" s="146">
        <v>6.311357915723355</v>
      </c>
      <c r="Y237" s="146">
        <v>1.6643039946269191</v>
      </c>
      <c r="Z237" s="146">
        <v>0</v>
      </c>
      <c r="AA237" s="146">
        <v>4.3677488705494358</v>
      </c>
      <c r="AB237" s="146">
        <v>1.7470995482197742</v>
      </c>
      <c r="AC237" s="153">
        <v>0</v>
      </c>
      <c r="AD237" s="151">
        <v>0.71190244548889503</v>
      </c>
      <c r="AE237" s="146">
        <v>0</v>
      </c>
      <c r="AF237" s="146">
        <v>0.71190244548889503</v>
      </c>
    </row>
    <row r="238" spans="1:32" x14ac:dyDescent="0.45">
      <c r="A238" s="3" t="s">
        <v>237</v>
      </c>
      <c r="B238" s="3" t="s">
        <v>79</v>
      </c>
      <c r="C238" s="3" t="s">
        <v>469</v>
      </c>
      <c r="D238" s="146">
        <v>16.716812322812004</v>
      </c>
      <c r="E238" s="146">
        <v>0</v>
      </c>
      <c r="F238" s="146">
        <v>0</v>
      </c>
      <c r="G238" s="146">
        <v>0</v>
      </c>
      <c r="H238" s="146">
        <v>1.1488484914479067</v>
      </c>
      <c r="I238" s="146">
        <v>1.1103936020912</v>
      </c>
      <c r="J238" s="146">
        <v>0</v>
      </c>
      <c r="K238" s="153">
        <v>0</v>
      </c>
      <c r="L238" s="151">
        <v>2.1043107042271503</v>
      </c>
      <c r="M238" s="146">
        <v>0.9271119280472031</v>
      </c>
      <c r="N238" s="146">
        <v>3.5230253265793716</v>
      </c>
      <c r="O238" s="146">
        <v>1.4871274419225355</v>
      </c>
      <c r="P238" s="146">
        <v>1.338414697730282</v>
      </c>
      <c r="Q238" s="146">
        <v>0</v>
      </c>
      <c r="R238" s="146">
        <v>0.74356372096126777</v>
      </c>
      <c r="S238" s="146">
        <v>0</v>
      </c>
      <c r="T238" s="153">
        <v>0</v>
      </c>
      <c r="U238" s="151">
        <v>0.93592346940585724</v>
      </c>
      <c r="V238" s="146">
        <v>0</v>
      </c>
      <c r="W238" s="146">
        <v>0</v>
      </c>
      <c r="X238" s="146">
        <v>2.5245431662893418</v>
      </c>
      <c r="Y238" s="146">
        <v>0</v>
      </c>
      <c r="Z238" s="146">
        <v>0</v>
      </c>
      <c r="AA238" s="146">
        <v>0.8735497741098871</v>
      </c>
      <c r="AB238" s="146">
        <v>0</v>
      </c>
      <c r="AC238" s="153">
        <v>0</v>
      </c>
      <c r="AD238" s="151">
        <v>0</v>
      </c>
      <c r="AE238" s="146">
        <v>0</v>
      </c>
      <c r="AF238" s="146">
        <v>0</v>
      </c>
    </row>
    <row r="239" spans="1:32" x14ac:dyDescent="0.45">
      <c r="A239" s="3" t="s">
        <v>237</v>
      </c>
      <c r="B239" s="3" t="s">
        <v>79</v>
      </c>
      <c r="C239" s="3" t="s">
        <v>470</v>
      </c>
      <c r="D239" s="146">
        <v>6.7487685928337724</v>
      </c>
      <c r="E239" s="146">
        <v>0</v>
      </c>
      <c r="F239" s="146">
        <v>0</v>
      </c>
      <c r="G239" s="146">
        <v>0</v>
      </c>
      <c r="H239" s="146">
        <v>1.1488484914479067</v>
      </c>
      <c r="I239" s="146">
        <v>1.1103936020912</v>
      </c>
      <c r="J239" s="146">
        <v>1.1103936020912</v>
      </c>
      <c r="K239" s="153">
        <v>0</v>
      </c>
      <c r="L239" s="151">
        <v>1.8938796338044352</v>
      </c>
      <c r="M239" s="146">
        <v>0.74168954243776253</v>
      </c>
      <c r="N239" s="146">
        <v>0</v>
      </c>
      <c r="O239" s="146">
        <v>0.74356372096126777</v>
      </c>
      <c r="P239" s="146">
        <v>0</v>
      </c>
      <c r="Q239" s="146">
        <v>0</v>
      </c>
      <c r="R239" s="146">
        <v>0</v>
      </c>
      <c r="S239" s="146">
        <v>0</v>
      </c>
      <c r="T239" s="153">
        <v>0</v>
      </c>
      <c r="U239" s="151">
        <v>0</v>
      </c>
      <c r="V239" s="146">
        <v>0</v>
      </c>
      <c r="W239" s="146">
        <v>0</v>
      </c>
      <c r="X239" s="146">
        <v>0</v>
      </c>
      <c r="Y239" s="146">
        <v>0</v>
      </c>
      <c r="Z239" s="146">
        <v>0</v>
      </c>
      <c r="AA239" s="146">
        <v>0</v>
      </c>
      <c r="AB239" s="146">
        <v>0</v>
      </c>
      <c r="AC239" s="153">
        <v>0</v>
      </c>
      <c r="AD239" s="151">
        <v>0</v>
      </c>
      <c r="AE239" s="146">
        <v>0</v>
      </c>
      <c r="AF239" s="146">
        <v>0</v>
      </c>
    </row>
    <row r="240" spans="1:32" x14ac:dyDescent="0.45">
      <c r="A240" s="3" t="s">
        <v>237</v>
      </c>
      <c r="B240" s="3" t="s">
        <v>79</v>
      </c>
      <c r="C240" s="3" t="s">
        <v>471</v>
      </c>
      <c r="D240" s="146">
        <v>3.8698594440376817</v>
      </c>
      <c r="E240" s="146">
        <v>0</v>
      </c>
      <c r="F240" s="146">
        <v>0</v>
      </c>
      <c r="G240" s="146">
        <v>0</v>
      </c>
      <c r="H240" s="146">
        <v>1.1488484914479067</v>
      </c>
      <c r="I240" s="146">
        <v>0</v>
      </c>
      <c r="J240" s="146">
        <v>0</v>
      </c>
      <c r="K240" s="153">
        <v>0</v>
      </c>
      <c r="L240" s="151">
        <v>0</v>
      </c>
      <c r="M240" s="146">
        <v>0</v>
      </c>
      <c r="N240" s="146">
        <v>0.9271119280472031</v>
      </c>
      <c r="O240" s="146">
        <v>0.74356372096126777</v>
      </c>
      <c r="P240" s="146">
        <v>0.14871274419225355</v>
      </c>
      <c r="Q240" s="146">
        <v>0</v>
      </c>
      <c r="R240" s="146">
        <v>0</v>
      </c>
      <c r="S240" s="146">
        <v>0</v>
      </c>
      <c r="T240" s="153">
        <v>0</v>
      </c>
      <c r="U240" s="151">
        <v>0</v>
      </c>
      <c r="V240" s="146">
        <v>0</v>
      </c>
      <c r="W240" s="146">
        <v>0</v>
      </c>
      <c r="X240" s="146">
        <v>0.90162255938905067</v>
      </c>
      <c r="Y240" s="146">
        <v>0</v>
      </c>
      <c r="Z240" s="146">
        <v>0</v>
      </c>
      <c r="AA240" s="146">
        <v>0</v>
      </c>
      <c r="AB240" s="146">
        <v>0</v>
      </c>
      <c r="AC240" s="153">
        <v>0</v>
      </c>
      <c r="AD240" s="151">
        <v>0</v>
      </c>
      <c r="AE240" s="146">
        <v>0</v>
      </c>
      <c r="AF240" s="146">
        <v>0</v>
      </c>
    </row>
    <row r="241" spans="1:32" x14ac:dyDescent="0.45">
      <c r="A241" s="3" t="s">
        <v>237</v>
      </c>
      <c r="B241" s="3" t="s">
        <v>79</v>
      </c>
      <c r="C241" s="3" t="s">
        <v>472</v>
      </c>
      <c r="D241" s="146">
        <v>9.5171072102952365</v>
      </c>
      <c r="E241" s="146">
        <v>0</v>
      </c>
      <c r="F241" s="146">
        <v>0</v>
      </c>
      <c r="G241" s="146">
        <v>1.1488484914479067</v>
      </c>
      <c r="H241" s="146">
        <v>0</v>
      </c>
      <c r="I241" s="146">
        <v>1.1103936020912</v>
      </c>
      <c r="J241" s="146">
        <v>0.88831488167296002</v>
      </c>
      <c r="K241" s="153">
        <v>1.0521553521135751</v>
      </c>
      <c r="L241" s="151">
        <v>1.0521553521135751</v>
      </c>
      <c r="M241" s="146">
        <v>0.9271119280472031</v>
      </c>
      <c r="N241" s="146">
        <v>0.9271119280472031</v>
      </c>
      <c r="O241" s="146">
        <v>2.2306911628838035</v>
      </c>
      <c r="P241" s="146">
        <v>0</v>
      </c>
      <c r="Q241" s="146">
        <v>0</v>
      </c>
      <c r="R241" s="146">
        <v>0</v>
      </c>
      <c r="S241" s="146">
        <v>0</v>
      </c>
      <c r="T241" s="153">
        <v>0</v>
      </c>
      <c r="U241" s="151">
        <v>0</v>
      </c>
      <c r="V241" s="146">
        <v>0</v>
      </c>
      <c r="W241" s="146">
        <v>0</v>
      </c>
      <c r="X241" s="146">
        <v>0.18032451187781015</v>
      </c>
      <c r="Y241" s="146">
        <v>0</v>
      </c>
      <c r="Z241" s="146">
        <v>0</v>
      </c>
      <c r="AA241" s="146">
        <v>0</v>
      </c>
      <c r="AB241" s="146">
        <v>0</v>
      </c>
      <c r="AC241" s="153">
        <v>0</v>
      </c>
      <c r="AD241" s="151">
        <v>0</v>
      </c>
      <c r="AE241" s="146">
        <v>0</v>
      </c>
      <c r="AF241" s="146">
        <v>0</v>
      </c>
    </row>
    <row r="242" spans="1:32" x14ac:dyDescent="0.45">
      <c r="A242" s="3" t="s">
        <v>237</v>
      </c>
      <c r="B242" s="3" t="s">
        <v>79</v>
      </c>
      <c r="C242" s="3" t="s">
        <v>473</v>
      </c>
      <c r="D242" s="146">
        <v>18.55018896920588</v>
      </c>
      <c r="E242" s="146">
        <v>0</v>
      </c>
      <c r="F242" s="146">
        <v>1.0850790506150965</v>
      </c>
      <c r="G242" s="146">
        <v>0</v>
      </c>
      <c r="H242" s="146">
        <v>2.2976969828958134</v>
      </c>
      <c r="I242" s="146">
        <v>0</v>
      </c>
      <c r="J242" s="146">
        <v>2.2207872041823999</v>
      </c>
      <c r="K242" s="153">
        <v>2.1043107042271503</v>
      </c>
      <c r="L242" s="151">
        <v>2.1043107042271503</v>
      </c>
      <c r="M242" s="146">
        <v>0.18542238560944063</v>
      </c>
      <c r="N242" s="146">
        <v>0</v>
      </c>
      <c r="O242" s="146">
        <v>0.74356372096126777</v>
      </c>
      <c r="P242" s="146">
        <v>1.4871274419225355</v>
      </c>
      <c r="Q242" s="146">
        <v>0.74356372096126777</v>
      </c>
      <c r="R242" s="146">
        <v>0</v>
      </c>
      <c r="S242" s="146">
        <v>0</v>
      </c>
      <c r="T242" s="153">
        <v>1.0690681462407912</v>
      </c>
      <c r="U242" s="151">
        <v>0</v>
      </c>
      <c r="V242" s="146">
        <v>0.93592346940585724</v>
      </c>
      <c r="W242" s="146">
        <v>0.90162255938905067</v>
      </c>
      <c r="X242" s="146">
        <v>0</v>
      </c>
      <c r="Y242" s="146">
        <v>0</v>
      </c>
      <c r="Z242" s="146">
        <v>0.92461333034828841</v>
      </c>
      <c r="AA242" s="146">
        <v>0.8735497741098871</v>
      </c>
      <c r="AB242" s="146">
        <v>0.8735497741098871</v>
      </c>
      <c r="AC242" s="153">
        <v>0</v>
      </c>
      <c r="AD242" s="151">
        <v>0</v>
      </c>
      <c r="AE242" s="146">
        <v>0</v>
      </c>
      <c r="AF242" s="146">
        <v>0</v>
      </c>
    </row>
    <row r="243" spans="1:32" x14ac:dyDescent="0.45">
      <c r="A243" s="3" t="s">
        <v>237</v>
      </c>
      <c r="B243" s="3" t="s">
        <v>79</v>
      </c>
      <c r="C243" s="3" t="s">
        <v>474</v>
      </c>
      <c r="D243" s="146">
        <v>9.6696030625112339</v>
      </c>
      <c r="E243" s="146">
        <v>0</v>
      </c>
      <c r="F243" s="146">
        <v>0</v>
      </c>
      <c r="G243" s="146">
        <v>2.2976969828958134</v>
      </c>
      <c r="H243" s="146">
        <v>1.1488484914479067</v>
      </c>
      <c r="I243" s="146">
        <v>1.1103936020912</v>
      </c>
      <c r="J243" s="146">
        <v>1.1103936020912</v>
      </c>
      <c r="K243" s="153">
        <v>0</v>
      </c>
      <c r="L243" s="151">
        <v>1.0521553521135751</v>
      </c>
      <c r="M243" s="146">
        <v>0.74168954243776253</v>
      </c>
      <c r="N243" s="146">
        <v>0</v>
      </c>
      <c r="O243" s="146">
        <v>0.74356372096126777</v>
      </c>
      <c r="P243" s="146">
        <v>0</v>
      </c>
      <c r="Q243" s="146">
        <v>0.74356372096126777</v>
      </c>
      <c r="R243" s="146">
        <v>0</v>
      </c>
      <c r="S243" s="146">
        <v>0</v>
      </c>
      <c r="T243" s="153">
        <v>0</v>
      </c>
      <c r="U243" s="151">
        <v>0</v>
      </c>
      <c r="V243" s="146">
        <v>0</v>
      </c>
      <c r="W243" s="146">
        <v>0.7212980475112406</v>
      </c>
      <c r="X243" s="146">
        <v>0</v>
      </c>
      <c r="Y243" s="146">
        <v>0</v>
      </c>
      <c r="Z243" s="146">
        <v>0</v>
      </c>
      <c r="AA243" s="146">
        <v>0</v>
      </c>
      <c r="AB243" s="146">
        <v>0</v>
      </c>
      <c r="AC243" s="153">
        <v>0</v>
      </c>
      <c r="AD243" s="151">
        <v>0</v>
      </c>
      <c r="AE243" s="146">
        <v>0</v>
      </c>
      <c r="AF243" s="146">
        <v>0</v>
      </c>
    </row>
    <row r="244" spans="1:32" x14ac:dyDescent="0.45">
      <c r="A244" s="2" t="s">
        <v>235</v>
      </c>
      <c r="B244" s="2" t="s">
        <v>80</v>
      </c>
      <c r="C244" s="2" t="s">
        <v>475</v>
      </c>
      <c r="D244" s="145">
        <v>123.73766398243913</v>
      </c>
      <c r="E244" s="145">
        <v>0</v>
      </c>
      <c r="F244" s="145">
        <v>4.3403162024603859</v>
      </c>
      <c r="G244" s="145">
        <v>16.773187975139436</v>
      </c>
      <c r="H244" s="145">
        <v>8.0419394401353461</v>
      </c>
      <c r="I244" s="145">
        <v>13.324723225094399</v>
      </c>
      <c r="J244" s="145">
        <v>5.5519680104560001</v>
      </c>
      <c r="K244" s="148">
        <v>4.2086214084543005</v>
      </c>
      <c r="L244" s="152">
        <v>9.4693981690221758</v>
      </c>
      <c r="M244" s="145">
        <v>10.012808822909793</v>
      </c>
      <c r="N244" s="145">
        <v>13.164989378270283</v>
      </c>
      <c r="O244" s="145">
        <v>3.7178186048063386</v>
      </c>
      <c r="P244" s="145">
        <v>0</v>
      </c>
      <c r="Q244" s="145">
        <v>1.4871274419225355</v>
      </c>
      <c r="R244" s="145">
        <v>0</v>
      </c>
      <c r="S244" s="145">
        <v>0</v>
      </c>
      <c r="T244" s="148">
        <v>2.1381362924815823</v>
      </c>
      <c r="U244" s="152">
        <v>5.6155408164351437</v>
      </c>
      <c r="V244" s="145">
        <v>2.8077704082175718</v>
      </c>
      <c r="W244" s="145">
        <v>8.1146030345014566</v>
      </c>
      <c r="X244" s="145">
        <v>2.7048676781671519</v>
      </c>
      <c r="Y244" s="145">
        <v>3.6984533213931536</v>
      </c>
      <c r="Z244" s="145">
        <v>2.7738399910448654</v>
      </c>
      <c r="AA244" s="145">
        <v>3.4941990964395484</v>
      </c>
      <c r="AB244" s="145">
        <v>0.8735497741098871</v>
      </c>
      <c r="AC244" s="148">
        <v>0.71190244548889503</v>
      </c>
      <c r="AD244" s="152">
        <v>0.71190244548889503</v>
      </c>
      <c r="AE244" s="145">
        <v>0</v>
      </c>
      <c r="AF244" s="145">
        <v>0</v>
      </c>
    </row>
    <row r="245" spans="1:32" x14ac:dyDescent="0.45">
      <c r="A245" s="3" t="s">
        <v>237</v>
      </c>
      <c r="B245" s="3" t="s">
        <v>80</v>
      </c>
      <c r="C245" s="3" t="s">
        <v>476</v>
      </c>
      <c r="D245" s="146">
        <v>37.222733439091328</v>
      </c>
      <c r="E245" s="146">
        <v>0</v>
      </c>
      <c r="F245" s="146">
        <v>1.0850790506150965</v>
      </c>
      <c r="G245" s="146">
        <v>3.4465454743437203</v>
      </c>
      <c r="H245" s="146">
        <v>2.2976969828958134</v>
      </c>
      <c r="I245" s="146">
        <v>3.3311808062735997</v>
      </c>
      <c r="J245" s="146">
        <v>1.1103936020912</v>
      </c>
      <c r="K245" s="153">
        <v>0</v>
      </c>
      <c r="L245" s="151">
        <v>3.1564660563407254</v>
      </c>
      <c r="M245" s="146">
        <v>4.4501372546265747</v>
      </c>
      <c r="N245" s="146">
        <v>5.748093953892659</v>
      </c>
      <c r="O245" s="146">
        <v>1.4871274419225355</v>
      </c>
      <c r="P245" s="146">
        <v>0</v>
      </c>
      <c r="Q245" s="146">
        <v>0</v>
      </c>
      <c r="R245" s="146">
        <v>0</v>
      </c>
      <c r="S245" s="146">
        <v>0</v>
      </c>
      <c r="T245" s="153">
        <v>1.0690681462407912</v>
      </c>
      <c r="U245" s="151">
        <v>1.8718469388117145</v>
      </c>
      <c r="V245" s="146">
        <v>0</v>
      </c>
      <c r="W245" s="146">
        <v>1.0819470712668608</v>
      </c>
      <c r="X245" s="146">
        <v>1.8032451187781013</v>
      </c>
      <c r="Y245" s="146">
        <v>2.7738399910448654</v>
      </c>
      <c r="Z245" s="146">
        <v>0.92461333034828841</v>
      </c>
      <c r="AA245" s="146">
        <v>0.8735497741098871</v>
      </c>
      <c r="AB245" s="146">
        <v>0</v>
      </c>
      <c r="AC245" s="153">
        <v>0</v>
      </c>
      <c r="AD245" s="151">
        <v>0.71190244548889503</v>
      </c>
      <c r="AE245" s="146">
        <v>0</v>
      </c>
      <c r="AF245" s="146">
        <v>0</v>
      </c>
    </row>
    <row r="246" spans="1:32" x14ac:dyDescent="0.45">
      <c r="A246" s="3" t="s">
        <v>237</v>
      </c>
      <c r="B246" s="3" t="s">
        <v>80</v>
      </c>
      <c r="C246" s="3" t="s">
        <v>477</v>
      </c>
      <c r="D246" s="146">
        <v>14.575189315756578</v>
      </c>
      <c r="E246" s="146">
        <v>0</v>
      </c>
      <c r="F246" s="146">
        <v>2.1701581012301929</v>
      </c>
      <c r="G246" s="146">
        <v>0</v>
      </c>
      <c r="H246" s="146">
        <v>0</v>
      </c>
      <c r="I246" s="146">
        <v>2.2207872041823999</v>
      </c>
      <c r="J246" s="146">
        <v>2.2207872041823999</v>
      </c>
      <c r="K246" s="153">
        <v>0</v>
      </c>
      <c r="L246" s="151">
        <v>0</v>
      </c>
      <c r="M246" s="146">
        <v>1.8542238560944062</v>
      </c>
      <c r="N246" s="146">
        <v>3.7084477121888124</v>
      </c>
      <c r="O246" s="146">
        <v>0</v>
      </c>
      <c r="P246" s="146">
        <v>0</v>
      </c>
      <c r="Q246" s="146">
        <v>0.74356372096126777</v>
      </c>
      <c r="R246" s="146">
        <v>0</v>
      </c>
      <c r="S246" s="146">
        <v>0</v>
      </c>
      <c r="T246" s="153">
        <v>0</v>
      </c>
      <c r="U246" s="151">
        <v>0.93592346940585724</v>
      </c>
      <c r="V246" s="146">
        <v>0</v>
      </c>
      <c r="W246" s="146">
        <v>0.7212980475112406</v>
      </c>
      <c r="X246" s="146">
        <v>0</v>
      </c>
      <c r="Y246" s="146">
        <v>0</v>
      </c>
      <c r="Z246" s="146">
        <v>0</v>
      </c>
      <c r="AA246" s="146">
        <v>0</v>
      </c>
      <c r="AB246" s="146">
        <v>0</v>
      </c>
      <c r="AC246" s="153">
        <v>0</v>
      </c>
      <c r="AD246" s="151">
        <v>0</v>
      </c>
      <c r="AE246" s="146">
        <v>0</v>
      </c>
      <c r="AF246" s="146">
        <v>0</v>
      </c>
    </row>
    <row r="247" spans="1:32" x14ac:dyDescent="0.45">
      <c r="A247" s="3" t="s">
        <v>237</v>
      </c>
      <c r="B247" s="3" t="s">
        <v>80</v>
      </c>
      <c r="C247" s="3" t="s">
        <v>478</v>
      </c>
      <c r="D247" s="146">
        <v>71.939741227591227</v>
      </c>
      <c r="E247" s="146">
        <v>0</v>
      </c>
      <c r="F247" s="146">
        <v>1.0850790506150965</v>
      </c>
      <c r="G247" s="146">
        <v>13.326642500795717</v>
      </c>
      <c r="H247" s="146">
        <v>5.7442424572395332</v>
      </c>
      <c r="I247" s="146">
        <v>7.7727552146383996</v>
      </c>
      <c r="J247" s="146">
        <v>2.2207872041823999</v>
      </c>
      <c r="K247" s="153">
        <v>4.2086214084543005</v>
      </c>
      <c r="L247" s="151">
        <v>6.3129321126814508</v>
      </c>
      <c r="M247" s="146">
        <v>3.7084477121888124</v>
      </c>
      <c r="N247" s="146">
        <v>3.7084477121888124</v>
      </c>
      <c r="O247" s="146">
        <v>2.2306911628838035</v>
      </c>
      <c r="P247" s="146">
        <v>0</v>
      </c>
      <c r="Q247" s="146">
        <v>0.74356372096126777</v>
      </c>
      <c r="R247" s="146">
        <v>0</v>
      </c>
      <c r="S247" s="146">
        <v>0</v>
      </c>
      <c r="T247" s="153">
        <v>1.0690681462407912</v>
      </c>
      <c r="U247" s="151">
        <v>2.8077704082175718</v>
      </c>
      <c r="V247" s="146">
        <v>2.8077704082175718</v>
      </c>
      <c r="W247" s="146">
        <v>6.311357915723355</v>
      </c>
      <c r="X247" s="146">
        <v>0.90162255938905067</v>
      </c>
      <c r="Y247" s="146">
        <v>0.92461333034828841</v>
      </c>
      <c r="Z247" s="146">
        <v>1.8492266606965768</v>
      </c>
      <c r="AA247" s="146">
        <v>2.6206493223296614</v>
      </c>
      <c r="AB247" s="146">
        <v>0.8735497741098871</v>
      </c>
      <c r="AC247" s="153">
        <v>0.71190244548889503</v>
      </c>
      <c r="AD247" s="151">
        <v>0</v>
      </c>
      <c r="AE247" s="146">
        <v>0</v>
      </c>
      <c r="AF247" s="146">
        <v>0</v>
      </c>
    </row>
    <row r="248" spans="1:32" x14ac:dyDescent="0.45">
      <c r="A248" s="2" t="s">
        <v>235</v>
      </c>
      <c r="B248" s="2" t="s">
        <v>81</v>
      </c>
      <c r="C248" s="2" t="s">
        <v>479</v>
      </c>
      <c r="D248" s="145">
        <v>96.281310421682946</v>
      </c>
      <c r="E248" s="145">
        <v>0</v>
      </c>
      <c r="F248" s="145">
        <v>2.1701581012301929</v>
      </c>
      <c r="G248" s="145">
        <v>5.974012155529115</v>
      </c>
      <c r="H248" s="145">
        <v>6.8930909486874405</v>
      </c>
      <c r="I248" s="145">
        <v>12.2143296230032</v>
      </c>
      <c r="J248" s="145">
        <v>4.4415744083647999</v>
      </c>
      <c r="K248" s="148">
        <v>7.575518535217741</v>
      </c>
      <c r="L248" s="152">
        <v>8.4172428169086011</v>
      </c>
      <c r="M248" s="145">
        <v>5.5626715682832186</v>
      </c>
      <c r="N248" s="145">
        <v>9.2711192804720319</v>
      </c>
      <c r="O248" s="145">
        <v>3.5691058606140853</v>
      </c>
      <c r="P248" s="145">
        <v>0.74356372096126777</v>
      </c>
      <c r="Q248" s="145">
        <v>0</v>
      </c>
      <c r="R248" s="145">
        <v>0</v>
      </c>
      <c r="S248" s="145">
        <v>0</v>
      </c>
      <c r="T248" s="148">
        <v>4.2762725849631646</v>
      </c>
      <c r="U248" s="152">
        <v>3.743693877623429</v>
      </c>
      <c r="V248" s="145">
        <v>2.8077704082175718</v>
      </c>
      <c r="W248" s="145">
        <v>2.7048676781671519</v>
      </c>
      <c r="X248" s="145">
        <v>1.8032451187781013</v>
      </c>
      <c r="Y248" s="145">
        <v>3.6984533213931536</v>
      </c>
      <c r="Z248" s="145">
        <v>4.6230666517414418</v>
      </c>
      <c r="AA248" s="145">
        <v>1.7470995482197742</v>
      </c>
      <c r="AB248" s="145">
        <v>2.6206493223296614</v>
      </c>
      <c r="AC248" s="148">
        <v>0</v>
      </c>
      <c r="AD248" s="152">
        <v>1.4238048909777901</v>
      </c>
      <c r="AE248" s="145">
        <v>0</v>
      </c>
      <c r="AF248" s="145">
        <v>0</v>
      </c>
    </row>
    <row r="249" spans="1:32" x14ac:dyDescent="0.45">
      <c r="A249" s="3" t="s">
        <v>237</v>
      </c>
      <c r="B249" s="3" t="s">
        <v>81</v>
      </c>
      <c r="C249" s="3" t="s">
        <v>480</v>
      </c>
      <c r="D249" s="146">
        <v>37.111124976290348</v>
      </c>
      <c r="E249" s="146">
        <v>0</v>
      </c>
      <c r="F249" s="146">
        <v>0</v>
      </c>
      <c r="G249" s="146">
        <v>0.22976969828958135</v>
      </c>
      <c r="H249" s="146">
        <v>3.4465454743437203</v>
      </c>
      <c r="I249" s="146">
        <v>5.5519680104560001</v>
      </c>
      <c r="J249" s="146">
        <v>1.1103936020912</v>
      </c>
      <c r="K249" s="153">
        <v>3.3668971267634404</v>
      </c>
      <c r="L249" s="151">
        <v>5.2607767605678752</v>
      </c>
      <c r="M249" s="146">
        <v>1.1125343136566437</v>
      </c>
      <c r="N249" s="146">
        <v>2.7813357841416093</v>
      </c>
      <c r="O249" s="146">
        <v>1.338414697730282</v>
      </c>
      <c r="P249" s="146">
        <v>0</v>
      </c>
      <c r="Q249" s="146">
        <v>0</v>
      </c>
      <c r="R249" s="146">
        <v>0</v>
      </c>
      <c r="S249" s="146">
        <v>0</v>
      </c>
      <c r="T249" s="153">
        <v>1.0690681462407912</v>
      </c>
      <c r="U249" s="151">
        <v>0.93592346940585724</v>
      </c>
      <c r="V249" s="146">
        <v>0.93592346940585724</v>
      </c>
      <c r="W249" s="146">
        <v>1.8032451187781013</v>
      </c>
      <c r="X249" s="146">
        <v>0</v>
      </c>
      <c r="Y249" s="146">
        <v>1.8492266606965768</v>
      </c>
      <c r="Z249" s="146">
        <v>3.6984533213931536</v>
      </c>
      <c r="AA249" s="146">
        <v>0.8735497741098871</v>
      </c>
      <c r="AB249" s="146">
        <v>1.7470995482197742</v>
      </c>
      <c r="AC249" s="153">
        <v>0</v>
      </c>
      <c r="AD249" s="151">
        <v>0</v>
      </c>
      <c r="AE249" s="146">
        <v>0</v>
      </c>
      <c r="AF249" s="146">
        <v>0</v>
      </c>
    </row>
    <row r="250" spans="1:32" x14ac:dyDescent="0.45">
      <c r="A250" s="3" t="s">
        <v>237</v>
      </c>
      <c r="B250" s="3" t="s">
        <v>81</v>
      </c>
      <c r="C250" s="3" t="s">
        <v>481</v>
      </c>
      <c r="D250" s="146">
        <v>3.7063070006233687</v>
      </c>
      <c r="E250" s="146">
        <v>0</v>
      </c>
      <c r="F250" s="146">
        <v>0</v>
      </c>
      <c r="G250" s="146">
        <v>0</v>
      </c>
      <c r="H250" s="146">
        <v>0</v>
      </c>
      <c r="I250" s="146">
        <v>1.1103936020912</v>
      </c>
      <c r="J250" s="146">
        <v>0</v>
      </c>
      <c r="K250" s="153">
        <v>0</v>
      </c>
      <c r="L250" s="151">
        <v>0</v>
      </c>
      <c r="M250" s="146">
        <v>0.74168954243776253</v>
      </c>
      <c r="N250" s="146">
        <v>1.8542238560944062</v>
      </c>
      <c r="O250" s="146">
        <v>0</v>
      </c>
      <c r="P250" s="146">
        <v>0</v>
      </c>
      <c r="Q250" s="146">
        <v>0</v>
      </c>
      <c r="R250" s="146">
        <v>0</v>
      </c>
      <c r="S250" s="146">
        <v>0</v>
      </c>
      <c r="T250" s="153">
        <v>0</v>
      </c>
      <c r="U250" s="151">
        <v>0</v>
      </c>
      <c r="V250" s="146">
        <v>0</v>
      </c>
      <c r="W250" s="146">
        <v>0</v>
      </c>
      <c r="X250" s="146">
        <v>0</v>
      </c>
      <c r="Y250" s="146">
        <v>0</v>
      </c>
      <c r="Z250" s="146">
        <v>0</v>
      </c>
      <c r="AA250" s="146">
        <v>0</v>
      </c>
      <c r="AB250" s="146">
        <v>0</v>
      </c>
      <c r="AC250" s="153">
        <v>0</v>
      </c>
      <c r="AD250" s="151">
        <v>0</v>
      </c>
      <c r="AE250" s="146">
        <v>0</v>
      </c>
      <c r="AF250" s="146">
        <v>0</v>
      </c>
    </row>
    <row r="251" spans="1:32" x14ac:dyDescent="0.45">
      <c r="A251" s="3" t="s">
        <v>237</v>
      </c>
      <c r="B251" s="3" t="s">
        <v>81</v>
      </c>
      <c r="C251" s="3" t="s">
        <v>482</v>
      </c>
      <c r="D251" s="146">
        <v>35.983161744282619</v>
      </c>
      <c r="E251" s="146">
        <v>0</v>
      </c>
      <c r="F251" s="146">
        <v>1.0850790506150965</v>
      </c>
      <c r="G251" s="146">
        <v>3.4465454743437203</v>
      </c>
      <c r="H251" s="146">
        <v>2.2976969828958134</v>
      </c>
      <c r="I251" s="146">
        <v>5.3298892900377597</v>
      </c>
      <c r="J251" s="146">
        <v>3.3311808062735997</v>
      </c>
      <c r="K251" s="153">
        <v>2.1043107042271503</v>
      </c>
      <c r="L251" s="151">
        <v>1.8938796338044352</v>
      </c>
      <c r="M251" s="146">
        <v>2.7813357841416093</v>
      </c>
      <c r="N251" s="146">
        <v>2.039646241703847</v>
      </c>
      <c r="O251" s="146">
        <v>0</v>
      </c>
      <c r="P251" s="146">
        <v>0.74356372096126777</v>
      </c>
      <c r="Q251" s="146">
        <v>0</v>
      </c>
      <c r="R251" s="146">
        <v>0</v>
      </c>
      <c r="S251" s="146">
        <v>0</v>
      </c>
      <c r="T251" s="153">
        <v>2.1381362924815823</v>
      </c>
      <c r="U251" s="151">
        <v>1.8718469388117145</v>
      </c>
      <c r="V251" s="146">
        <v>1.8718469388117145</v>
      </c>
      <c r="W251" s="146">
        <v>0.90162255938905067</v>
      </c>
      <c r="X251" s="146">
        <v>0</v>
      </c>
      <c r="Y251" s="146">
        <v>0.92461333034828841</v>
      </c>
      <c r="Z251" s="146">
        <v>0.92461333034828841</v>
      </c>
      <c r="AA251" s="146">
        <v>0.8735497741098871</v>
      </c>
      <c r="AB251" s="146">
        <v>0</v>
      </c>
      <c r="AC251" s="153">
        <v>0</v>
      </c>
      <c r="AD251" s="151">
        <v>1.4238048909777901</v>
      </c>
      <c r="AE251" s="146">
        <v>0</v>
      </c>
      <c r="AF251" s="146">
        <v>0</v>
      </c>
    </row>
    <row r="252" spans="1:32" x14ac:dyDescent="0.45">
      <c r="A252" s="3" t="s">
        <v>237</v>
      </c>
      <c r="B252" s="3" t="s">
        <v>81</v>
      </c>
      <c r="C252" s="3" t="s">
        <v>483</v>
      </c>
      <c r="D252" s="146">
        <v>3.4733320849184626</v>
      </c>
      <c r="E252" s="146">
        <v>0</v>
      </c>
      <c r="F252" s="146">
        <v>0</v>
      </c>
      <c r="G252" s="146">
        <v>0</v>
      </c>
      <c r="H252" s="146">
        <v>0</v>
      </c>
      <c r="I252" s="146">
        <v>0</v>
      </c>
      <c r="J252" s="146">
        <v>0</v>
      </c>
      <c r="K252" s="153">
        <v>1.0521553521135751</v>
      </c>
      <c r="L252" s="151">
        <v>0</v>
      </c>
      <c r="M252" s="146">
        <v>0</v>
      </c>
      <c r="N252" s="146">
        <v>0.74168954243776253</v>
      </c>
      <c r="O252" s="146">
        <v>0.74356372096126777</v>
      </c>
      <c r="P252" s="146">
        <v>0</v>
      </c>
      <c r="Q252" s="146">
        <v>0</v>
      </c>
      <c r="R252" s="146">
        <v>0</v>
      </c>
      <c r="S252" s="146">
        <v>0</v>
      </c>
      <c r="T252" s="153">
        <v>0</v>
      </c>
      <c r="U252" s="151">
        <v>0.93592346940585724</v>
      </c>
      <c r="V252" s="146">
        <v>0</v>
      </c>
      <c r="W252" s="146">
        <v>0</v>
      </c>
      <c r="X252" s="146">
        <v>0</v>
      </c>
      <c r="Y252" s="146">
        <v>0</v>
      </c>
      <c r="Z252" s="146">
        <v>0</v>
      </c>
      <c r="AA252" s="146">
        <v>0</v>
      </c>
      <c r="AB252" s="146">
        <v>0</v>
      </c>
      <c r="AC252" s="153">
        <v>0</v>
      </c>
      <c r="AD252" s="151">
        <v>0</v>
      </c>
      <c r="AE252" s="146">
        <v>0</v>
      </c>
      <c r="AF252" s="146">
        <v>0</v>
      </c>
    </row>
    <row r="253" spans="1:32" x14ac:dyDescent="0.45">
      <c r="A253" s="3" t="s">
        <v>237</v>
      </c>
      <c r="B253" s="3" t="s">
        <v>81</v>
      </c>
      <c r="C253" s="3" t="s">
        <v>484</v>
      </c>
      <c r="D253" s="146">
        <v>9.9584754393231663</v>
      </c>
      <c r="E253" s="146">
        <v>0</v>
      </c>
      <c r="F253" s="146">
        <v>1.0850790506150965</v>
      </c>
      <c r="G253" s="146">
        <v>1.1488484914479067</v>
      </c>
      <c r="H253" s="146">
        <v>1.1488484914479067</v>
      </c>
      <c r="I253" s="146">
        <v>0.22207872041824001</v>
      </c>
      <c r="J253" s="146">
        <v>0</v>
      </c>
      <c r="K253" s="153">
        <v>0</v>
      </c>
      <c r="L253" s="151">
        <v>1.2625864225362902</v>
      </c>
      <c r="M253" s="146">
        <v>0</v>
      </c>
      <c r="N253" s="146">
        <v>0.9271119280472031</v>
      </c>
      <c r="O253" s="146">
        <v>1.4871274419225355</v>
      </c>
      <c r="P253" s="146">
        <v>0</v>
      </c>
      <c r="Q253" s="146">
        <v>0</v>
      </c>
      <c r="R253" s="146">
        <v>0</v>
      </c>
      <c r="S253" s="146">
        <v>0</v>
      </c>
      <c r="T253" s="153">
        <v>0</v>
      </c>
      <c r="U253" s="151">
        <v>0</v>
      </c>
      <c r="V253" s="146">
        <v>0</v>
      </c>
      <c r="W253" s="146">
        <v>0</v>
      </c>
      <c r="X253" s="146">
        <v>1.8032451187781013</v>
      </c>
      <c r="Y253" s="146">
        <v>0</v>
      </c>
      <c r="Z253" s="146">
        <v>0</v>
      </c>
      <c r="AA253" s="146">
        <v>0</v>
      </c>
      <c r="AB253" s="146">
        <v>0.8735497741098871</v>
      </c>
      <c r="AC253" s="153">
        <v>0</v>
      </c>
      <c r="AD253" s="151">
        <v>0</v>
      </c>
      <c r="AE253" s="146">
        <v>0</v>
      </c>
      <c r="AF253" s="146">
        <v>0</v>
      </c>
    </row>
    <row r="254" spans="1:32" x14ac:dyDescent="0.45">
      <c r="A254" s="3" t="s">
        <v>237</v>
      </c>
      <c r="B254" s="3" t="s">
        <v>81</v>
      </c>
      <c r="C254" s="3" t="s">
        <v>485</v>
      </c>
      <c r="D254" s="146">
        <v>4.9000606847970607</v>
      </c>
      <c r="E254" s="146">
        <v>0</v>
      </c>
      <c r="F254" s="146">
        <v>0</v>
      </c>
      <c r="G254" s="146">
        <v>0</v>
      </c>
      <c r="H254" s="146">
        <v>0</v>
      </c>
      <c r="I254" s="146">
        <v>0</v>
      </c>
      <c r="J254" s="146">
        <v>0</v>
      </c>
      <c r="K254" s="153">
        <v>1.0521553521135751</v>
      </c>
      <c r="L254" s="151">
        <v>0</v>
      </c>
      <c r="M254" s="146">
        <v>0.9271119280472031</v>
      </c>
      <c r="N254" s="146">
        <v>0.9271119280472031</v>
      </c>
      <c r="O254" s="146">
        <v>0</v>
      </c>
      <c r="P254" s="146">
        <v>0</v>
      </c>
      <c r="Q254" s="146">
        <v>0</v>
      </c>
      <c r="R254" s="146">
        <v>0</v>
      </c>
      <c r="S254" s="146">
        <v>0</v>
      </c>
      <c r="T254" s="153">
        <v>1.0690681462407912</v>
      </c>
      <c r="U254" s="151">
        <v>0</v>
      </c>
      <c r="V254" s="146">
        <v>0</v>
      </c>
      <c r="W254" s="146">
        <v>0</v>
      </c>
      <c r="X254" s="146">
        <v>0</v>
      </c>
      <c r="Y254" s="146">
        <v>0.92461333034828841</v>
      </c>
      <c r="Z254" s="146">
        <v>0</v>
      </c>
      <c r="AA254" s="146">
        <v>0</v>
      </c>
      <c r="AB254" s="146">
        <v>0</v>
      </c>
      <c r="AC254" s="153">
        <v>0</v>
      </c>
      <c r="AD254" s="151">
        <v>0</v>
      </c>
      <c r="AE254" s="146">
        <v>0</v>
      </c>
      <c r="AF254" s="146">
        <v>0</v>
      </c>
    </row>
    <row r="255" spans="1:32" x14ac:dyDescent="0.45">
      <c r="A255" s="3" t="s">
        <v>237</v>
      </c>
      <c r="B255" s="3" t="s">
        <v>81</v>
      </c>
      <c r="C255" s="3" t="s">
        <v>486</v>
      </c>
      <c r="D255" s="146">
        <v>1.1488484914479067</v>
      </c>
      <c r="E255" s="146">
        <v>0</v>
      </c>
      <c r="F255" s="146">
        <v>0</v>
      </c>
      <c r="G255" s="146">
        <v>1.1488484914479067</v>
      </c>
      <c r="H255" s="146">
        <v>0</v>
      </c>
      <c r="I255" s="146">
        <v>0</v>
      </c>
      <c r="J255" s="146">
        <v>0</v>
      </c>
      <c r="K255" s="153">
        <v>0</v>
      </c>
      <c r="L255" s="151">
        <v>0</v>
      </c>
      <c r="M255" s="146">
        <v>0</v>
      </c>
      <c r="N255" s="146">
        <v>0</v>
      </c>
      <c r="O255" s="146">
        <v>0</v>
      </c>
      <c r="P255" s="146">
        <v>0</v>
      </c>
      <c r="Q255" s="146">
        <v>0</v>
      </c>
      <c r="R255" s="146">
        <v>0</v>
      </c>
      <c r="S255" s="146">
        <v>0</v>
      </c>
      <c r="T255" s="153">
        <v>0</v>
      </c>
      <c r="U255" s="151">
        <v>0</v>
      </c>
      <c r="V255" s="146">
        <v>0</v>
      </c>
      <c r="W255" s="146">
        <v>0</v>
      </c>
      <c r="X255" s="146">
        <v>0</v>
      </c>
      <c r="Y255" s="146">
        <v>0</v>
      </c>
      <c r="Z255" s="146">
        <v>0</v>
      </c>
      <c r="AA255" s="146">
        <v>0</v>
      </c>
      <c r="AB255" s="146">
        <v>0</v>
      </c>
      <c r="AC255" s="153">
        <v>0</v>
      </c>
      <c r="AD255" s="151">
        <v>0</v>
      </c>
      <c r="AE255" s="146">
        <v>0</v>
      </c>
      <c r="AF255" s="146">
        <v>0</v>
      </c>
    </row>
    <row r="256" spans="1:32" x14ac:dyDescent="0.45">
      <c r="A256" s="2" t="s">
        <v>235</v>
      </c>
      <c r="B256" s="2" t="s">
        <v>82</v>
      </c>
      <c r="C256" s="2" t="s">
        <v>487</v>
      </c>
      <c r="D256" s="145">
        <v>305.5827322487624</v>
      </c>
      <c r="E256" s="145">
        <v>0</v>
      </c>
      <c r="F256" s="145">
        <v>11.501837936520023</v>
      </c>
      <c r="G256" s="145">
        <v>14.245721293954043</v>
      </c>
      <c r="H256" s="145">
        <v>17.2327273717186</v>
      </c>
      <c r="I256" s="145">
        <v>35.532595266918399</v>
      </c>
      <c r="J256" s="145">
        <v>14.435116827185599</v>
      </c>
      <c r="K256" s="148">
        <v>23.989142028189512</v>
      </c>
      <c r="L256" s="152">
        <v>9.0485360281767466</v>
      </c>
      <c r="M256" s="145">
        <v>20.396462417038467</v>
      </c>
      <c r="N256" s="145">
        <v>21.879841501913994</v>
      </c>
      <c r="O256" s="145">
        <v>13.384146977302819</v>
      </c>
      <c r="P256" s="145">
        <v>8.1792009305739448</v>
      </c>
      <c r="Q256" s="145">
        <v>0</v>
      </c>
      <c r="R256" s="145">
        <v>1.4871274419225355</v>
      </c>
      <c r="S256" s="145">
        <v>0</v>
      </c>
      <c r="T256" s="148">
        <v>6.414408877444747</v>
      </c>
      <c r="U256" s="152">
        <v>15.723514286018402</v>
      </c>
      <c r="V256" s="145">
        <v>11.043896938989116</v>
      </c>
      <c r="W256" s="145">
        <v>16.048881557125103</v>
      </c>
      <c r="X256" s="145">
        <v>16.048881557125103</v>
      </c>
      <c r="Y256" s="145">
        <v>14.608890619502958</v>
      </c>
      <c r="Z256" s="145">
        <v>6.4722933124380191</v>
      </c>
      <c r="AA256" s="145">
        <v>11.181437108606556</v>
      </c>
      <c r="AB256" s="145">
        <v>9.6090475152087578</v>
      </c>
      <c r="AC256" s="148">
        <v>3.559512227444475</v>
      </c>
      <c r="AD256" s="152">
        <v>1.4238048909777901</v>
      </c>
      <c r="AE256" s="145">
        <v>0.71190244548889503</v>
      </c>
      <c r="AF256" s="145">
        <v>1.4238048909777901</v>
      </c>
    </row>
    <row r="257" spans="1:32" x14ac:dyDescent="0.45">
      <c r="A257" s="3" t="s">
        <v>237</v>
      </c>
      <c r="B257" s="3" t="s">
        <v>82</v>
      </c>
      <c r="C257" s="3" t="s">
        <v>488</v>
      </c>
      <c r="D257" s="146">
        <v>163.33426389330253</v>
      </c>
      <c r="E257" s="146">
        <v>0</v>
      </c>
      <c r="F257" s="146">
        <v>2.8212055315992508</v>
      </c>
      <c r="G257" s="146">
        <v>9.1907879315832535</v>
      </c>
      <c r="H257" s="146">
        <v>10.109866724741579</v>
      </c>
      <c r="I257" s="146">
        <v>17.322140192622719</v>
      </c>
      <c r="J257" s="146">
        <v>9.1052275371478384</v>
      </c>
      <c r="K257" s="153">
        <v>12.415433154940187</v>
      </c>
      <c r="L257" s="151">
        <v>5.8920699718360208</v>
      </c>
      <c r="M257" s="146">
        <v>10.198231208519234</v>
      </c>
      <c r="N257" s="146">
        <v>7.0460506531587432</v>
      </c>
      <c r="O257" s="146">
        <v>9.6663283724964817</v>
      </c>
      <c r="P257" s="146">
        <v>4.4613823257676071</v>
      </c>
      <c r="Q257" s="146">
        <v>0</v>
      </c>
      <c r="R257" s="146">
        <v>0.74356372096126777</v>
      </c>
      <c r="S257" s="146">
        <v>0</v>
      </c>
      <c r="T257" s="153">
        <v>3.2072044387223735</v>
      </c>
      <c r="U257" s="151">
        <v>9.3592346940585731</v>
      </c>
      <c r="V257" s="146">
        <v>8.2361265307715446</v>
      </c>
      <c r="W257" s="146">
        <v>9.9178481532795573</v>
      </c>
      <c r="X257" s="146">
        <v>12.262066807691088</v>
      </c>
      <c r="Y257" s="146">
        <v>8.3215199731345955</v>
      </c>
      <c r="Z257" s="146">
        <v>0.92461333034828841</v>
      </c>
      <c r="AA257" s="146">
        <v>5.2412986446593228</v>
      </c>
      <c r="AB257" s="146">
        <v>2.6206493223296614</v>
      </c>
      <c r="AC257" s="153">
        <v>2.1357073364666852</v>
      </c>
      <c r="AD257" s="151">
        <v>0.71190244548889503</v>
      </c>
      <c r="AE257" s="146">
        <v>0.71190244548889503</v>
      </c>
      <c r="AF257" s="146">
        <v>0.71190244548889503</v>
      </c>
    </row>
    <row r="258" spans="1:32" x14ac:dyDescent="0.45">
      <c r="A258" s="3" t="s">
        <v>237</v>
      </c>
      <c r="B258" s="3" t="s">
        <v>82</v>
      </c>
      <c r="C258" s="3" t="s">
        <v>489</v>
      </c>
      <c r="D258" s="146">
        <v>114.38739737280009</v>
      </c>
      <c r="E258" s="146">
        <v>0</v>
      </c>
      <c r="F258" s="146">
        <v>5.4253952530754823</v>
      </c>
      <c r="G258" s="146">
        <v>5.0549333623707895</v>
      </c>
      <c r="H258" s="146">
        <v>5.974012155529115</v>
      </c>
      <c r="I258" s="146">
        <v>14.657195547603839</v>
      </c>
      <c r="J258" s="146">
        <v>4.2194956879465595</v>
      </c>
      <c r="K258" s="153">
        <v>10.52155352113575</v>
      </c>
      <c r="L258" s="151">
        <v>1.0521553521135751</v>
      </c>
      <c r="M258" s="146">
        <v>9.2711192804720319</v>
      </c>
      <c r="N258" s="146">
        <v>12.979566992660843</v>
      </c>
      <c r="O258" s="146">
        <v>2.9742548838450711</v>
      </c>
      <c r="P258" s="146">
        <v>1.4871274419225355</v>
      </c>
      <c r="Q258" s="146">
        <v>0</v>
      </c>
      <c r="R258" s="146">
        <v>0.74356372096126777</v>
      </c>
      <c r="S258" s="146">
        <v>0</v>
      </c>
      <c r="T258" s="153">
        <v>3.2072044387223735</v>
      </c>
      <c r="U258" s="151">
        <v>6.1770948980786571</v>
      </c>
      <c r="V258" s="146">
        <v>2.8077704082175718</v>
      </c>
      <c r="W258" s="146">
        <v>5.950708891967734</v>
      </c>
      <c r="X258" s="146">
        <v>1.8032451187781013</v>
      </c>
      <c r="Y258" s="146">
        <v>5.3627573160200726</v>
      </c>
      <c r="Z258" s="146">
        <v>3.6984533213931536</v>
      </c>
      <c r="AA258" s="146">
        <v>5.0665886898373449</v>
      </c>
      <c r="AB258" s="146">
        <v>5.2412986446593228</v>
      </c>
      <c r="AC258" s="153">
        <v>0.71190244548889503</v>
      </c>
      <c r="AD258" s="151">
        <v>0</v>
      </c>
      <c r="AE258" s="146">
        <v>0</v>
      </c>
      <c r="AF258" s="146">
        <v>0</v>
      </c>
    </row>
    <row r="259" spans="1:32" x14ac:dyDescent="0.45">
      <c r="A259" s="3" t="s">
        <v>237</v>
      </c>
      <c r="B259" s="3" t="s">
        <v>82</v>
      </c>
      <c r="C259" s="3" t="s">
        <v>490</v>
      </c>
      <c r="D259" s="146">
        <v>5.2609693363482801</v>
      </c>
      <c r="E259" s="146">
        <v>0</v>
      </c>
      <c r="F259" s="146">
        <v>0</v>
      </c>
      <c r="G259" s="146">
        <v>0</v>
      </c>
      <c r="H259" s="146">
        <v>0</v>
      </c>
      <c r="I259" s="146">
        <v>0</v>
      </c>
      <c r="J259" s="146">
        <v>0</v>
      </c>
      <c r="K259" s="153">
        <v>0</v>
      </c>
      <c r="L259" s="151">
        <v>1.0521553521135751</v>
      </c>
      <c r="M259" s="146">
        <v>0.9271119280472031</v>
      </c>
      <c r="N259" s="146">
        <v>0</v>
      </c>
      <c r="O259" s="146">
        <v>0.74356372096126777</v>
      </c>
      <c r="P259" s="146">
        <v>0</v>
      </c>
      <c r="Q259" s="146">
        <v>0</v>
      </c>
      <c r="R259" s="146">
        <v>0</v>
      </c>
      <c r="S259" s="146">
        <v>0</v>
      </c>
      <c r="T259" s="153">
        <v>0</v>
      </c>
      <c r="U259" s="151">
        <v>0</v>
      </c>
      <c r="V259" s="146">
        <v>0</v>
      </c>
      <c r="W259" s="146">
        <v>0</v>
      </c>
      <c r="X259" s="146">
        <v>0.90162255938905067</v>
      </c>
      <c r="Y259" s="146">
        <v>0</v>
      </c>
      <c r="Z259" s="146">
        <v>0.92461333034828841</v>
      </c>
      <c r="AA259" s="146">
        <v>0</v>
      </c>
      <c r="AB259" s="146">
        <v>0</v>
      </c>
      <c r="AC259" s="153">
        <v>0</v>
      </c>
      <c r="AD259" s="151">
        <v>0</v>
      </c>
      <c r="AE259" s="146">
        <v>0</v>
      </c>
      <c r="AF259" s="146">
        <v>0.71190244548889503</v>
      </c>
    </row>
    <row r="260" spans="1:32" x14ac:dyDescent="0.45">
      <c r="A260" s="3" t="s">
        <v>237</v>
      </c>
      <c r="B260" s="3" t="s">
        <v>82</v>
      </c>
      <c r="C260" s="3" t="s">
        <v>491</v>
      </c>
      <c r="D260" s="146">
        <v>2.4388145868737983</v>
      </c>
      <c r="E260" s="146">
        <v>0</v>
      </c>
      <c r="F260" s="146">
        <v>0</v>
      </c>
      <c r="G260" s="146">
        <v>0</v>
      </c>
      <c r="H260" s="146">
        <v>0</v>
      </c>
      <c r="I260" s="146">
        <v>0.22207872041824001</v>
      </c>
      <c r="J260" s="146">
        <v>0</v>
      </c>
      <c r="K260" s="153">
        <v>0</v>
      </c>
      <c r="L260" s="151">
        <v>0</v>
      </c>
      <c r="M260" s="146">
        <v>0</v>
      </c>
      <c r="N260" s="146">
        <v>0</v>
      </c>
      <c r="O260" s="146">
        <v>0</v>
      </c>
      <c r="P260" s="146">
        <v>0</v>
      </c>
      <c r="Q260" s="146">
        <v>0</v>
      </c>
      <c r="R260" s="146">
        <v>0</v>
      </c>
      <c r="S260" s="146">
        <v>0</v>
      </c>
      <c r="T260" s="153">
        <v>0</v>
      </c>
      <c r="U260" s="151">
        <v>0.18718469388117145</v>
      </c>
      <c r="V260" s="146">
        <v>0</v>
      </c>
      <c r="W260" s="146">
        <v>0</v>
      </c>
      <c r="X260" s="146">
        <v>0.18032451187781015</v>
      </c>
      <c r="Y260" s="146">
        <v>0.92461333034828841</v>
      </c>
      <c r="Z260" s="146">
        <v>0.92461333034828841</v>
      </c>
      <c r="AA260" s="146">
        <v>0</v>
      </c>
      <c r="AB260" s="146">
        <v>0</v>
      </c>
      <c r="AC260" s="153">
        <v>0</v>
      </c>
      <c r="AD260" s="151">
        <v>0</v>
      </c>
      <c r="AE260" s="146">
        <v>0</v>
      </c>
      <c r="AF260" s="146">
        <v>0</v>
      </c>
    </row>
    <row r="261" spans="1:32" x14ac:dyDescent="0.45">
      <c r="A261" s="3" t="s">
        <v>237</v>
      </c>
      <c r="B261" s="3" t="s">
        <v>82</v>
      </c>
      <c r="C261" s="3" t="s">
        <v>492</v>
      </c>
      <c r="D261" s="146">
        <v>20.161287059437669</v>
      </c>
      <c r="E261" s="146">
        <v>0</v>
      </c>
      <c r="F261" s="146">
        <v>3.2552371518452894</v>
      </c>
      <c r="G261" s="146">
        <v>0</v>
      </c>
      <c r="H261" s="146">
        <v>1.1488484914479067</v>
      </c>
      <c r="I261" s="146">
        <v>3.3311808062735997</v>
      </c>
      <c r="J261" s="146">
        <v>1.1103936020912</v>
      </c>
      <c r="K261" s="153">
        <v>1.0521553521135751</v>
      </c>
      <c r="L261" s="151">
        <v>1.0521553521135751</v>
      </c>
      <c r="M261" s="146">
        <v>0</v>
      </c>
      <c r="N261" s="146">
        <v>1.8542238560944062</v>
      </c>
      <c r="O261" s="146">
        <v>0</v>
      </c>
      <c r="P261" s="146">
        <v>2.2306911628838035</v>
      </c>
      <c r="Q261" s="146">
        <v>0</v>
      </c>
      <c r="R261" s="146">
        <v>0</v>
      </c>
      <c r="S261" s="146">
        <v>0</v>
      </c>
      <c r="T261" s="153">
        <v>0</v>
      </c>
      <c r="U261" s="151">
        <v>0</v>
      </c>
      <c r="V261" s="146">
        <v>0</v>
      </c>
      <c r="W261" s="146">
        <v>0.18032451187781015</v>
      </c>
      <c r="X261" s="146">
        <v>0.90162255938905067</v>
      </c>
      <c r="Y261" s="146">
        <v>0</v>
      </c>
      <c r="Z261" s="146">
        <v>0</v>
      </c>
      <c r="AA261" s="146">
        <v>0.8735497741098871</v>
      </c>
      <c r="AB261" s="146">
        <v>1.7470995482197742</v>
      </c>
      <c r="AC261" s="153">
        <v>0.71190244548889503</v>
      </c>
      <c r="AD261" s="151">
        <v>0.71190244548889503</v>
      </c>
      <c r="AE261" s="146">
        <v>0</v>
      </c>
      <c r="AF261" s="146">
        <v>0</v>
      </c>
    </row>
    <row r="262" spans="1:32" x14ac:dyDescent="0.45">
      <c r="A262" s="2" t="s">
        <v>235</v>
      </c>
      <c r="B262" s="2" t="s">
        <v>83</v>
      </c>
      <c r="C262" s="2" t="s">
        <v>493</v>
      </c>
      <c r="D262" s="145">
        <v>360.65639485924515</v>
      </c>
      <c r="E262" s="145">
        <v>0</v>
      </c>
      <c r="F262" s="145">
        <v>4.7743478227064244</v>
      </c>
      <c r="G262" s="145">
        <v>17.692266768297763</v>
      </c>
      <c r="H262" s="145">
        <v>23.66627892382688</v>
      </c>
      <c r="I262" s="145">
        <v>30.646863417717121</v>
      </c>
      <c r="J262" s="145">
        <v>29.980627256462398</v>
      </c>
      <c r="K262" s="148">
        <v>27.566470225375667</v>
      </c>
      <c r="L262" s="152">
        <v>21.253538112694216</v>
      </c>
      <c r="M262" s="145">
        <v>28.740469769463296</v>
      </c>
      <c r="N262" s="145">
        <v>22.436108658742313</v>
      </c>
      <c r="O262" s="145">
        <v>15.614838140186624</v>
      </c>
      <c r="P262" s="145">
        <v>7.4356372096126773</v>
      </c>
      <c r="Q262" s="145">
        <v>0.74356372096126777</v>
      </c>
      <c r="R262" s="145">
        <v>1.4871274419225355</v>
      </c>
      <c r="S262" s="145">
        <v>0</v>
      </c>
      <c r="T262" s="148">
        <v>8.5525451699263293</v>
      </c>
      <c r="U262" s="152">
        <v>11.418266326751457</v>
      </c>
      <c r="V262" s="145">
        <v>18.905654081998314</v>
      </c>
      <c r="W262" s="145">
        <v>22.540563984726266</v>
      </c>
      <c r="X262" s="145">
        <v>11.721093272057658</v>
      </c>
      <c r="Y262" s="145">
        <v>10.170746633831172</v>
      </c>
      <c r="Z262" s="145">
        <v>7.5818293088559647</v>
      </c>
      <c r="AA262" s="145">
        <v>9.6090475152087578</v>
      </c>
      <c r="AB262" s="145">
        <v>9.6090475152087578</v>
      </c>
      <c r="AC262" s="148">
        <v>9.2547317913556348</v>
      </c>
      <c r="AD262" s="152">
        <v>4.2714146729333704</v>
      </c>
      <c r="AE262" s="145">
        <v>2.1357073364666852</v>
      </c>
      <c r="AF262" s="145">
        <v>2.8476097819555801</v>
      </c>
    </row>
    <row r="263" spans="1:32" x14ac:dyDescent="0.45">
      <c r="A263" s="3" t="s">
        <v>237</v>
      </c>
      <c r="B263" s="3" t="s">
        <v>83</v>
      </c>
      <c r="C263" s="3" t="s">
        <v>494</v>
      </c>
      <c r="D263" s="146">
        <v>194.35821256982422</v>
      </c>
      <c r="E263" s="146">
        <v>0</v>
      </c>
      <c r="F263" s="146">
        <v>1.0850790506150965</v>
      </c>
      <c r="G263" s="146">
        <v>9.1907879315832535</v>
      </c>
      <c r="H263" s="146">
        <v>12.407563707637394</v>
      </c>
      <c r="I263" s="146">
        <v>15.545510429276799</v>
      </c>
      <c r="J263" s="146">
        <v>15.545510429276799</v>
      </c>
      <c r="K263" s="153">
        <v>15.782330281703628</v>
      </c>
      <c r="L263" s="151">
        <v>12.625864225362902</v>
      </c>
      <c r="M263" s="146">
        <v>12.979566992660843</v>
      </c>
      <c r="N263" s="146">
        <v>10.383653594128674</v>
      </c>
      <c r="O263" s="146">
        <v>8.1792009305739448</v>
      </c>
      <c r="P263" s="146">
        <v>3.7178186048063386</v>
      </c>
      <c r="Q263" s="146">
        <v>0.74356372096126777</v>
      </c>
      <c r="R263" s="146">
        <v>0</v>
      </c>
      <c r="S263" s="146">
        <v>0</v>
      </c>
      <c r="T263" s="153">
        <v>6.414408877444747</v>
      </c>
      <c r="U263" s="151">
        <v>5.6155408164351437</v>
      </c>
      <c r="V263" s="146">
        <v>14.974775510493716</v>
      </c>
      <c r="W263" s="146">
        <v>14.245636438347001</v>
      </c>
      <c r="X263" s="146">
        <v>7.0326559632345953</v>
      </c>
      <c r="Y263" s="146">
        <v>5.5476799820897309</v>
      </c>
      <c r="Z263" s="146">
        <v>5.5476799820897309</v>
      </c>
      <c r="AA263" s="146">
        <v>4.3677488705494358</v>
      </c>
      <c r="AB263" s="146">
        <v>1.7470995482197742</v>
      </c>
      <c r="AC263" s="153">
        <v>6.4071220094000552</v>
      </c>
      <c r="AD263" s="151">
        <v>2.1357073364666852</v>
      </c>
      <c r="AE263" s="146">
        <v>0.71190244548889503</v>
      </c>
      <c r="AF263" s="146">
        <v>1.4238048909777901</v>
      </c>
    </row>
    <row r="264" spans="1:32" x14ac:dyDescent="0.45">
      <c r="A264" s="3" t="s">
        <v>237</v>
      </c>
      <c r="B264" s="3" t="s">
        <v>83</v>
      </c>
      <c r="C264" s="3" t="s">
        <v>495</v>
      </c>
      <c r="D264" s="146">
        <v>26.222489431187565</v>
      </c>
      <c r="E264" s="146">
        <v>0</v>
      </c>
      <c r="F264" s="146">
        <v>0</v>
      </c>
      <c r="G264" s="146">
        <v>0</v>
      </c>
      <c r="H264" s="146">
        <v>2.2976969828958134</v>
      </c>
      <c r="I264" s="146">
        <v>2.2207872041823999</v>
      </c>
      <c r="J264" s="146">
        <v>1.1103936020912</v>
      </c>
      <c r="K264" s="153">
        <v>3.1564660563407254</v>
      </c>
      <c r="L264" s="151">
        <v>0.84172428169086011</v>
      </c>
      <c r="M264" s="146">
        <v>3.7084477121888124</v>
      </c>
      <c r="N264" s="146">
        <v>3.3376029409699313</v>
      </c>
      <c r="O264" s="146">
        <v>0</v>
      </c>
      <c r="P264" s="146">
        <v>0</v>
      </c>
      <c r="Q264" s="146">
        <v>0</v>
      </c>
      <c r="R264" s="146">
        <v>0.74356372096126777</v>
      </c>
      <c r="S264" s="146">
        <v>0</v>
      </c>
      <c r="T264" s="153">
        <v>0</v>
      </c>
      <c r="U264" s="151">
        <v>0.93592346940585724</v>
      </c>
      <c r="V264" s="146">
        <v>0.93592346940585724</v>
      </c>
      <c r="W264" s="146">
        <v>1.8032451187781013</v>
      </c>
      <c r="X264" s="146">
        <v>0</v>
      </c>
      <c r="Y264" s="146">
        <v>0.92461333034828841</v>
      </c>
      <c r="Z264" s="146">
        <v>0</v>
      </c>
      <c r="AA264" s="146">
        <v>1.7470995482197742</v>
      </c>
      <c r="AB264" s="146">
        <v>1.7470995482197742</v>
      </c>
      <c r="AC264" s="153">
        <v>0</v>
      </c>
      <c r="AD264" s="151">
        <v>0.71190244548889503</v>
      </c>
      <c r="AE264" s="146">
        <v>0</v>
      </c>
      <c r="AF264" s="146">
        <v>0</v>
      </c>
    </row>
    <row r="265" spans="1:32" x14ac:dyDescent="0.45">
      <c r="A265" s="3" t="s">
        <v>237</v>
      </c>
      <c r="B265" s="3" t="s">
        <v>83</v>
      </c>
      <c r="C265" s="3" t="s">
        <v>496</v>
      </c>
      <c r="D265" s="146">
        <v>28.805997139696871</v>
      </c>
      <c r="E265" s="146">
        <v>0</v>
      </c>
      <c r="F265" s="146">
        <v>1.0850790506150965</v>
      </c>
      <c r="G265" s="146">
        <v>2.2976969828958134</v>
      </c>
      <c r="H265" s="146">
        <v>2.2976969828958134</v>
      </c>
      <c r="I265" s="146">
        <v>2.2207872041823999</v>
      </c>
      <c r="J265" s="146">
        <v>2.2207872041823999</v>
      </c>
      <c r="K265" s="153">
        <v>2.1043107042271503</v>
      </c>
      <c r="L265" s="151">
        <v>1.2625864225362902</v>
      </c>
      <c r="M265" s="146">
        <v>0.9271119280472031</v>
      </c>
      <c r="N265" s="146">
        <v>2.9667581697510501</v>
      </c>
      <c r="O265" s="146">
        <v>0.74356372096126777</v>
      </c>
      <c r="P265" s="146">
        <v>2.2306911628838035</v>
      </c>
      <c r="Q265" s="146">
        <v>0</v>
      </c>
      <c r="R265" s="146">
        <v>0</v>
      </c>
      <c r="S265" s="146">
        <v>0</v>
      </c>
      <c r="T265" s="153">
        <v>1.0690681462407912</v>
      </c>
      <c r="U265" s="151">
        <v>0.93592346940585724</v>
      </c>
      <c r="V265" s="146">
        <v>0</v>
      </c>
      <c r="W265" s="146">
        <v>0</v>
      </c>
      <c r="X265" s="146">
        <v>0</v>
      </c>
      <c r="Y265" s="146">
        <v>1.8492266606965768</v>
      </c>
      <c r="Z265" s="146">
        <v>0</v>
      </c>
      <c r="AA265" s="146">
        <v>0.8735497741098871</v>
      </c>
      <c r="AB265" s="146">
        <v>0.8735497741098871</v>
      </c>
      <c r="AC265" s="153">
        <v>0</v>
      </c>
      <c r="AD265" s="151">
        <v>1.4238048909777901</v>
      </c>
      <c r="AE265" s="146">
        <v>1.4238048909777901</v>
      </c>
      <c r="AF265" s="146">
        <v>0</v>
      </c>
    </row>
    <row r="266" spans="1:32" x14ac:dyDescent="0.45">
      <c r="A266" s="3" t="s">
        <v>237</v>
      </c>
      <c r="B266" s="3" t="s">
        <v>83</v>
      </c>
      <c r="C266" s="3" t="s">
        <v>497</v>
      </c>
      <c r="D266" s="146">
        <v>24.486434223606839</v>
      </c>
      <c r="E266" s="146">
        <v>0</v>
      </c>
      <c r="F266" s="146">
        <v>1.0850790506150965</v>
      </c>
      <c r="G266" s="146">
        <v>1.1488484914479067</v>
      </c>
      <c r="H266" s="146">
        <v>1.1488484914479067</v>
      </c>
      <c r="I266" s="146">
        <v>3.3311808062735997</v>
      </c>
      <c r="J266" s="146">
        <v>2.2207872041823999</v>
      </c>
      <c r="K266" s="153">
        <v>0</v>
      </c>
      <c r="L266" s="151">
        <v>3.1564660563407254</v>
      </c>
      <c r="M266" s="146">
        <v>1.8542238560944062</v>
      </c>
      <c r="N266" s="146">
        <v>1.8542238560944062</v>
      </c>
      <c r="O266" s="146">
        <v>1.4871274419225355</v>
      </c>
      <c r="P266" s="146">
        <v>0</v>
      </c>
      <c r="Q266" s="146">
        <v>0</v>
      </c>
      <c r="R266" s="146">
        <v>0</v>
      </c>
      <c r="S266" s="146">
        <v>0</v>
      </c>
      <c r="T266" s="153">
        <v>0</v>
      </c>
      <c r="U266" s="151">
        <v>0</v>
      </c>
      <c r="V266" s="146">
        <v>0.93592346940585724</v>
      </c>
      <c r="W266" s="146">
        <v>1.0819470712668608</v>
      </c>
      <c r="X266" s="146">
        <v>0</v>
      </c>
      <c r="Y266" s="146">
        <v>0.92461333034828841</v>
      </c>
      <c r="Z266" s="146">
        <v>0.92461333034828841</v>
      </c>
      <c r="AA266" s="146">
        <v>0</v>
      </c>
      <c r="AB266" s="146">
        <v>2.6206493223296614</v>
      </c>
      <c r="AC266" s="153">
        <v>0.71190244548889503</v>
      </c>
      <c r="AD266" s="151">
        <v>0</v>
      </c>
      <c r="AE266" s="146">
        <v>0</v>
      </c>
      <c r="AF266" s="146">
        <v>0</v>
      </c>
    </row>
    <row r="267" spans="1:32" x14ac:dyDescent="0.45">
      <c r="A267" s="3" t="s">
        <v>237</v>
      </c>
      <c r="B267" s="3" t="s">
        <v>83</v>
      </c>
      <c r="C267" s="3" t="s">
        <v>498</v>
      </c>
      <c r="D267" s="146">
        <v>24.529077049014234</v>
      </c>
      <c r="E267" s="146">
        <v>0</v>
      </c>
      <c r="F267" s="146">
        <v>1.3020948607381158</v>
      </c>
      <c r="G267" s="146">
        <v>2.5274666811853947</v>
      </c>
      <c r="H267" s="146">
        <v>1.3786181897374881</v>
      </c>
      <c r="I267" s="146">
        <v>0</v>
      </c>
      <c r="J267" s="146">
        <v>3.3311808062735997</v>
      </c>
      <c r="K267" s="153">
        <v>0.21043107042271503</v>
      </c>
      <c r="L267" s="151">
        <v>1.0521553521135751</v>
      </c>
      <c r="M267" s="146">
        <v>3.7084477121888124</v>
      </c>
      <c r="N267" s="146">
        <v>0</v>
      </c>
      <c r="O267" s="146">
        <v>1.4871274419225355</v>
      </c>
      <c r="P267" s="146">
        <v>0</v>
      </c>
      <c r="Q267" s="146">
        <v>0</v>
      </c>
      <c r="R267" s="146">
        <v>0</v>
      </c>
      <c r="S267" s="146">
        <v>0</v>
      </c>
      <c r="T267" s="153">
        <v>0</v>
      </c>
      <c r="U267" s="151">
        <v>1.8718469388117145</v>
      </c>
      <c r="V267" s="146">
        <v>0.74873877552468582</v>
      </c>
      <c r="W267" s="146">
        <v>0.90162255938905067</v>
      </c>
      <c r="X267" s="146">
        <v>1.8032451187781013</v>
      </c>
      <c r="Y267" s="146">
        <v>0</v>
      </c>
      <c r="Z267" s="146">
        <v>0</v>
      </c>
      <c r="AA267" s="146">
        <v>1.7470995482197742</v>
      </c>
      <c r="AB267" s="146">
        <v>1.7470995482197742</v>
      </c>
      <c r="AC267" s="153">
        <v>0.71190244548889503</v>
      </c>
      <c r="AD267" s="151">
        <v>0</v>
      </c>
      <c r="AE267" s="146">
        <v>0</v>
      </c>
      <c r="AF267" s="146">
        <v>0</v>
      </c>
    </row>
    <row r="268" spans="1:32" x14ac:dyDescent="0.45">
      <c r="A268" s="3" t="s">
        <v>237</v>
      </c>
      <c r="B268" s="3" t="s">
        <v>83</v>
      </c>
      <c r="C268" s="3" t="s">
        <v>499</v>
      </c>
      <c r="D268" s="146">
        <v>52.928097296861388</v>
      </c>
      <c r="E268" s="146">
        <v>0</v>
      </c>
      <c r="F268" s="146">
        <v>0.21701581012301929</v>
      </c>
      <c r="G268" s="146">
        <v>0.22976969828958135</v>
      </c>
      <c r="H268" s="146">
        <v>2.9870060777645575</v>
      </c>
      <c r="I268" s="146">
        <v>6.2182041717107195</v>
      </c>
      <c r="J268" s="146">
        <v>4.4415744083647999</v>
      </c>
      <c r="K268" s="153">
        <v>5.2607767605678752</v>
      </c>
      <c r="L268" s="151">
        <v>2.3147417746498653</v>
      </c>
      <c r="M268" s="146">
        <v>5.5626715682832186</v>
      </c>
      <c r="N268" s="146">
        <v>2.9667581697510501</v>
      </c>
      <c r="O268" s="146">
        <v>3.7178186048063386</v>
      </c>
      <c r="P268" s="146">
        <v>0.74356372096126777</v>
      </c>
      <c r="Q268" s="146">
        <v>0</v>
      </c>
      <c r="R268" s="146">
        <v>0.74356372096126777</v>
      </c>
      <c r="S268" s="146">
        <v>0</v>
      </c>
      <c r="T268" s="153">
        <v>1.0690681462407912</v>
      </c>
      <c r="U268" s="151">
        <v>1.1231081632870286</v>
      </c>
      <c r="V268" s="146">
        <v>1.3102928571682</v>
      </c>
      <c r="W268" s="146">
        <v>4.5081127969452535</v>
      </c>
      <c r="X268" s="146">
        <v>2.8851921900449624</v>
      </c>
      <c r="Y268" s="146">
        <v>0.92461333034828841</v>
      </c>
      <c r="Z268" s="146">
        <v>1.1095359964179461</v>
      </c>
      <c r="AA268" s="146">
        <v>0.8735497741098871</v>
      </c>
      <c r="AB268" s="146">
        <v>0.8735497741098871</v>
      </c>
      <c r="AC268" s="153">
        <v>1.4238048909777901</v>
      </c>
      <c r="AD268" s="151">
        <v>0</v>
      </c>
      <c r="AE268" s="146">
        <v>0</v>
      </c>
      <c r="AF268" s="146">
        <v>1.4238048909777901</v>
      </c>
    </row>
    <row r="269" spans="1:32" x14ac:dyDescent="0.45">
      <c r="A269" s="3" t="s">
        <v>237</v>
      </c>
      <c r="B269" s="3" t="s">
        <v>83</v>
      </c>
      <c r="C269" s="3" t="s">
        <v>500</v>
      </c>
      <c r="D269" s="146">
        <v>9.3260871490540236</v>
      </c>
      <c r="E269" s="146">
        <v>0</v>
      </c>
      <c r="F269" s="146">
        <v>0</v>
      </c>
      <c r="G269" s="146">
        <v>2.2976969828958134</v>
      </c>
      <c r="H269" s="146">
        <v>1.1488484914479067</v>
      </c>
      <c r="I269" s="146">
        <v>1.1103936020912</v>
      </c>
      <c r="J269" s="146">
        <v>1.1103936020912</v>
      </c>
      <c r="K269" s="153">
        <v>1.0521553521135751</v>
      </c>
      <c r="L269" s="151">
        <v>0</v>
      </c>
      <c r="M269" s="146">
        <v>0</v>
      </c>
      <c r="N269" s="146">
        <v>0.9271119280472031</v>
      </c>
      <c r="O269" s="146">
        <v>0</v>
      </c>
      <c r="P269" s="146">
        <v>0.74356372096126777</v>
      </c>
      <c r="Q269" s="146">
        <v>0</v>
      </c>
      <c r="R269" s="146">
        <v>0</v>
      </c>
      <c r="S269" s="146">
        <v>0</v>
      </c>
      <c r="T269" s="153">
        <v>0</v>
      </c>
      <c r="U269" s="151">
        <v>0.93592346940585724</v>
      </c>
      <c r="V269" s="146">
        <v>0</v>
      </c>
      <c r="W269" s="146">
        <v>0</v>
      </c>
      <c r="X269" s="146">
        <v>0</v>
      </c>
      <c r="Y269" s="146">
        <v>0</v>
      </c>
      <c r="Z269" s="146">
        <v>0</v>
      </c>
      <c r="AA269" s="146">
        <v>0</v>
      </c>
      <c r="AB269" s="146">
        <v>0</v>
      </c>
      <c r="AC269" s="153">
        <v>0</v>
      </c>
      <c r="AD269" s="151">
        <v>0</v>
      </c>
      <c r="AE269" s="146">
        <v>0</v>
      </c>
      <c r="AF269" s="146">
        <v>0</v>
      </c>
    </row>
    <row r="270" spans="1:32" x14ac:dyDescent="0.45">
      <c r="A270" s="2" t="s">
        <v>235</v>
      </c>
      <c r="B270" s="2" t="s">
        <v>84</v>
      </c>
      <c r="C270" s="2" t="s">
        <v>501</v>
      </c>
      <c r="D270" s="145">
        <v>176.55968386340288</v>
      </c>
      <c r="E270" s="145">
        <v>0</v>
      </c>
      <c r="F270" s="145">
        <v>3.2552371518452894</v>
      </c>
      <c r="G270" s="145">
        <v>9.1907879315832535</v>
      </c>
      <c r="H270" s="145">
        <v>12.867103104216554</v>
      </c>
      <c r="I270" s="145">
        <v>13.324723225094399</v>
      </c>
      <c r="J270" s="145">
        <v>19.765006117223361</v>
      </c>
      <c r="K270" s="148">
        <v>11.573708873249327</v>
      </c>
      <c r="L270" s="152">
        <v>15.782330281703628</v>
      </c>
      <c r="M270" s="145">
        <v>9.2711192804720319</v>
      </c>
      <c r="N270" s="145">
        <v>13.906678920708046</v>
      </c>
      <c r="O270" s="145">
        <v>12.640583256341552</v>
      </c>
      <c r="P270" s="145">
        <v>5.2049460467288746</v>
      </c>
      <c r="Q270" s="145">
        <v>2.2306911628838035</v>
      </c>
      <c r="R270" s="145">
        <v>1.4871274419225355</v>
      </c>
      <c r="S270" s="145">
        <v>0</v>
      </c>
      <c r="T270" s="148">
        <v>4.2762725849631646</v>
      </c>
      <c r="U270" s="152">
        <v>6.5514642858410008</v>
      </c>
      <c r="V270" s="145">
        <v>4.6796173470292866</v>
      </c>
      <c r="W270" s="145">
        <v>2.7048676781671519</v>
      </c>
      <c r="X270" s="145">
        <v>4.5081127969452535</v>
      </c>
      <c r="Y270" s="145">
        <v>7.3969066427863073</v>
      </c>
      <c r="Z270" s="145">
        <v>2.7738399910448654</v>
      </c>
      <c r="AA270" s="145">
        <v>5.2412986446593228</v>
      </c>
      <c r="AB270" s="145">
        <v>4.3677488705494358</v>
      </c>
      <c r="AC270" s="148">
        <v>2.1357073364666852</v>
      </c>
      <c r="AD270" s="152">
        <v>1.4238048909777901</v>
      </c>
      <c r="AE270" s="145">
        <v>0</v>
      </c>
      <c r="AF270" s="145">
        <v>0</v>
      </c>
    </row>
    <row r="271" spans="1:32" x14ac:dyDescent="0.45">
      <c r="A271" s="3" t="s">
        <v>237</v>
      </c>
      <c r="B271" s="3" t="s">
        <v>84</v>
      </c>
      <c r="C271" s="3" t="s">
        <v>502</v>
      </c>
      <c r="D271" s="146">
        <v>16.344764439701848</v>
      </c>
      <c r="E271" s="146">
        <v>0</v>
      </c>
      <c r="F271" s="146">
        <v>1.0850790506150965</v>
      </c>
      <c r="G271" s="146">
        <v>1.1488484914479067</v>
      </c>
      <c r="H271" s="146">
        <v>1.3786181897374881</v>
      </c>
      <c r="I271" s="146">
        <v>1.1103936020912</v>
      </c>
      <c r="J271" s="146">
        <v>1.1103936020912</v>
      </c>
      <c r="K271" s="153">
        <v>0</v>
      </c>
      <c r="L271" s="151">
        <v>0</v>
      </c>
      <c r="M271" s="146">
        <v>1.8542238560944062</v>
      </c>
      <c r="N271" s="146">
        <v>0.9271119280472031</v>
      </c>
      <c r="O271" s="146">
        <v>1.4871274419225355</v>
      </c>
      <c r="P271" s="146">
        <v>0</v>
      </c>
      <c r="Q271" s="146">
        <v>0.74356372096126777</v>
      </c>
      <c r="R271" s="146">
        <v>0.74356372096126777</v>
      </c>
      <c r="S271" s="146">
        <v>0</v>
      </c>
      <c r="T271" s="153">
        <v>1.0690681462407912</v>
      </c>
      <c r="U271" s="151">
        <v>0</v>
      </c>
      <c r="V271" s="146">
        <v>0.93592346940585724</v>
      </c>
      <c r="W271" s="146">
        <v>0.90162255938905067</v>
      </c>
      <c r="X271" s="146">
        <v>0</v>
      </c>
      <c r="Y271" s="146">
        <v>0.92461333034828841</v>
      </c>
      <c r="Z271" s="146">
        <v>0.92461333034828841</v>
      </c>
      <c r="AA271" s="146">
        <v>0</v>
      </c>
      <c r="AB271" s="146">
        <v>0</v>
      </c>
      <c r="AC271" s="153">
        <v>0</v>
      </c>
      <c r="AD271" s="151">
        <v>0</v>
      </c>
      <c r="AE271" s="146">
        <v>0</v>
      </c>
      <c r="AF271" s="146">
        <v>0</v>
      </c>
    </row>
    <row r="272" spans="1:32" x14ac:dyDescent="0.45">
      <c r="A272" s="3" t="s">
        <v>237</v>
      </c>
      <c r="B272" s="3" t="s">
        <v>84</v>
      </c>
      <c r="C272" s="3" t="s">
        <v>503</v>
      </c>
      <c r="D272" s="146">
        <v>33.534477334757931</v>
      </c>
      <c r="E272" s="146">
        <v>0</v>
      </c>
      <c r="F272" s="146">
        <v>1.0850790506150965</v>
      </c>
      <c r="G272" s="146">
        <v>0</v>
      </c>
      <c r="H272" s="146">
        <v>2.5274666811853947</v>
      </c>
      <c r="I272" s="146">
        <v>0</v>
      </c>
      <c r="J272" s="146">
        <v>2.2207872041823999</v>
      </c>
      <c r="K272" s="153">
        <v>4.2086214084543005</v>
      </c>
      <c r="L272" s="151">
        <v>7.3650874647950264</v>
      </c>
      <c r="M272" s="146">
        <v>0.9271119280472031</v>
      </c>
      <c r="N272" s="146">
        <v>4.635559640236016</v>
      </c>
      <c r="O272" s="146">
        <v>2.9742548838450711</v>
      </c>
      <c r="P272" s="146">
        <v>2.2306911628838035</v>
      </c>
      <c r="Q272" s="146">
        <v>0</v>
      </c>
      <c r="R272" s="146">
        <v>0</v>
      </c>
      <c r="S272" s="146">
        <v>0</v>
      </c>
      <c r="T272" s="153">
        <v>0</v>
      </c>
      <c r="U272" s="151">
        <v>0</v>
      </c>
      <c r="V272" s="146">
        <v>0.93592346940585724</v>
      </c>
      <c r="W272" s="146">
        <v>0.90162255938905067</v>
      </c>
      <c r="X272" s="146">
        <v>0.90162255938905067</v>
      </c>
      <c r="Y272" s="146">
        <v>0</v>
      </c>
      <c r="Z272" s="146">
        <v>0</v>
      </c>
      <c r="AA272" s="146">
        <v>0.8735497741098871</v>
      </c>
      <c r="AB272" s="146">
        <v>1.7470995482197742</v>
      </c>
      <c r="AC272" s="153">
        <v>0</v>
      </c>
      <c r="AD272" s="151">
        <v>0</v>
      </c>
      <c r="AE272" s="146">
        <v>0</v>
      </c>
      <c r="AF272" s="146">
        <v>0</v>
      </c>
    </row>
    <row r="273" spans="1:32" x14ac:dyDescent="0.45">
      <c r="A273" s="3" t="s">
        <v>237</v>
      </c>
      <c r="B273" s="3" t="s">
        <v>84</v>
      </c>
      <c r="C273" s="3" t="s">
        <v>504</v>
      </c>
      <c r="D273" s="146">
        <v>45.180604055394028</v>
      </c>
      <c r="E273" s="146">
        <v>0</v>
      </c>
      <c r="F273" s="146">
        <v>0</v>
      </c>
      <c r="G273" s="146">
        <v>3.4465454743437203</v>
      </c>
      <c r="H273" s="146">
        <v>1.3786181897374881</v>
      </c>
      <c r="I273" s="146">
        <v>2.4428659246006403</v>
      </c>
      <c r="J273" s="146">
        <v>8.8831488167295998</v>
      </c>
      <c r="K273" s="153">
        <v>2.1043107042271503</v>
      </c>
      <c r="L273" s="151">
        <v>4.2086214084543005</v>
      </c>
      <c r="M273" s="146">
        <v>2.039646241703847</v>
      </c>
      <c r="N273" s="146">
        <v>5.5626715682832186</v>
      </c>
      <c r="O273" s="146">
        <v>2.2306911628838035</v>
      </c>
      <c r="P273" s="146">
        <v>0</v>
      </c>
      <c r="Q273" s="146">
        <v>0.74356372096126777</v>
      </c>
      <c r="R273" s="146">
        <v>0.74356372096126777</v>
      </c>
      <c r="S273" s="146">
        <v>0</v>
      </c>
      <c r="T273" s="153">
        <v>1.0690681462407912</v>
      </c>
      <c r="U273" s="151">
        <v>0.93592346940585724</v>
      </c>
      <c r="V273" s="146">
        <v>0.18718469388117145</v>
      </c>
      <c r="W273" s="146">
        <v>0</v>
      </c>
      <c r="X273" s="146">
        <v>1.6229206069002913</v>
      </c>
      <c r="Y273" s="146">
        <v>2.7738399910448654</v>
      </c>
      <c r="Z273" s="146">
        <v>0.92461333034828841</v>
      </c>
      <c r="AA273" s="146">
        <v>1.7470995482197742</v>
      </c>
      <c r="AB273" s="146">
        <v>0</v>
      </c>
      <c r="AC273" s="153">
        <v>0.71190244548889503</v>
      </c>
      <c r="AD273" s="151">
        <v>1.4238048909777901</v>
      </c>
      <c r="AE273" s="146">
        <v>0</v>
      </c>
      <c r="AF273" s="146">
        <v>0</v>
      </c>
    </row>
    <row r="274" spans="1:32" x14ac:dyDescent="0.45">
      <c r="A274" s="3" t="s">
        <v>237</v>
      </c>
      <c r="B274" s="3" t="s">
        <v>84</v>
      </c>
      <c r="C274" s="3" t="s">
        <v>505</v>
      </c>
      <c r="D274" s="146">
        <v>50.625851738369981</v>
      </c>
      <c r="E274" s="146">
        <v>0</v>
      </c>
      <c r="F274" s="146">
        <v>0.86806324049207717</v>
      </c>
      <c r="G274" s="146">
        <v>2.2976969828958134</v>
      </c>
      <c r="H274" s="146">
        <v>7.5824000435561834</v>
      </c>
      <c r="I274" s="146">
        <v>7.5506764942201592</v>
      </c>
      <c r="J274" s="146">
        <v>6.2182041717107195</v>
      </c>
      <c r="K274" s="153">
        <v>1.0521553521135751</v>
      </c>
      <c r="L274" s="151">
        <v>2.1043107042271503</v>
      </c>
      <c r="M274" s="146">
        <v>0.74168954243776253</v>
      </c>
      <c r="N274" s="146">
        <v>0</v>
      </c>
      <c r="O274" s="146">
        <v>2.9742548838450711</v>
      </c>
      <c r="P274" s="146">
        <v>2.2306911628838035</v>
      </c>
      <c r="Q274" s="146">
        <v>0.74356372096126777</v>
      </c>
      <c r="R274" s="146">
        <v>0</v>
      </c>
      <c r="S274" s="146">
        <v>0</v>
      </c>
      <c r="T274" s="153">
        <v>1.0690681462407912</v>
      </c>
      <c r="U274" s="151">
        <v>5.6155408164351437</v>
      </c>
      <c r="V274" s="146">
        <v>2.6205857143364</v>
      </c>
      <c r="W274" s="146">
        <v>0.7212980475112406</v>
      </c>
      <c r="X274" s="146">
        <v>0.18032451187781015</v>
      </c>
      <c r="Y274" s="146">
        <v>0.92461333034828841</v>
      </c>
      <c r="Z274" s="146">
        <v>0.92461333034828841</v>
      </c>
      <c r="AA274" s="146">
        <v>1.7470995482197742</v>
      </c>
      <c r="AB274" s="146">
        <v>1.7470995482197742</v>
      </c>
      <c r="AC274" s="153">
        <v>0.71190244548889503</v>
      </c>
      <c r="AD274" s="151">
        <v>0</v>
      </c>
      <c r="AE274" s="146">
        <v>0</v>
      </c>
      <c r="AF274" s="146">
        <v>0</v>
      </c>
    </row>
    <row r="275" spans="1:32" x14ac:dyDescent="0.45">
      <c r="A275" s="3" t="s">
        <v>237</v>
      </c>
      <c r="B275" s="3" t="s">
        <v>84</v>
      </c>
      <c r="C275" s="3" t="s">
        <v>506</v>
      </c>
      <c r="D275" s="146">
        <v>30.873986295179122</v>
      </c>
      <c r="E275" s="146">
        <v>0</v>
      </c>
      <c r="F275" s="146">
        <v>0.21701581012301929</v>
      </c>
      <c r="G275" s="146">
        <v>2.2976969828958134</v>
      </c>
      <c r="H275" s="146">
        <v>0</v>
      </c>
      <c r="I275" s="146">
        <v>2.2207872041823999</v>
      </c>
      <c r="J275" s="146">
        <v>1.3324723225094399</v>
      </c>
      <c r="K275" s="153">
        <v>4.2086214084543005</v>
      </c>
      <c r="L275" s="151">
        <v>2.1043107042271503</v>
      </c>
      <c r="M275" s="146">
        <v>3.7084477121888124</v>
      </c>
      <c r="N275" s="146">
        <v>2.7813357841416093</v>
      </c>
      <c r="O275" s="146">
        <v>2.9742548838450711</v>
      </c>
      <c r="P275" s="146">
        <v>0.74356372096126777</v>
      </c>
      <c r="Q275" s="146">
        <v>0</v>
      </c>
      <c r="R275" s="146">
        <v>0</v>
      </c>
      <c r="S275" s="146">
        <v>0</v>
      </c>
      <c r="T275" s="153">
        <v>1.0690681462407912</v>
      </c>
      <c r="U275" s="151">
        <v>0</v>
      </c>
      <c r="V275" s="146">
        <v>0</v>
      </c>
      <c r="W275" s="146">
        <v>0.18032451187781015</v>
      </c>
      <c r="X275" s="146">
        <v>1.8032451187781013</v>
      </c>
      <c r="Y275" s="146">
        <v>2.7738399910448654</v>
      </c>
      <c r="Z275" s="146">
        <v>0</v>
      </c>
      <c r="AA275" s="146">
        <v>0.8735497741098871</v>
      </c>
      <c r="AB275" s="146">
        <v>0.8735497741098871</v>
      </c>
      <c r="AC275" s="153">
        <v>0.71190244548889503</v>
      </c>
      <c r="AD275" s="151">
        <v>0</v>
      </c>
      <c r="AE275" s="146">
        <v>0</v>
      </c>
      <c r="AF275" s="146">
        <v>0</v>
      </c>
    </row>
    <row r="276" spans="1:32" x14ac:dyDescent="0.45">
      <c r="A276" s="2" t="s">
        <v>235</v>
      </c>
      <c r="B276" s="2" t="s">
        <v>85</v>
      </c>
      <c r="C276" s="2" t="s">
        <v>507</v>
      </c>
      <c r="D276" s="145">
        <v>103.81595706364114</v>
      </c>
      <c r="E276" s="145">
        <v>0</v>
      </c>
      <c r="F276" s="145">
        <v>3.2552371518452894</v>
      </c>
      <c r="G276" s="145">
        <v>3.4465454743437203</v>
      </c>
      <c r="H276" s="145">
        <v>5.5144727589499523</v>
      </c>
      <c r="I276" s="145">
        <v>4.4415744083647999</v>
      </c>
      <c r="J276" s="145">
        <v>5.5519680104560001</v>
      </c>
      <c r="K276" s="148">
        <v>6.3129321126814508</v>
      </c>
      <c r="L276" s="152">
        <v>6.3129321126814508</v>
      </c>
      <c r="M276" s="145">
        <v>5.5626715682832186</v>
      </c>
      <c r="N276" s="145">
        <v>12.979566992660843</v>
      </c>
      <c r="O276" s="145">
        <v>7.4356372096126773</v>
      </c>
      <c r="P276" s="145">
        <v>2.2306911628838035</v>
      </c>
      <c r="Q276" s="145">
        <v>0</v>
      </c>
      <c r="R276" s="145">
        <v>0</v>
      </c>
      <c r="S276" s="145">
        <v>0</v>
      </c>
      <c r="T276" s="148">
        <v>1.0690681462407912</v>
      </c>
      <c r="U276" s="152">
        <v>7.487387755246858</v>
      </c>
      <c r="V276" s="145">
        <v>4.6796173470292866</v>
      </c>
      <c r="W276" s="145">
        <v>5.2294108444564937</v>
      </c>
      <c r="X276" s="145">
        <v>9.0162255938905069</v>
      </c>
      <c r="Y276" s="145">
        <v>2.7738399910448654</v>
      </c>
      <c r="Z276" s="145">
        <v>2.5889173249752075</v>
      </c>
      <c r="AA276" s="145">
        <v>3.4941990964395484</v>
      </c>
      <c r="AB276" s="145">
        <v>0.8735497741098871</v>
      </c>
      <c r="AC276" s="148">
        <v>1.4238048909777901</v>
      </c>
      <c r="AD276" s="152">
        <v>2.1357073364666852</v>
      </c>
      <c r="AE276" s="145">
        <v>0</v>
      </c>
      <c r="AF276" s="145">
        <v>0</v>
      </c>
    </row>
    <row r="277" spans="1:32" x14ac:dyDescent="0.45">
      <c r="A277" s="3" t="s">
        <v>237</v>
      </c>
      <c r="B277" s="3" t="s">
        <v>85</v>
      </c>
      <c r="C277" s="3" t="s">
        <v>508</v>
      </c>
      <c r="D277" s="146">
        <v>74.650189711108197</v>
      </c>
      <c r="E277" s="146">
        <v>0</v>
      </c>
      <c r="F277" s="146">
        <v>1.9531422911071736</v>
      </c>
      <c r="G277" s="146">
        <v>3.4465454743437203</v>
      </c>
      <c r="H277" s="146">
        <v>2.9870060777645575</v>
      </c>
      <c r="I277" s="146">
        <v>2.2207872041823999</v>
      </c>
      <c r="J277" s="146">
        <v>5.5519680104560001</v>
      </c>
      <c r="K277" s="153">
        <v>5.2607767605678752</v>
      </c>
      <c r="L277" s="151">
        <v>3.1564660563407254</v>
      </c>
      <c r="M277" s="146">
        <v>4.635559640236016</v>
      </c>
      <c r="N277" s="146">
        <v>10.198231208519234</v>
      </c>
      <c r="O277" s="146">
        <v>5.2049460467288746</v>
      </c>
      <c r="P277" s="146">
        <v>0.89227646515352133</v>
      </c>
      <c r="Q277" s="146">
        <v>0</v>
      </c>
      <c r="R277" s="146">
        <v>0</v>
      </c>
      <c r="S277" s="146">
        <v>0</v>
      </c>
      <c r="T277" s="153">
        <v>0.855254516992633</v>
      </c>
      <c r="U277" s="151">
        <v>5.6155408164351437</v>
      </c>
      <c r="V277" s="146">
        <v>3.743693877623429</v>
      </c>
      <c r="W277" s="146">
        <v>3.6064902375562027</v>
      </c>
      <c r="X277" s="146">
        <v>8.1146030345014566</v>
      </c>
      <c r="Y277" s="146">
        <v>1.8492266606965768</v>
      </c>
      <c r="Z277" s="146">
        <v>0.92461333034828841</v>
      </c>
      <c r="AA277" s="146">
        <v>0.8735497741098871</v>
      </c>
      <c r="AB277" s="146">
        <v>0</v>
      </c>
      <c r="AC277" s="153">
        <v>1.4238048909777901</v>
      </c>
      <c r="AD277" s="151">
        <v>2.1357073364666852</v>
      </c>
      <c r="AE277" s="146">
        <v>0</v>
      </c>
      <c r="AF277" s="146">
        <v>0</v>
      </c>
    </row>
    <row r="278" spans="1:32" x14ac:dyDescent="0.45">
      <c r="A278" s="3" t="s">
        <v>237</v>
      </c>
      <c r="B278" s="3" t="s">
        <v>85</v>
      </c>
      <c r="C278" s="3" t="s">
        <v>509</v>
      </c>
      <c r="D278" s="146">
        <v>23.65301854713821</v>
      </c>
      <c r="E278" s="146">
        <v>0</v>
      </c>
      <c r="F278" s="146">
        <v>1.3020948607381158</v>
      </c>
      <c r="G278" s="146">
        <v>0</v>
      </c>
      <c r="H278" s="146">
        <v>1.1488484914479067</v>
      </c>
      <c r="I278" s="146">
        <v>2.2207872041823999</v>
      </c>
      <c r="J278" s="146">
        <v>0</v>
      </c>
      <c r="K278" s="153">
        <v>1.0521553521135751</v>
      </c>
      <c r="L278" s="151">
        <v>2.1043107042271503</v>
      </c>
      <c r="M278" s="146">
        <v>0.9271119280472031</v>
      </c>
      <c r="N278" s="146">
        <v>2.7813357841416093</v>
      </c>
      <c r="O278" s="146">
        <v>0.74356372096126777</v>
      </c>
      <c r="P278" s="146">
        <v>1.338414697730282</v>
      </c>
      <c r="Q278" s="146">
        <v>0</v>
      </c>
      <c r="R278" s="146">
        <v>0</v>
      </c>
      <c r="S278" s="146">
        <v>0</v>
      </c>
      <c r="T278" s="153">
        <v>0.21381362924815825</v>
      </c>
      <c r="U278" s="151">
        <v>1.8718469388117145</v>
      </c>
      <c r="V278" s="146">
        <v>0.93592346940585724</v>
      </c>
      <c r="W278" s="146">
        <v>0.90162255938905067</v>
      </c>
      <c r="X278" s="146">
        <v>0.90162255938905067</v>
      </c>
      <c r="Y278" s="146">
        <v>0.92461333034828841</v>
      </c>
      <c r="Z278" s="146">
        <v>1.6643039946269191</v>
      </c>
      <c r="AA278" s="146">
        <v>1.7470995482197742</v>
      </c>
      <c r="AB278" s="146">
        <v>0.8735497741098871</v>
      </c>
      <c r="AC278" s="153">
        <v>0</v>
      </c>
      <c r="AD278" s="151">
        <v>0</v>
      </c>
      <c r="AE278" s="146">
        <v>0</v>
      </c>
      <c r="AF278" s="146">
        <v>0</v>
      </c>
    </row>
    <row r="279" spans="1:32" x14ac:dyDescent="0.45">
      <c r="A279" s="3" t="s">
        <v>237</v>
      </c>
      <c r="B279" s="3" t="s">
        <v>85</v>
      </c>
      <c r="C279" s="3" t="s">
        <v>510</v>
      </c>
      <c r="D279" s="146">
        <v>5.5127488053947262</v>
      </c>
      <c r="E279" s="146">
        <v>0</v>
      </c>
      <c r="F279" s="146">
        <v>0</v>
      </c>
      <c r="G279" s="146">
        <v>0</v>
      </c>
      <c r="H279" s="146">
        <v>1.3786181897374881</v>
      </c>
      <c r="I279" s="146">
        <v>0</v>
      </c>
      <c r="J279" s="146">
        <v>0</v>
      </c>
      <c r="K279" s="153">
        <v>0</v>
      </c>
      <c r="L279" s="151">
        <v>1.0521553521135751</v>
      </c>
      <c r="M279" s="146">
        <v>0</v>
      </c>
      <c r="N279" s="146">
        <v>0</v>
      </c>
      <c r="O279" s="146">
        <v>1.4871274419225355</v>
      </c>
      <c r="P279" s="146">
        <v>0</v>
      </c>
      <c r="Q279" s="146">
        <v>0</v>
      </c>
      <c r="R279" s="146">
        <v>0</v>
      </c>
      <c r="S279" s="146">
        <v>0</v>
      </c>
      <c r="T279" s="153">
        <v>0</v>
      </c>
      <c r="U279" s="151">
        <v>0</v>
      </c>
      <c r="V279" s="146">
        <v>0</v>
      </c>
      <c r="W279" s="146">
        <v>0.7212980475112406</v>
      </c>
      <c r="X279" s="146">
        <v>0</v>
      </c>
      <c r="Y279" s="146">
        <v>0</v>
      </c>
      <c r="Z279" s="146">
        <v>0</v>
      </c>
      <c r="AA279" s="146">
        <v>0.8735497741098871</v>
      </c>
      <c r="AB279" s="146">
        <v>0</v>
      </c>
      <c r="AC279" s="153">
        <v>0</v>
      </c>
      <c r="AD279" s="151">
        <v>0</v>
      </c>
      <c r="AE279" s="146">
        <v>0</v>
      </c>
      <c r="AF279" s="146">
        <v>0</v>
      </c>
    </row>
    <row r="280" spans="1:32" x14ac:dyDescent="0.45">
      <c r="A280" s="2" t="s">
        <v>235</v>
      </c>
      <c r="B280" s="2" t="s">
        <v>86</v>
      </c>
      <c r="C280" s="2" t="s">
        <v>511</v>
      </c>
      <c r="D280" s="145">
        <v>146.03988311994752</v>
      </c>
      <c r="E280" s="145">
        <v>0</v>
      </c>
      <c r="F280" s="145">
        <v>3.2552371518452894</v>
      </c>
      <c r="G280" s="145">
        <v>6.8930909486874405</v>
      </c>
      <c r="H280" s="145">
        <v>11.488484914479066</v>
      </c>
      <c r="I280" s="145">
        <v>16.655904031367999</v>
      </c>
      <c r="J280" s="145">
        <v>9.9935424188208</v>
      </c>
      <c r="K280" s="148">
        <v>8.4172428169086011</v>
      </c>
      <c r="L280" s="152">
        <v>8.4172428169086011</v>
      </c>
      <c r="M280" s="145">
        <v>9.2711192804720319</v>
      </c>
      <c r="N280" s="145">
        <v>12.052455064613641</v>
      </c>
      <c r="O280" s="145">
        <v>5.9485097676901422</v>
      </c>
      <c r="P280" s="145">
        <v>0.74356372096126777</v>
      </c>
      <c r="Q280" s="145">
        <v>2.9742548838450711</v>
      </c>
      <c r="R280" s="145">
        <v>0</v>
      </c>
      <c r="S280" s="145">
        <v>0</v>
      </c>
      <c r="T280" s="148">
        <v>4.2762725849631646</v>
      </c>
      <c r="U280" s="152">
        <v>4.6796173470292866</v>
      </c>
      <c r="V280" s="145">
        <v>5.6155408164351437</v>
      </c>
      <c r="W280" s="145">
        <v>5.7703843800899248</v>
      </c>
      <c r="X280" s="145">
        <v>9.0162255938905069</v>
      </c>
      <c r="Y280" s="145">
        <v>4.8079893178111002</v>
      </c>
      <c r="Z280" s="145">
        <v>0.92461333034828841</v>
      </c>
      <c r="AA280" s="145">
        <v>1.7470995482197742</v>
      </c>
      <c r="AB280" s="145">
        <v>6.1148484187692098</v>
      </c>
      <c r="AC280" s="148">
        <v>4.1290341838355911</v>
      </c>
      <c r="AD280" s="152">
        <v>1.4238048909777901</v>
      </c>
      <c r="AE280" s="145">
        <v>0.71190244548889503</v>
      </c>
      <c r="AF280" s="145">
        <v>0.71190244548889503</v>
      </c>
    </row>
    <row r="281" spans="1:32" x14ac:dyDescent="0.45">
      <c r="A281" s="3" t="s">
        <v>237</v>
      </c>
      <c r="B281" s="3" t="s">
        <v>86</v>
      </c>
      <c r="C281" s="3" t="s">
        <v>512</v>
      </c>
      <c r="D281" s="146">
        <v>6.6213177372198588</v>
      </c>
      <c r="E281" s="146">
        <v>0</v>
      </c>
      <c r="F281" s="146">
        <v>0</v>
      </c>
      <c r="G281" s="146">
        <v>0.22976969828958135</v>
      </c>
      <c r="H281" s="146">
        <v>0.22976969828958135</v>
      </c>
      <c r="I281" s="146">
        <v>0.22207872041824001</v>
      </c>
      <c r="J281" s="146">
        <v>1.1103936020912</v>
      </c>
      <c r="K281" s="153">
        <v>1.0521553521135751</v>
      </c>
      <c r="L281" s="151">
        <v>0</v>
      </c>
      <c r="M281" s="146">
        <v>0.9271119280472031</v>
      </c>
      <c r="N281" s="146">
        <v>0</v>
      </c>
      <c r="O281" s="146">
        <v>0</v>
      </c>
      <c r="P281" s="146">
        <v>0</v>
      </c>
      <c r="Q281" s="146">
        <v>0</v>
      </c>
      <c r="R281" s="146">
        <v>0</v>
      </c>
      <c r="S281" s="146">
        <v>0</v>
      </c>
      <c r="T281" s="153">
        <v>2.1381362924815823</v>
      </c>
      <c r="U281" s="151">
        <v>0</v>
      </c>
      <c r="V281" s="146">
        <v>0</v>
      </c>
      <c r="W281" s="146">
        <v>0</v>
      </c>
      <c r="X281" s="146">
        <v>0</v>
      </c>
      <c r="Y281" s="146">
        <v>0</v>
      </c>
      <c r="Z281" s="146">
        <v>0</v>
      </c>
      <c r="AA281" s="146">
        <v>0</v>
      </c>
      <c r="AB281" s="146">
        <v>0</v>
      </c>
      <c r="AC281" s="153">
        <v>0.71190244548889503</v>
      </c>
      <c r="AD281" s="151">
        <v>0</v>
      </c>
      <c r="AE281" s="146">
        <v>0</v>
      </c>
      <c r="AF281" s="146">
        <v>0</v>
      </c>
    </row>
    <row r="282" spans="1:32" x14ac:dyDescent="0.45">
      <c r="A282" s="3" t="s">
        <v>237</v>
      </c>
      <c r="B282" s="3" t="s">
        <v>86</v>
      </c>
      <c r="C282" s="3" t="s">
        <v>513</v>
      </c>
      <c r="D282" s="146">
        <v>3.6409830315020097</v>
      </c>
      <c r="E282" s="146">
        <v>0</v>
      </c>
      <c r="F282" s="146">
        <v>0</v>
      </c>
      <c r="G282" s="146">
        <v>0</v>
      </c>
      <c r="H282" s="146">
        <v>1.1488484914479067</v>
      </c>
      <c r="I282" s="146">
        <v>0.22207872041824001</v>
      </c>
      <c r="J282" s="146">
        <v>0.22207872041824001</v>
      </c>
      <c r="K282" s="153">
        <v>0</v>
      </c>
      <c r="L282" s="151">
        <v>0.21043107042271503</v>
      </c>
      <c r="M282" s="146">
        <v>0</v>
      </c>
      <c r="N282" s="146">
        <v>0</v>
      </c>
      <c r="O282" s="146">
        <v>0</v>
      </c>
      <c r="P282" s="146">
        <v>0</v>
      </c>
      <c r="Q282" s="146">
        <v>0</v>
      </c>
      <c r="R282" s="146">
        <v>0</v>
      </c>
      <c r="S282" s="146">
        <v>0</v>
      </c>
      <c r="T282" s="153">
        <v>0</v>
      </c>
      <c r="U282" s="151">
        <v>0.93592346940585724</v>
      </c>
      <c r="V282" s="146">
        <v>0</v>
      </c>
      <c r="W282" s="146">
        <v>0</v>
      </c>
      <c r="X282" s="146">
        <v>0.90162255938905067</v>
      </c>
      <c r="Y282" s="146">
        <v>0</v>
      </c>
      <c r="Z282" s="146">
        <v>0</v>
      </c>
      <c r="AA282" s="146">
        <v>0</v>
      </c>
      <c r="AB282" s="146">
        <v>0</v>
      </c>
      <c r="AC282" s="153">
        <v>0</v>
      </c>
      <c r="AD282" s="151">
        <v>0</v>
      </c>
      <c r="AE282" s="146">
        <v>0</v>
      </c>
      <c r="AF282" s="146">
        <v>0</v>
      </c>
    </row>
    <row r="283" spans="1:32" x14ac:dyDescent="0.45">
      <c r="A283" s="3" t="s">
        <v>237</v>
      </c>
      <c r="B283" s="3" t="s">
        <v>86</v>
      </c>
      <c r="C283" s="3" t="s">
        <v>514</v>
      </c>
      <c r="D283" s="146">
        <v>78.321416344259049</v>
      </c>
      <c r="E283" s="146">
        <v>0</v>
      </c>
      <c r="F283" s="146">
        <v>2.1701581012301929</v>
      </c>
      <c r="G283" s="146">
        <v>5.5144727589499523</v>
      </c>
      <c r="H283" s="146">
        <v>6.8930909486874405</v>
      </c>
      <c r="I283" s="146">
        <v>7.99483393505664</v>
      </c>
      <c r="J283" s="146">
        <v>6.4402828921289599</v>
      </c>
      <c r="K283" s="153">
        <v>5.2607767605678752</v>
      </c>
      <c r="L283" s="151">
        <v>5.0503456901451607</v>
      </c>
      <c r="M283" s="146">
        <v>2.5959133985321685</v>
      </c>
      <c r="N283" s="146">
        <v>7.4168954243776248</v>
      </c>
      <c r="O283" s="146">
        <v>2.9742548838450711</v>
      </c>
      <c r="P283" s="146">
        <v>0.74356372096126777</v>
      </c>
      <c r="Q283" s="146">
        <v>2.2306911628838035</v>
      </c>
      <c r="R283" s="146">
        <v>0</v>
      </c>
      <c r="S283" s="146">
        <v>0</v>
      </c>
      <c r="T283" s="153">
        <v>0</v>
      </c>
      <c r="U283" s="151">
        <v>1.8718469388117145</v>
      </c>
      <c r="V283" s="146">
        <v>2.9949551020987433</v>
      </c>
      <c r="W283" s="146">
        <v>4.3277882850674434</v>
      </c>
      <c r="X283" s="146">
        <v>2.8851921900449624</v>
      </c>
      <c r="Y283" s="146">
        <v>3.8833759874628115</v>
      </c>
      <c r="Z283" s="146">
        <v>0</v>
      </c>
      <c r="AA283" s="146">
        <v>0.8735497741098871</v>
      </c>
      <c r="AB283" s="146">
        <v>3.4941990964395484</v>
      </c>
      <c r="AC283" s="153">
        <v>2.7052292928578008</v>
      </c>
      <c r="AD283" s="151">
        <v>0</v>
      </c>
      <c r="AE283" s="146">
        <v>0</v>
      </c>
      <c r="AF283" s="146">
        <v>0</v>
      </c>
    </row>
    <row r="284" spans="1:32" x14ac:dyDescent="0.45">
      <c r="A284" s="3" t="s">
        <v>237</v>
      </c>
      <c r="B284" s="3" t="s">
        <v>86</v>
      </c>
      <c r="C284" s="3" t="s">
        <v>515</v>
      </c>
      <c r="D284" s="146">
        <v>45.767653220910624</v>
      </c>
      <c r="E284" s="146">
        <v>0</v>
      </c>
      <c r="F284" s="146">
        <v>1.0850790506150965</v>
      </c>
      <c r="G284" s="146">
        <v>1.1488484914479067</v>
      </c>
      <c r="H284" s="146">
        <v>3.2167757760541384</v>
      </c>
      <c r="I284" s="146">
        <v>6.8844403329654398</v>
      </c>
      <c r="J284" s="146">
        <v>1.1103936020912</v>
      </c>
      <c r="K284" s="153">
        <v>1.0521553521135751</v>
      </c>
      <c r="L284" s="151">
        <v>3.1564660563407254</v>
      </c>
      <c r="M284" s="146">
        <v>5.748093953892659</v>
      </c>
      <c r="N284" s="146">
        <v>3.7084477121888124</v>
      </c>
      <c r="O284" s="146">
        <v>2.2306911628838035</v>
      </c>
      <c r="P284" s="146">
        <v>0</v>
      </c>
      <c r="Q284" s="146">
        <v>0.74356372096126777</v>
      </c>
      <c r="R284" s="146">
        <v>0</v>
      </c>
      <c r="S284" s="146">
        <v>0</v>
      </c>
      <c r="T284" s="153">
        <v>2.1381362924815823</v>
      </c>
      <c r="U284" s="151">
        <v>0.93592346940585724</v>
      </c>
      <c r="V284" s="146">
        <v>1.6846622449305431</v>
      </c>
      <c r="W284" s="146">
        <v>0.3606490237556203</v>
      </c>
      <c r="X284" s="146">
        <v>3.2458412138005825</v>
      </c>
      <c r="Y284" s="146">
        <v>0.92461333034828841</v>
      </c>
      <c r="Z284" s="146">
        <v>0.92461333034828841</v>
      </c>
      <c r="AA284" s="146">
        <v>0</v>
      </c>
      <c r="AB284" s="146">
        <v>2.6206493223296614</v>
      </c>
      <c r="AC284" s="153">
        <v>0.71190244548889503</v>
      </c>
      <c r="AD284" s="151">
        <v>1.4238048909777901</v>
      </c>
      <c r="AE284" s="146">
        <v>0.71190244548889503</v>
      </c>
      <c r="AF284" s="146">
        <v>0</v>
      </c>
    </row>
    <row r="285" spans="1:32" x14ac:dyDescent="0.45">
      <c r="A285" s="3" t="s">
        <v>237</v>
      </c>
      <c r="B285" s="3" t="s">
        <v>86</v>
      </c>
      <c r="C285" s="3" t="s">
        <v>516</v>
      </c>
      <c r="D285" s="146">
        <v>11.688512786055957</v>
      </c>
      <c r="E285" s="146">
        <v>0</v>
      </c>
      <c r="F285" s="146">
        <v>0</v>
      </c>
      <c r="G285" s="146">
        <v>0</v>
      </c>
      <c r="H285" s="146">
        <v>0</v>
      </c>
      <c r="I285" s="146">
        <v>1.3324723225094399</v>
      </c>
      <c r="J285" s="146">
        <v>1.1103936020912</v>
      </c>
      <c r="K285" s="153">
        <v>1.0521553521135751</v>
      </c>
      <c r="L285" s="151">
        <v>0</v>
      </c>
      <c r="M285" s="146">
        <v>0</v>
      </c>
      <c r="N285" s="146">
        <v>0.9271119280472031</v>
      </c>
      <c r="O285" s="146">
        <v>0.74356372096126777</v>
      </c>
      <c r="P285" s="146">
        <v>0</v>
      </c>
      <c r="Q285" s="146">
        <v>0</v>
      </c>
      <c r="R285" s="146">
        <v>0</v>
      </c>
      <c r="S285" s="146">
        <v>0</v>
      </c>
      <c r="T285" s="153">
        <v>0</v>
      </c>
      <c r="U285" s="151">
        <v>0.93592346940585724</v>
      </c>
      <c r="V285" s="146">
        <v>0.93592346940585724</v>
      </c>
      <c r="W285" s="146">
        <v>1.0819470712668608</v>
      </c>
      <c r="X285" s="146">
        <v>1.9835696306559116</v>
      </c>
      <c r="Y285" s="146">
        <v>0</v>
      </c>
      <c r="Z285" s="146">
        <v>0</v>
      </c>
      <c r="AA285" s="146">
        <v>0.8735497741098871</v>
      </c>
      <c r="AB285" s="146">
        <v>0</v>
      </c>
      <c r="AC285" s="153">
        <v>0</v>
      </c>
      <c r="AD285" s="151">
        <v>0</v>
      </c>
      <c r="AE285" s="146">
        <v>0</v>
      </c>
      <c r="AF285" s="146">
        <v>0.71190244548889503</v>
      </c>
    </row>
    <row r="286" spans="1:32" x14ac:dyDescent="0.45">
      <c r="A286" s="2" t="s">
        <v>235</v>
      </c>
      <c r="B286" s="2" t="s">
        <v>87</v>
      </c>
      <c r="C286" s="2" t="s">
        <v>517</v>
      </c>
      <c r="D286" s="145">
        <v>185.24382130190759</v>
      </c>
      <c r="E286" s="145">
        <v>0</v>
      </c>
      <c r="F286" s="145">
        <v>6.5104743036905788</v>
      </c>
      <c r="G286" s="145">
        <v>12.867103104216554</v>
      </c>
      <c r="H286" s="145">
        <v>14.015951595664461</v>
      </c>
      <c r="I286" s="145">
        <v>9.1052275371478384</v>
      </c>
      <c r="J286" s="145">
        <v>10.215621139239039</v>
      </c>
      <c r="K286" s="148">
        <v>13.678019577476476</v>
      </c>
      <c r="L286" s="152">
        <v>11.573708873249327</v>
      </c>
      <c r="M286" s="145">
        <v>16.688014704849657</v>
      </c>
      <c r="N286" s="145">
        <v>17.61512663289686</v>
      </c>
      <c r="O286" s="145">
        <v>11.153455814419017</v>
      </c>
      <c r="P286" s="145">
        <v>2.2306911628838035</v>
      </c>
      <c r="Q286" s="145">
        <v>2.2306911628838035</v>
      </c>
      <c r="R286" s="145">
        <v>2.2306911628838035</v>
      </c>
      <c r="S286" s="145">
        <v>0</v>
      </c>
      <c r="T286" s="148">
        <v>3.2072044387223735</v>
      </c>
      <c r="U286" s="152">
        <v>7.487387755246858</v>
      </c>
      <c r="V286" s="145">
        <v>11.231081632870287</v>
      </c>
      <c r="W286" s="145">
        <v>6.1310334038455441</v>
      </c>
      <c r="X286" s="145">
        <v>5.4097353563343038</v>
      </c>
      <c r="Y286" s="145">
        <v>8.3215199731345955</v>
      </c>
      <c r="Z286" s="145">
        <v>6.2873706463683607</v>
      </c>
      <c r="AA286" s="145">
        <v>2.6206493223296614</v>
      </c>
      <c r="AB286" s="145">
        <v>0.8735497741098871</v>
      </c>
      <c r="AC286" s="148">
        <v>2.8476097819555801</v>
      </c>
      <c r="AD286" s="152">
        <v>0.71190244548889503</v>
      </c>
      <c r="AE286" s="145">
        <v>0</v>
      </c>
      <c r="AF286" s="145">
        <v>0</v>
      </c>
    </row>
    <row r="287" spans="1:32" x14ac:dyDescent="0.45">
      <c r="A287" s="3" t="s">
        <v>237</v>
      </c>
      <c r="B287" s="3" t="s">
        <v>87</v>
      </c>
      <c r="C287" s="3" t="s">
        <v>518</v>
      </c>
      <c r="D287" s="146">
        <v>29.568873845098018</v>
      </c>
      <c r="E287" s="146">
        <v>0</v>
      </c>
      <c r="F287" s="146">
        <v>1.0850790506150965</v>
      </c>
      <c r="G287" s="146">
        <v>3.6763151726333017</v>
      </c>
      <c r="H287" s="146">
        <v>2.7572363794749761</v>
      </c>
      <c r="I287" s="146">
        <v>0.22207872041824001</v>
      </c>
      <c r="J287" s="146">
        <v>0.22207872041824001</v>
      </c>
      <c r="K287" s="153">
        <v>2.1043107042271503</v>
      </c>
      <c r="L287" s="151">
        <v>1.0521553521135751</v>
      </c>
      <c r="M287" s="146">
        <v>3.7084477121888124</v>
      </c>
      <c r="N287" s="146">
        <v>5.5626715682832186</v>
      </c>
      <c r="O287" s="146">
        <v>0.74356372096126777</v>
      </c>
      <c r="P287" s="146">
        <v>0</v>
      </c>
      <c r="Q287" s="146">
        <v>0</v>
      </c>
      <c r="R287" s="146">
        <v>0.74356372096126777</v>
      </c>
      <c r="S287" s="146">
        <v>0</v>
      </c>
      <c r="T287" s="153">
        <v>0</v>
      </c>
      <c r="U287" s="151">
        <v>1.1231081632870286</v>
      </c>
      <c r="V287" s="146">
        <v>1.8718469388117145</v>
      </c>
      <c r="W287" s="146">
        <v>1.9835696306559116</v>
      </c>
      <c r="X287" s="146">
        <v>0.90162255938905067</v>
      </c>
      <c r="Y287" s="146">
        <v>0.92461333034828841</v>
      </c>
      <c r="Z287" s="146">
        <v>0</v>
      </c>
      <c r="AA287" s="146">
        <v>0.17470995482197743</v>
      </c>
      <c r="AB287" s="146">
        <v>0</v>
      </c>
      <c r="AC287" s="153">
        <v>0</v>
      </c>
      <c r="AD287" s="151">
        <v>0.71190244548889503</v>
      </c>
      <c r="AE287" s="146">
        <v>0</v>
      </c>
      <c r="AF287" s="146">
        <v>0</v>
      </c>
    </row>
    <row r="288" spans="1:32" x14ac:dyDescent="0.45">
      <c r="A288" s="3" t="s">
        <v>237</v>
      </c>
      <c r="B288" s="3" t="s">
        <v>87</v>
      </c>
      <c r="C288" s="3" t="s">
        <v>519</v>
      </c>
      <c r="D288" s="146">
        <v>19.725232586051543</v>
      </c>
      <c r="E288" s="146">
        <v>0</v>
      </c>
      <c r="F288" s="146">
        <v>0</v>
      </c>
      <c r="G288" s="146">
        <v>1.1488484914479067</v>
      </c>
      <c r="H288" s="146">
        <v>1.1488484914479067</v>
      </c>
      <c r="I288" s="146">
        <v>0</v>
      </c>
      <c r="J288" s="146">
        <v>4.4415744083647999</v>
      </c>
      <c r="K288" s="153">
        <v>2.1043107042271503</v>
      </c>
      <c r="L288" s="151">
        <v>1.2625864225362902</v>
      </c>
      <c r="M288" s="146">
        <v>0</v>
      </c>
      <c r="N288" s="146">
        <v>4.635559640236016</v>
      </c>
      <c r="O288" s="146">
        <v>1.6358401861147893</v>
      </c>
      <c r="P288" s="146">
        <v>0</v>
      </c>
      <c r="Q288" s="146">
        <v>1.4871274419225355</v>
      </c>
      <c r="R288" s="146">
        <v>0</v>
      </c>
      <c r="S288" s="146">
        <v>0</v>
      </c>
      <c r="T288" s="153">
        <v>0</v>
      </c>
      <c r="U288" s="151">
        <v>0</v>
      </c>
      <c r="V288" s="146">
        <v>0.93592346940585724</v>
      </c>
      <c r="W288" s="146">
        <v>0</v>
      </c>
      <c r="X288" s="146">
        <v>0</v>
      </c>
      <c r="Y288" s="146">
        <v>0.92461333034828841</v>
      </c>
      <c r="Z288" s="146">
        <v>0</v>
      </c>
      <c r="AA288" s="146">
        <v>0</v>
      </c>
      <c r="AB288" s="146">
        <v>0</v>
      </c>
      <c r="AC288" s="153">
        <v>0</v>
      </c>
      <c r="AD288" s="151">
        <v>0</v>
      </c>
      <c r="AE288" s="146">
        <v>0</v>
      </c>
      <c r="AF288" s="146">
        <v>0</v>
      </c>
    </row>
    <row r="289" spans="1:32" x14ac:dyDescent="0.45">
      <c r="A289" s="3" t="s">
        <v>237</v>
      </c>
      <c r="B289" s="3" t="s">
        <v>87</v>
      </c>
      <c r="C289" s="3" t="s">
        <v>520</v>
      </c>
      <c r="D289" s="146">
        <v>123.37932047415617</v>
      </c>
      <c r="E289" s="146">
        <v>0</v>
      </c>
      <c r="F289" s="146">
        <v>5.4253952530754823</v>
      </c>
      <c r="G289" s="146">
        <v>8.0419394401353461</v>
      </c>
      <c r="H289" s="146">
        <v>7.8121697418457652</v>
      </c>
      <c r="I289" s="146">
        <v>8.6610700963113594</v>
      </c>
      <c r="J289" s="146">
        <v>4.4415744083647999</v>
      </c>
      <c r="K289" s="153">
        <v>8.6276738873313157</v>
      </c>
      <c r="L289" s="151">
        <v>9.0485360281767466</v>
      </c>
      <c r="M289" s="146">
        <v>12.052455064613641</v>
      </c>
      <c r="N289" s="146">
        <v>6.4897834963304213</v>
      </c>
      <c r="O289" s="146">
        <v>7.2869244654204248</v>
      </c>
      <c r="P289" s="146">
        <v>1.4871274419225355</v>
      </c>
      <c r="Q289" s="146">
        <v>0.74356372096126777</v>
      </c>
      <c r="R289" s="146">
        <v>1.4871274419225355</v>
      </c>
      <c r="S289" s="146">
        <v>0</v>
      </c>
      <c r="T289" s="153">
        <v>2.1381362924815823</v>
      </c>
      <c r="U289" s="151">
        <v>5.4283561225539723</v>
      </c>
      <c r="V289" s="146">
        <v>8.423311224652716</v>
      </c>
      <c r="W289" s="146">
        <v>4.1474637731896324</v>
      </c>
      <c r="X289" s="146">
        <v>4.5081127969452535</v>
      </c>
      <c r="Y289" s="146">
        <v>6.4722933124380191</v>
      </c>
      <c r="Z289" s="146">
        <v>5.3627573160200726</v>
      </c>
      <c r="AA289" s="146">
        <v>1.5723895933977967</v>
      </c>
      <c r="AB289" s="146">
        <v>0.8735497741098871</v>
      </c>
      <c r="AC289" s="153">
        <v>2.8476097819555801</v>
      </c>
      <c r="AD289" s="151">
        <v>0</v>
      </c>
      <c r="AE289" s="146">
        <v>0</v>
      </c>
      <c r="AF289" s="146">
        <v>0</v>
      </c>
    </row>
    <row r="290" spans="1:32" x14ac:dyDescent="0.45">
      <c r="A290" s="3" t="s">
        <v>237</v>
      </c>
      <c r="B290" s="3" t="s">
        <v>87</v>
      </c>
      <c r="C290" s="3" t="s">
        <v>521</v>
      </c>
      <c r="D290" s="146">
        <v>12.570394396601863</v>
      </c>
      <c r="E290" s="146">
        <v>0</v>
      </c>
      <c r="F290" s="146">
        <v>0</v>
      </c>
      <c r="G290" s="146">
        <v>0</v>
      </c>
      <c r="H290" s="146">
        <v>2.2976969828958134</v>
      </c>
      <c r="I290" s="146">
        <v>0.22207872041824001</v>
      </c>
      <c r="J290" s="146">
        <v>1.1103936020912</v>
      </c>
      <c r="K290" s="153">
        <v>0.84172428169086011</v>
      </c>
      <c r="L290" s="151">
        <v>0.21043107042271503</v>
      </c>
      <c r="M290" s="146">
        <v>0.9271119280472031</v>
      </c>
      <c r="N290" s="146">
        <v>0.9271119280472031</v>
      </c>
      <c r="O290" s="146">
        <v>1.4871274419225355</v>
      </c>
      <c r="P290" s="146">
        <v>0.74356372096126777</v>
      </c>
      <c r="Q290" s="146">
        <v>0</v>
      </c>
      <c r="R290" s="146">
        <v>0</v>
      </c>
      <c r="S290" s="146">
        <v>0</v>
      </c>
      <c r="T290" s="153">
        <v>1.0690681462407912</v>
      </c>
      <c r="U290" s="151">
        <v>0.93592346940585724</v>
      </c>
      <c r="V290" s="146">
        <v>0</v>
      </c>
      <c r="W290" s="146">
        <v>0</v>
      </c>
      <c r="X290" s="146">
        <v>0</v>
      </c>
      <c r="Y290" s="146">
        <v>0</v>
      </c>
      <c r="Z290" s="146">
        <v>0.92461333034828841</v>
      </c>
      <c r="AA290" s="146">
        <v>0.8735497741098871</v>
      </c>
      <c r="AB290" s="146">
        <v>0</v>
      </c>
      <c r="AC290" s="153">
        <v>0</v>
      </c>
      <c r="AD290" s="151">
        <v>0</v>
      </c>
      <c r="AE290" s="146">
        <v>0</v>
      </c>
      <c r="AF290" s="146">
        <v>0</v>
      </c>
    </row>
    <row r="291" spans="1:32" x14ac:dyDescent="0.45">
      <c r="A291" s="2" t="s">
        <v>235</v>
      </c>
      <c r="B291" s="2" t="s">
        <v>88</v>
      </c>
      <c r="C291" s="2" t="s">
        <v>522</v>
      </c>
      <c r="D291" s="145">
        <v>100.79253696756473</v>
      </c>
      <c r="E291" s="145">
        <v>0</v>
      </c>
      <c r="F291" s="145">
        <v>3.2552371518452894</v>
      </c>
      <c r="G291" s="145">
        <v>8.0419394401353461</v>
      </c>
      <c r="H291" s="145">
        <v>4.8251636640812086</v>
      </c>
      <c r="I291" s="145">
        <v>3.5532595266918401</v>
      </c>
      <c r="J291" s="145">
        <v>8.8831488167295998</v>
      </c>
      <c r="K291" s="148">
        <v>9.4693981690221758</v>
      </c>
      <c r="L291" s="152">
        <v>11.573708873249327</v>
      </c>
      <c r="M291" s="145">
        <v>7.4168954243776248</v>
      </c>
      <c r="N291" s="145">
        <v>5.5626715682832186</v>
      </c>
      <c r="O291" s="145">
        <v>5.9485097676901422</v>
      </c>
      <c r="P291" s="145">
        <v>0.74356372096126777</v>
      </c>
      <c r="Q291" s="145">
        <v>2.2306911628838035</v>
      </c>
      <c r="R291" s="145">
        <v>0.74356372096126777</v>
      </c>
      <c r="S291" s="145">
        <v>0</v>
      </c>
      <c r="T291" s="148">
        <v>2.1381362924815823</v>
      </c>
      <c r="U291" s="152">
        <v>5.6155408164351437</v>
      </c>
      <c r="V291" s="145">
        <v>2.8077704082175718</v>
      </c>
      <c r="W291" s="145">
        <v>1.8032451187781013</v>
      </c>
      <c r="X291" s="145">
        <v>3.6064902375562027</v>
      </c>
      <c r="Y291" s="145">
        <v>2.7738399910448654</v>
      </c>
      <c r="Z291" s="145">
        <v>2.0341493267662347</v>
      </c>
      <c r="AA291" s="145">
        <v>2.6206493223296614</v>
      </c>
      <c r="AB291" s="145">
        <v>0.8735497741098871</v>
      </c>
      <c r="AC291" s="148">
        <v>2.8476097819555801</v>
      </c>
      <c r="AD291" s="152">
        <v>1.4238048909777901</v>
      </c>
      <c r="AE291" s="145">
        <v>0</v>
      </c>
      <c r="AF291" s="145">
        <v>0</v>
      </c>
    </row>
    <row r="292" spans="1:32" x14ac:dyDescent="0.45">
      <c r="A292" s="3" t="s">
        <v>237</v>
      </c>
      <c r="B292" s="3" t="s">
        <v>88</v>
      </c>
      <c r="C292" s="3" t="s">
        <v>523</v>
      </c>
      <c r="D292" s="146">
        <v>3.7050076143828785</v>
      </c>
      <c r="E292" s="146">
        <v>0</v>
      </c>
      <c r="F292" s="146">
        <v>0</v>
      </c>
      <c r="G292" s="146">
        <v>0</v>
      </c>
      <c r="H292" s="146">
        <v>1.3786181897374881</v>
      </c>
      <c r="I292" s="146">
        <v>0</v>
      </c>
      <c r="J292" s="146">
        <v>0.22207872041824001</v>
      </c>
      <c r="K292" s="153">
        <v>1.0521553521135751</v>
      </c>
      <c r="L292" s="151">
        <v>1.0521553521135751</v>
      </c>
      <c r="M292" s="146">
        <v>0</v>
      </c>
      <c r="N292" s="146">
        <v>0</v>
      </c>
      <c r="O292" s="146">
        <v>0</v>
      </c>
      <c r="P292" s="146">
        <v>0</v>
      </c>
      <c r="Q292" s="146">
        <v>0</v>
      </c>
      <c r="R292" s="146">
        <v>0</v>
      </c>
      <c r="S292" s="146">
        <v>0</v>
      </c>
      <c r="T292" s="153">
        <v>0</v>
      </c>
      <c r="U292" s="151">
        <v>0</v>
      </c>
      <c r="V292" s="146">
        <v>0</v>
      </c>
      <c r="W292" s="146">
        <v>0</v>
      </c>
      <c r="X292" s="146">
        <v>0</v>
      </c>
      <c r="Y292" s="146">
        <v>0</v>
      </c>
      <c r="Z292" s="146">
        <v>0</v>
      </c>
      <c r="AA292" s="146">
        <v>0</v>
      </c>
      <c r="AB292" s="146">
        <v>0</v>
      </c>
      <c r="AC292" s="153">
        <v>0</v>
      </c>
      <c r="AD292" s="151">
        <v>0</v>
      </c>
      <c r="AE292" s="146">
        <v>0</v>
      </c>
      <c r="AF292" s="146">
        <v>0</v>
      </c>
    </row>
    <row r="293" spans="1:32" x14ac:dyDescent="0.45">
      <c r="A293" s="3" t="s">
        <v>237</v>
      </c>
      <c r="B293" s="3" t="s">
        <v>88</v>
      </c>
      <c r="C293" s="3" t="s">
        <v>524</v>
      </c>
      <c r="D293" s="146">
        <v>81.572028666181424</v>
      </c>
      <c r="E293" s="146">
        <v>0</v>
      </c>
      <c r="F293" s="146">
        <v>2.1701581012301929</v>
      </c>
      <c r="G293" s="146">
        <v>6.8930909486874405</v>
      </c>
      <c r="H293" s="146">
        <v>2.2976969828958134</v>
      </c>
      <c r="I293" s="146">
        <v>3.5532595266918401</v>
      </c>
      <c r="J293" s="146">
        <v>6.4402828921289599</v>
      </c>
      <c r="K293" s="153">
        <v>8.4172428169086011</v>
      </c>
      <c r="L293" s="151">
        <v>9.4693981690221758</v>
      </c>
      <c r="M293" s="146">
        <v>6.4897834963304213</v>
      </c>
      <c r="N293" s="146">
        <v>3.7084477121888124</v>
      </c>
      <c r="O293" s="146">
        <v>3.1229676280373249</v>
      </c>
      <c r="P293" s="146">
        <v>0.74356372096126777</v>
      </c>
      <c r="Q293" s="146">
        <v>0.74356372096126777</v>
      </c>
      <c r="R293" s="146">
        <v>0.74356372096126777</v>
      </c>
      <c r="S293" s="146">
        <v>0</v>
      </c>
      <c r="T293" s="153">
        <v>2.1381362924815823</v>
      </c>
      <c r="U293" s="151">
        <v>5.6155408164351437</v>
      </c>
      <c r="V293" s="146">
        <v>2.8077704082175718</v>
      </c>
      <c r="W293" s="146">
        <v>1.6229206069002913</v>
      </c>
      <c r="X293" s="146">
        <v>3.6064902375562027</v>
      </c>
      <c r="Y293" s="146">
        <v>2.7738399910448654</v>
      </c>
      <c r="Z293" s="146">
        <v>2.0341493267662347</v>
      </c>
      <c r="AA293" s="146">
        <v>1.7470995482197742</v>
      </c>
      <c r="AB293" s="146">
        <v>0.8735497741098871</v>
      </c>
      <c r="AC293" s="153">
        <v>2.8476097819555801</v>
      </c>
      <c r="AD293" s="151">
        <v>0.71190244548889503</v>
      </c>
      <c r="AE293" s="146">
        <v>0</v>
      </c>
      <c r="AF293" s="146">
        <v>0</v>
      </c>
    </row>
    <row r="294" spans="1:32" x14ac:dyDescent="0.45">
      <c r="A294" s="3" t="s">
        <v>237</v>
      </c>
      <c r="B294" s="3" t="s">
        <v>88</v>
      </c>
      <c r="C294" s="3" t="s">
        <v>525</v>
      </c>
      <c r="D294" s="146">
        <v>3.502682585809179</v>
      </c>
      <c r="E294" s="146">
        <v>0</v>
      </c>
      <c r="F294" s="146">
        <v>0</v>
      </c>
      <c r="G294" s="146">
        <v>0</v>
      </c>
      <c r="H294" s="146">
        <v>0</v>
      </c>
      <c r="I294" s="146">
        <v>0</v>
      </c>
      <c r="J294" s="146">
        <v>1.1103936020912</v>
      </c>
      <c r="K294" s="153">
        <v>0</v>
      </c>
      <c r="L294" s="151">
        <v>0</v>
      </c>
      <c r="M294" s="146">
        <v>0</v>
      </c>
      <c r="N294" s="146">
        <v>0</v>
      </c>
      <c r="O294" s="146">
        <v>0.59485097676901422</v>
      </c>
      <c r="P294" s="146">
        <v>0</v>
      </c>
      <c r="Q294" s="146">
        <v>0.74356372096126777</v>
      </c>
      <c r="R294" s="146">
        <v>0</v>
      </c>
      <c r="S294" s="146">
        <v>0</v>
      </c>
      <c r="T294" s="153">
        <v>0</v>
      </c>
      <c r="U294" s="151">
        <v>0</v>
      </c>
      <c r="V294" s="146">
        <v>0</v>
      </c>
      <c r="W294" s="146">
        <v>0.18032451187781015</v>
      </c>
      <c r="X294" s="146">
        <v>0</v>
      </c>
      <c r="Y294" s="146">
        <v>0</v>
      </c>
      <c r="Z294" s="146">
        <v>0</v>
      </c>
      <c r="AA294" s="146">
        <v>0.8735497741098871</v>
      </c>
      <c r="AB294" s="146">
        <v>0</v>
      </c>
      <c r="AC294" s="153">
        <v>0</v>
      </c>
      <c r="AD294" s="151">
        <v>0</v>
      </c>
      <c r="AE294" s="146">
        <v>0</v>
      </c>
      <c r="AF294" s="146">
        <v>0</v>
      </c>
    </row>
    <row r="295" spans="1:32" x14ac:dyDescent="0.45">
      <c r="A295" s="3" t="s">
        <v>237</v>
      </c>
      <c r="B295" s="3" t="s">
        <v>88</v>
      </c>
      <c r="C295" s="3" t="s">
        <v>526</v>
      </c>
      <c r="D295" s="146">
        <v>12.012818101191263</v>
      </c>
      <c r="E295" s="146">
        <v>0</v>
      </c>
      <c r="F295" s="146">
        <v>1.0850790506150965</v>
      </c>
      <c r="G295" s="146">
        <v>1.1488484914479067</v>
      </c>
      <c r="H295" s="146">
        <v>1.1488484914479067</v>
      </c>
      <c r="I295" s="146">
        <v>0</v>
      </c>
      <c r="J295" s="146">
        <v>1.1103936020912</v>
      </c>
      <c r="K295" s="153">
        <v>0</v>
      </c>
      <c r="L295" s="151">
        <v>1.0521553521135751</v>
      </c>
      <c r="M295" s="146">
        <v>0.9271119280472031</v>
      </c>
      <c r="N295" s="146">
        <v>1.8542238560944062</v>
      </c>
      <c r="O295" s="146">
        <v>2.2306911628838035</v>
      </c>
      <c r="P295" s="146">
        <v>0</v>
      </c>
      <c r="Q295" s="146">
        <v>0.74356372096126777</v>
      </c>
      <c r="R295" s="146">
        <v>0</v>
      </c>
      <c r="S295" s="146">
        <v>0</v>
      </c>
      <c r="T295" s="153">
        <v>0</v>
      </c>
      <c r="U295" s="151">
        <v>0</v>
      </c>
      <c r="V295" s="146">
        <v>0</v>
      </c>
      <c r="W295" s="146">
        <v>0</v>
      </c>
      <c r="X295" s="146">
        <v>0</v>
      </c>
      <c r="Y295" s="146">
        <v>0</v>
      </c>
      <c r="Z295" s="146">
        <v>0</v>
      </c>
      <c r="AA295" s="146">
        <v>0</v>
      </c>
      <c r="AB295" s="146">
        <v>0</v>
      </c>
      <c r="AC295" s="153">
        <v>0</v>
      </c>
      <c r="AD295" s="151">
        <v>0.71190244548889503</v>
      </c>
      <c r="AE295" s="146">
        <v>0</v>
      </c>
      <c r="AF295" s="146">
        <v>0</v>
      </c>
    </row>
    <row r="296" spans="1:32" x14ac:dyDescent="0.45">
      <c r="A296" s="2" t="s">
        <v>235</v>
      </c>
      <c r="B296" s="2" t="s">
        <v>89</v>
      </c>
      <c r="C296" s="2" t="s">
        <v>527</v>
      </c>
      <c r="D296" s="145">
        <v>844.4233025160388</v>
      </c>
      <c r="E296" s="145">
        <v>0</v>
      </c>
      <c r="F296" s="145">
        <v>31.467292467837797</v>
      </c>
      <c r="G296" s="145">
        <v>76.743079228720163</v>
      </c>
      <c r="H296" s="145">
        <v>68.701139788584811</v>
      </c>
      <c r="I296" s="145">
        <v>76.617158544292792</v>
      </c>
      <c r="J296" s="145">
        <v>60.183333233343042</v>
      </c>
      <c r="K296" s="148">
        <v>44.190524788770155</v>
      </c>
      <c r="L296" s="152">
        <v>60.814579352164643</v>
      </c>
      <c r="M296" s="145">
        <v>63.229033492819255</v>
      </c>
      <c r="N296" s="145">
        <v>47.468130716016802</v>
      </c>
      <c r="O296" s="145">
        <v>36.583335071294378</v>
      </c>
      <c r="P296" s="145">
        <v>8.9227646515352141</v>
      </c>
      <c r="Q296" s="145">
        <v>7.4356372096126773</v>
      </c>
      <c r="R296" s="145">
        <v>5.2049460467288746</v>
      </c>
      <c r="S296" s="145">
        <v>0</v>
      </c>
      <c r="T296" s="148">
        <v>10.690681462407913</v>
      </c>
      <c r="U296" s="152">
        <v>27.14178061276986</v>
      </c>
      <c r="V296" s="145">
        <v>42.865294898788257</v>
      </c>
      <c r="W296" s="145">
        <v>45.982750528841585</v>
      </c>
      <c r="X296" s="145">
        <v>32.63873664988364</v>
      </c>
      <c r="Y296" s="145">
        <v>32.361466562190095</v>
      </c>
      <c r="Z296" s="145">
        <v>24.594714587264473</v>
      </c>
      <c r="AA296" s="145">
        <v>16.597445708087854</v>
      </c>
      <c r="AB296" s="145">
        <v>9.6090475152087578</v>
      </c>
      <c r="AC296" s="148">
        <v>8.5428293458667408</v>
      </c>
      <c r="AD296" s="152">
        <v>4.4137951620311497</v>
      </c>
      <c r="AE296" s="145">
        <v>0</v>
      </c>
      <c r="AF296" s="145">
        <v>1.4238048909777901</v>
      </c>
    </row>
    <row r="297" spans="1:32" x14ac:dyDescent="0.45">
      <c r="A297" s="3" t="s">
        <v>237</v>
      </c>
      <c r="B297" s="3" t="s">
        <v>89</v>
      </c>
      <c r="C297" s="3" t="s">
        <v>528</v>
      </c>
      <c r="D297" s="146">
        <v>314.85547235914976</v>
      </c>
      <c r="E297" s="146">
        <v>0</v>
      </c>
      <c r="F297" s="146">
        <v>8.6806324049207717</v>
      </c>
      <c r="G297" s="146">
        <v>36.073842631464267</v>
      </c>
      <c r="H297" s="146">
        <v>28.261672889618506</v>
      </c>
      <c r="I297" s="146">
        <v>37.087146309846077</v>
      </c>
      <c r="J297" s="146">
        <v>19.9870848376416</v>
      </c>
      <c r="K297" s="153">
        <v>12.836295295785616</v>
      </c>
      <c r="L297" s="151">
        <v>19.990951690157928</v>
      </c>
      <c r="M297" s="146">
        <v>17.61512663289686</v>
      </c>
      <c r="N297" s="146">
        <v>13.164989378270283</v>
      </c>
      <c r="O297" s="146">
        <v>9.6663283724964817</v>
      </c>
      <c r="P297" s="146">
        <v>2.9742548838450711</v>
      </c>
      <c r="Q297" s="146">
        <v>2.2306911628838035</v>
      </c>
      <c r="R297" s="146">
        <v>1.4871274419225355</v>
      </c>
      <c r="S297" s="146">
        <v>0</v>
      </c>
      <c r="T297" s="153">
        <v>2.1381362924815823</v>
      </c>
      <c r="U297" s="151">
        <v>17.595361224830118</v>
      </c>
      <c r="V297" s="146">
        <v>15.910698979899573</v>
      </c>
      <c r="W297" s="146">
        <v>19.114398259047874</v>
      </c>
      <c r="X297" s="146">
        <v>11.901417783935468</v>
      </c>
      <c r="Y297" s="146">
        <v>12.204895960597407</v>
      </c>
      <c r="Z297" s="146">
        <v>6.6572159785076765</v>
      </c>
      <c r="AA297" s="146">
        <v>9.7837574700307357</v>
      </c>
      <c r="AB297" s="146">
        <v>4.3677488705494358</v>
      </c>
      <c r="AC297" s="153">
        <v>2.1357073364666852</v>
      </c>
      <c r="AD297" s="151">
        <v>2.2780878255644641</v>
      </c>
      <c r="AE297" s="146">
        <v>0</v>
      </c>
      <c r="AF297" s="146">
        <v>0.71190244548889503</v>
      </c>
    </row>
    <row r="298" spans="1:32" x14ac:dyDescent="0.45">
      <c r="A298" s="3" t="s">
        <v>237</v>
      </c>
      <c r="B298" s="3" t="s">
        <v>89</v>
      </c>
      <c r="C298" s="3" t="s">
        <v>529</v>
      </c>
      <c r="D298" s="146">
        <v>36.496024164562634</v>
      </c>
      <c r="E298" s="146">
        <v>0</v>
      </c>
      <c r="F298" s="146">
        <v>1.0850790506150965</v>
      </c>
      <c r="G298" s="146">
        <v>1.6083878880270692</v>
      </c>
      <c r="H298" s="146">
        <v>0.45953939657916271</v>
      </c>
      <c r="I298" s="146">
        <v>1.1103936020912</v>
      </c>
      <c r="J298" s="146">
        <v>6.6623616125471994</v>
      </c>
      <c r="K298" s="153">
        <v>2.1043107042271503</v>
      </c>
      <c r="L298" s="151">
        <v>1.0521553521135751</v>
      </c>
      <c r="M298" s="146">
        <v>1.8542238560944062</v>
      </c>
      <c r="N298" s="146">
        <v>2.7813357841416093</v>
      </c>
      <c r="O298" s="146">
        <v>2.2306911628838035</v>
      </c>
      <c r="P298" s="146">
        <v>0.74356372096126777</v>
      </c>
      <c r="Q298" s="146">
        <v>0</v>
      </c>
      <c r="R298" s="146">
        <v>0</v>
      </c>
      <c r="S298" s="146">
        <v>0</v>
      </c>
      <c r="T298" s="153">
        <v>1.0690681462407912</v>
      </c>
      <c r="U298" s="151">
        <v>0.18718469388117145</v>
      </c>
      <c r="V298" s="146">
        <v>1.6846622449305431</v>
      </c>
      <c r="W298" s="146">
        <v>3.6064902375562027</v>
      </c>
      <c r="X298" s="146">
        <v>2.5245431662893418</v>
      </c>
      <c r="Y298" s="146">
        <v>1.8492266606965768</v>
      </c>
      <c r="Z298" s="146">
        <v>0</v>
      </c>
      <c r="AA298" s="146">
        <v>0.8735497741098871</v>
      </c>
      <c r="AB298" s="146">
        <v>0.8735497741098871</v>
      </c>
      <c r="AC298" s="153">
        <v>0.71190244548889503</v>
      </c>
      <c r="AD298" s="151">
        <v>0.71190244548889503</v>
      </c>
      <c r="AE298" s="146">
        <v>0</v>
      </c>
      <c r="AF298" s="146">
        <v>0.71190244548889503</v>
      </c>
    </row>
    <row r="299" spans="1:32" x14ac:dyDescent="0.45">
      <c r="A299" s="3" t="s">
        <v>237</v>
      </c>
      <c r="B299" s="3" t="s">
        <v>89</v>
      </c>
      <c r="C299" s="3" t="s">
        <v>530</v>
      </c>
      <c r="D299" s="146">
        <v>19.545799194014471</v>
      </c>
      <c r="E299" s="146">
        <v>0</v>
      </c>
      <c r="F299" s="146">
        <v>0</v>
      </c>
      <c r="G299" s="146">
        <v>0</v>
      </c>
      <c r="H299" s="146">
        <v>1.1488484914479067</v>
      </c>
      <c r="I299" s="146">
        <v>3.1091020858553597</v>
      </c>
      <c r="J299" s="146">
        <v>2.2207872041823999</v>
      </c>
      <c r="K299" s="153">
        <v>1.0521553521135751</v>
      </c>
      <c r="L299" s="151">
        <v>5.2607767605678752</v>
      </c>
      <c r="M299" s="146">
        <v>0</v>
      </c>
      <c r="N299" s="146">
        <v>0.9271119280472031</v>
      </c>
      <c r="O299" s="146">
        <v>0.74356372096126777</v>
      </c>
      <c r="P299" s="146">
        <v>0</v>
      </c>
      <c r="Q299" s="146">
        <v>1.4871274419225355</v>
      </c>
      <c r="R299" s="146">
        <v>0</v>
      </c>
      <c r="S299" s="146">
        <v>0</v>
      </c>
      <c r="T299" s="153">
        <v>0</v>
      </c>
      <c r="U299" s="151">
        <v>0</v>
      </c>
      <c r="V299" s="146">
        <v>0</v>
      </c>
      <c r="W299" s="146">
        <v>0</v>
      </c>
      <c r="X299" s="146">
        <v>0</v>
      </c>
      <c r="Y299" s="146">
        <v>1.8492266606965768</v>
      </c>
      <c r="Z299" s="146">
        <v>0</v>
      </c>
      <c r="AA299" s="146">
        <v>0.8735497741098871</v>
      </c>
      <c r="AB299" s="146">
        <v>0.8735497741098871</v>
      </c>
      <c r="AC299" s="153">
        <v>0</v>
      </c>
      <c r="AD299" s="151">
        <v>0</v>
      </c>
      <c r="AE299" s="146">
        <v>0</v>
      </c>
      <c r="AF299" s="146">
        <v>0</v>
      </c>
    </row>
    <row r="300" spans="1:32" x14ac:dyDescent="0.45">
      <c r="A300" s="3" t="s">
        <v>237</v>
      </c>
      <c r="B300" s="3" t="s">
        <v>89</v>
      </c>
      <c r="C300" s="3" t="s">
        <v>531</v>
      </c>
      <c r="D300" s="146">
        <v>51.917974210499096</v>
      </c>
      <c r="E300" s="146">
        <v>0</v>
      </c>
      <c r="F300" s="146">
        <v>1.0850790506150965</v>
      </c>
      <c r="G300" s="146">
        <v>4.8251636640812086</v>
      </c>
      <c r="H300" s="146">
        <v>3.2167757760541384</v>
      </c>
      <c r="I300" s="146">
        <v>3.3311808062735997</v>
      </c>
      <c r="J300" s="146">
        <v>4.4415744083647999</v>
      </c>
      <c r="K300" s="153">
        <v>5.2607767605678752</v>
      </c>
      <c r="L300" s="151">
        <v>6.3129321126814508</v>
      </c>
      <c r="M300" s="146">
        <v>5.748093953892659</v>
      </c>
      <c r="N300" s="146">
        <v>1.8542238560944062</v>
      </c>
      <c r="O300" s="146">
        <v>4.7588078141521137</v>
      </c>
      <c r="P300" s="146">
        <v>0</v>
      </c>
      <c r="Q300" s="146">
        <v>0</v>
      </c>
      <c r="R300" s="146">
        <v>0.74356372096126777</v>
      </c>
      <c r="S300" s="146">
        <v>0</v>
      </c>
      <c r="T300" s="153">
        <v>1.0690681462407912</v>
      </c>
      <c r="U300" s="151">
        <v>0</v>
      </c>
      <c r="V300" s="146">
        <v>0.93592346940585724</v>
      </c>
      <c r="W300" s="146">
        <v>1.8032451187781013</v>
      </c>
      <c r="X300" s="146">
        <v>2.5245431662893418</v>
      </c>
      <c r="Y300" s="146">
        <v>2.0341493267662347</v>
      </c>
      <c r="Z300" s="146">
        <v>0.92461333034828841</v>
      </c>
      <c r="AA300" s="146">
        <v>0.8735497741098871</v>
      </c>
      <c r="AB300" s="146">
        <v>0.17470995482197743</v>
      </c>
      <c r="AC300" s="153">
        <v>0</v>
      </c>
      <c r="AD300" s="151">
        <v>0</v>
      </c>
      <c r="AE300" s="146">
        <v>0</v>
      </c>
      <c r="AF300" s="146">
        <v>0</v>
      </c>
    </row>
    <row r="301" spans="1:32" x14ac:dyDescent="0.45">
      <c r="A301" s="3" t="s">
        <v>237</v>
      </c>
      <c r="B301" s="3" t="s">
        <v>89</v>
      </c>
      <c r="C301" s="3" t="s">
        <v>532</v>
      </c>
      <c r="D301" s="146">
        <v>6.3494620599745364</v>
      </c>
      <c r="E301" s="146">
        <v>0</v>
      </c>
      <c r="F301" s="146">
        <v>0</v>
      </c>
      <c r="G301" s="146">
        <v>0</v>
      </c>
      <c r="H301" s="146">
        <v>0</v>
      </c>
      <c r="I301" s="146">
        <v>0</v>
      </c>
      <c r="J301" s="146">
        <v>1.1103936020912</v>
      </c>
      <c r="K301" s="153">
        <v>1.0521553521135751</v>
      </c>
      <c r="L301" s="151">
        <v>0</v>
      </c>
      <c r="M301" s="146">
        <v>0</v>
      </c>
      <c r="N301" s="146">
        <v>0</v>
      </c>
      <c r="O301" s="146">
        <v>1.4871274419225355</v>
      </c>
      <c r="P301" s="146">
        <v>0</v>
      </c>
      <c r="Q301" s="146">
        <v>0</v>
      </c>
      <c r="R301" s="146">
        <v>0</v>
      </c>
      <c r="S301" s="146">
        <v>0</v>
      </c>
      <c r="T301" s="153">
        <v>0</v>
      </c>
      <c r="U301" s="151">
        <v>0</v>
      </c>
      <c r="V301" s="146">
        <v>0</v>
      </c>
      <c r="W301" s="146">
        <v>0.90162255938905067</v>
      </c>
      <c r="X301" s="146">
        <v>0</v>
      </c>
      <c r="Y301" s="146">
        <v>0</v>
      </c>
      <c r="Z301" s="146">
        <v>0.92461333034828841</v>
      </c>
      <c r="AA301" s="146">
        <v>0</v>
      </c>
      <c r="AB301" s="146">
        <v>0.8735497741098871</v>
      </c>
      <c r="AC301" s="153">
        <v>0</v>
      </c>
      <c r="AD301" s="151">
        <v>0</v>
      </c>
      <c r="AE301" s="146">
        <v>0</v>
      </c>
      <c r="AF301" s="146">
        <v>0</v>
      </c>
    </row>
    <row r="302" spans="1:32" x14ac:dyDescent="0.45">
      <c r="A302" s="3" t="s">
        <v>237</v>
      </c>
      <c r="B302" s="3" t="s">
        <v>89</v>
      </c>
      <c r="C302" s="3" t="s">
        <v>533</v>
      </c>
      <c r="D302" s="146">
        <v>135.28259419155216</v>
      </c>
      <c r="E302" s="146">
        <v>0</v>
      </c>
      <c r="F302" s="146">
        <v>6.5104743036905788</v>
      </c>
      <c r="G302" s="146">
        <v>10.109866724741579</v>
      </c>
      <c r="H302" s="146">
        <v>18.151806164876927</v>
      </c>
      <c r="I302" s="146">
        <v>10.88185730049376</v>
      </c>
      <c r="J302" s="146">
        <v>4.6636531287830403</v>
      </c>
      <c r="K302" s="153">
        <v>6.1025010422587354</v>
      </c>
      <c r="L302" s="151">
        <v>7.3650874647950264</v>
      </c>
      <c r="M302" s="146">
        <v>7.4168954243776248</v>
      </c>
      <c r="N302" s="146">
        <v>9.0856968948625916</v>
      </c>
      <c r="O302" s="146">
        <v>9.3689028841119733</v>
      </c>
      <c r="P302" s="146">
        <v>0.74356372096126777</v>
      </c>
      <c r="Q302" s="146">
        <v>1.4871274419225355</v>
      </c>
      <c r="R302" s="146">
        <v>0</v>
      </c>
      <c r="S302" s="146">
        <v>0</v>
      </c>
      <c r="T302" s="153">
        <v>2.1381362924815823</v>
      </c>
      <c r="U302" s="151">
        <v>1.8718469388117145</v>
      </c>
      <c r="V302" s="146">
        <v>14.038852041087859</v>
      </c>
      <c r="W302" s="146">
        <v>9.196550105768317</v>
      </c>
      <c r="X302" s="146">
        <v>6.1310334038455441</v>
      </c>
      <c r="Y302" s="146">
        <v>4.9929119838807576</v>
      </c>
      <c r="Z302" s="146">
        <v>1.4793813285572615</v>
      </c>
      <c r="AA302" s="146">
        <v>0.69883981928790972</v>
      </c>
      <c r="AB302" s="146">
        <v>0</v>
      </c>
      <c r="AC302" s="153">
        <v>2.1357073364666852</v>
      </c>
      <c r="AD302" s="151">
        <v>0.71190244548889503</v>
      </c>
      <c r="AE302" s="146">
        <v>0</v>
      </c>
      <c r="AF302" s="146">
        <v>0</v>
      </c>
    </row>
    <row r="303" spans="1:32" x14ac:dyDescent="0.45">
      <c r="A303" s="3" t="s">
        <v>237</v>
      </c>
      <c r="B303" s="3" t="s">
        <v>89</v>
      </c>
      <c r="C303" s="3" t="s">
        <v>534</v>
      </c>
      <c r="D303" s="146">
        <v>12.058327432433893</v>
      </c>
      <c r="E303" s="146">
        <v>0</v>
      </c>
      <c r="F303" s="146">
        <v>0</v>
      </c>
      <c r="G303" s="146">
        <v>0</v>
      </c>
      <c r="H303" s="146">
        <v>0</v>
      </c>
      <c r="I303" s="146">
        <v>1.1103936020912</v>
      </c>
      <c r="J303" s="146">
        <v>0</v>
      </c>
      <c r="K303" s="153">
        <v>0.21043107042271503</v>
      </c>
      <c r="L303" s="151">
        <v>2.1043107042271503</v>
      </c>
      <c r="M303" s="146">
        <v>0</v>
      </c>
      <c r="N303" s="146">
        <v>2.7813357841416093</v>
      </c>
      <c r="O303" s="146">
        <v>0.74356372096126777</v>
      </c>
      <c r="P303" s="146">
        <v>0</v>
      </c>
      <c r="Q303" s="146">
        <v>0</v>
      </c>
      <c r="R303" s="146">
        <v>0</v>
      </c>
      <c r="S303" s="146">
        <v>0</v>
      </c>
      <c r="T303" s="153">
        <v>0</v>
      </c>
      <c r="U303" s="151">
        <v>0</v>
      </c>
      <c r="V303" s="146">
        <v>1.8718469388117145</v>
      </c>
      <c r="W303" s="146">
        <v>0.7212980475112406</v>
      </c>
      <c r="X303" s="146">
        <v>1.8032451187781013</v>
      </c>
      <c r="Y303" s="146">
        <v>0</v>
      </c>
      <c r="Z303" s="146">
        <v>0</v>
      </c>
      <c r="AA303" s="146">
        <v>0</v>
      </c>
      <c r="AB303" s="146">
        <v>0</v>
      </c>
      <c r="AC303" s="153">
        <v>0.71190244548889503</v>
      </c>
      <c r="AD303" s="151">
        <v>0</v>
      </c>
      <c r="AE303" s="146">
        <v>0</v>
      </c>
      <c r="AF303" s="146">
        <v>0</v>
      </c>
    </row>
    <row r="304" spans="1:32" x14ac:dyDescent="0.45">
      <c r="A304" s="3" t="s">
        <v>237</v>
      </c>
      <c r="B304" s="3" t="s">
        <v>89</v>
      </c>
      <c r="C304" s="3" t="s">
        <v>535</v>
      </c>
      <c r="D304" s="146">
        <v>27.982077892325954</v>
      </c>
      <c r="E304" s="146">
        <v>0</v>
      </c>
      <c r="F304" s="146">
        <v>0</v>
      </c>
      <c r="G304" s="146">
        <v>1.1488484914479067</v>
      </c>
      <c r="H304" s="146">
        <v>1.1488484914479067</v>
      </c>
      <c r="I304" s="146">
        <v>1.3324723225094399</v>
      </c>
      <c r="J304" s="146">
        <v>1.1103936020912</v>
      </c>
      <c r="K304" s="153">
        <v>2.1043107042271503</v>
      </c>
      <c r="L304" s="151">
        <v>3.1564660563407254</v>
      </c>
      <c r="M304" s="146">
        <v>3.7084477121888124</v>
      </c>
      <c r="N304" s="146">
        <v>1.8542238560944062</v>
      </c>
      <c r="O304" s="146">
        <v>2.3794039070760569</v>
      </c>
      <c r="P304" s="146">
        <v>0.74356372096126777</v>
      </c>
      <c r="Q304" s="146">
        <v>0</v>
      </c>
      <c r="R304" s="146">
        <v>2.2306911628838035</v>
      </c>
      <c r="S304" s="146">
        <v>0</v>
      </c>
      <c r="T304" s="153">
        <v>0</v>
      </c>
      <c r="U304" s="151">
        <v>0</v>
      </c>
      <c r="V304" s="146">
        <v>0</v>
      </c>
      <c r="W304" s="146">
        <v>0</v>
      </c>
      <c r="X304" s="146">
        <v>0.18032451187781015</v>
      </c>
      <c r="Y304" s="146">
        <v>1.8492266606965768</v>
      </c>
      <c r="Z304" s="146">
        <v>2.5889173249752075</v>
      </c>
      <c r="AA304" s="146">
        <v>1.7470995482197742</v>
      </c>
      <c r="AB304" s="146">
        <v>0.69883981928790972</v>
      </c>
      <c r="AC304" s="153">
        <v>0</v>
      </c>
      <c r="AD304" s="151">
        <v>0</v>
      </c>
      <c r="AE304" s="146">
        <v>0</v>
      </c>
      <c r="AF304" s="146">
        <v>0</v>
      </c>
    </row>
    <row r="305" spans="1:32" x14ac:dyDescent="0.45">
      <c r="A305" s="3" t="s">
        <v>237</v>
      </c>
      <c r="B305" s="3" t="s">
        <v>89</v>
      </c>
      <c r="C305" s="3" t="s">
        <v>536</v>
      </c>
      <c r="D305" s="146">
        <v>27.763434442367746</v>
      </c>
      <c r="E305" s="146">
        <v>0</v>
      </c>
      <c r="F305" s="146">
        <v>0</v>
      </c>
      <c r="G305" s="146">
        <v>4.5953939657916267</v>
      </c>
      <c r="H305" s="146">
        <v>2.5274666811853947</v>
      </c>
      <c r="I305" s="146">
        <v>1.1103936020912</v>
      </c>
      <c r="J305" s="146">
        <v>3.3311808062735997</v>
      </c>
      <c r="K305" s="153">
        <v>1.8938796338044352</v>
      </c>
      <c r="L305" s="151">
        <v>2.1043107042271503</v>
      </c>
      <c r="M305" s="146">
        <v>2.039646241703847</v>
      </c>
      <c r="N305" s="146">
        <v>1.8542238560944062</v>
      </c>
      <c r="O305" s="146">
        <v>0.74356372096126777</v>
      </c>
      <c r="P305" s="146">
        <v>1.4871274419225355</v>
      </c>
      <c r="Q305" s="146">
        <v>0.74356372096126777</v>
      </c>
      <c r="R305" s="146">
        <v>0</v>
      </c>
      <c r="S305" s="146">
        <v>0</v>
      </c>
      <c r="T305" s="153">
        <v>0</v>
      </c>
      <c r="U305" s="151">
        <v>0</v>
      </c>
      <c r="V305" s="146">
        <v>0.93592346940585724</v>
      </c>
      <c r="W305" s="146">
        <v>0.7212980475112406</v>
      </c>
      <c r="X305" s="146">
        <v>0.90162255938905067</v>
      </c>
      <c r="Y305" s="146">
        <v>0</v>
      </c>
      <c r="Z305" s="146">
        <v>2.7738399910448654</v>
      </c>
      <c r="AA305" s="146">
        <v>0</v>
      </c>
      <c r="AB305" s="146">
        <v>0</v>
      </c>
      <c r="AC305" s="153">
        <v>0</v>
      </c>
      <c r="AD305" s="151">
        <v>0</v>
      </c>
      <c r="AE305" s="146">
        <v>0</v>
      </c>
      <c r="AF305" s="146">
        <v>0</v>
      </c>
    </row>
    <row r="306" spans="1:32" x14ac:dyDescent="0.45">
      <c r="A306" s="3" t="s">
        <v>237</v>
      </c>
      <c r="B306" s="3" t="s">
        <v>89</v>
      </c>
      <c r="C306" s="3" t="s">
        <v>537</v>
      </c>
      <c r="D306" s="146">
        <v>6.6863081905258506</v>
      </c>
      <c r="E306" s="146">
        <v>0</v>
      </c>
      <c r="F306" s="146">
        <v>0</v>
      </c>
      <c r="G306" s="146">
        <v>0</v>
      </c>
      <c r="H306" s="146">
        <v>0</v>
      </c>
      <c r="I306" s="146">
        <v>0</v>
      </c>
      <c r="J306" s="146">
        <v>0</v>
      </c>
      <c r="K306" s="153">
        <v>0</v>
      </c>
      <c r="L306" s="151">
        <v>2.1043107042271503</v>
      </c>
      <c r="M306" s="146">
        <v>2.7813357841416093</v>
      </c>
      <c r="N306" s="146">
        <v>0.9271119280472031</v>
      </c>
      <c r="O306" s="146">
        <v>0</v>
      </c>
      <c r="P306" s="146">
        <v>0</v>
      </c>
      <c r="Q306" s="146">
        <v>0</v>
      </c>
      <c r="R306" s="146">
        <v>0</v>
      </c>
      <c r="S306" s="146">
        <v>0</v>
      </c>
      <c r="T306" s="153">
        <v>0</v>
      </c>
      <c r="U306" s="151">
        <v>0</v>
      </c>
      <c r="V306" s="146">
        <v>0</v>
      </c>
      <c r="W306" s="146">
        <v>0</v>
      </c>
      <c r="X306" s="146">
        <v>0</v>
      </c>
      <c r="Y306" s="146">
        <v>0</v>
      </c>
      <c r="Z306" s="146">
        <v>0</v>
      </c>
      <c r="AA306" s="146">
        <v>0.8735497741098871</v>
      </c>
      <c r="AB306" s="146">
        <v>0</v>
      </c>
      <c r="AC306" s="153">
        <v>0</v>
      </c>
      <c r="AD306" s="151">
        <v>0</v>
      </c>
      <c r="AE306" s="146">
        <v>0</v>
      </c>
      <c r="AF306" s="146">
        <v>0</v>
      </c>
    </row>
    <row r="307" spans="1:32" x14ac:dyDescent="0.45">
      <c r="A307" s="3" t="s">
        <v>237</v>
      </c>
      <c r="B307" s="3" t="s">
        <v>89</v>
      </c>
      <c r="C307" s="3" t="s">
        <v>538</v>
      </c>
      <c r="D307" s="146">
        <v>12.7574304994336</v>
      </c>
      <c r="E307" s="146">
        <v>0</v>
      </c>
      <c r="F307" s="146">
        <v>0</v>
      </c>
      <c r="G307" s="146">
        <v>1.1488484914479067</v>
      </c>
      <c r="H307" s="146">
        <v>2.2976969828958134</v>
      </c>
      <c r="I307" s="146">
        <v>0</v>
      </c>
      <c r="J307" s="146">
        <v>0</v>
      </c>
      <c r="K307" s="153">
        <v>1.0521553521135751</v>
      </c>
      <c r="L307" s="151">
        <v>1.0521553521135751</v>
      </c>
      <c r="M307" s="146">
        <v>1.6688014704849656</v>
      </c>
      <c r="N307" s="146">
        <v>0.9271119280472031</v>
      </c>
      <c r="O307" s="146">
        <v>0.74356372096126777</v>
      </c>
      <c r="P307" s="146">
        <v>0</v>
      </c>
      <c r="Q307" s="146">
        <v>0</v>
      </c>
      <c r="R307" s="146">
        <v>0</v>
      </c>
      <c r="S307" s="146">
        <v>0</v>
      </c>
      <c r="T307" s="153">
        <v>0</v>
      </c>
      <c r="U307" s="151">
        <v>0.93592346940585724</v>
      </c>
      <c r="V307" s="146">
        <v>0</v>
      </c>
      <c r="W307" s="146">
        <v>0</v>
      </c>
      <c r="X307" s="146">
        <v>1.0819470712668608</v>
      </c>
      <c r="Y307" s="146">
        <v>0</v>
      </c>
      <c r="Z307" s="146">
        <v>1.8492266606965768</v>
      </c>
      <c r="AA307" s="146">
        <v>0</v>
      </c>
      <c r="AB307" s="146">
        <v>0</v>
      </c>
      <c r="AC307" s="153">
        <v>0</v>
      </c>
      <c r="AD307" s="151">
        <v>0</v>
      </c>
      <c r="AE307" s="146">
        <v>0</v>
      </c>
      <c r="AF307" s="146">
        <v>0</v>
      </c>
    </row>
    <row r="308" spans="1:32" x14ac:dyDescent="0.45">
      <c r="A308" s="3" t="s">
        <v>237</v>
      </c>
      <c r="B308" s="3" t="s">
        <v>89</v>
      </c>
      <c r="C308" s="3" t="s">
        <v>539</v>
      </c>
      <c r="D308" s="146">
        <v>186.10696825398423</v>
      </c>
      <c r="E308" s="146">
        <v>0</v>
      </c>
      <c r="F308" s="146">
        <v>14.106027657996254</v>
      </c>
      <c r="G308" s="146">
        <v>17.2327273717186</v>
      </c>
      <c r="H308" s="146">
        <v>11.488484914479066</v>
      </c>
      <c r="I308" s="146">
        <v>17.322140192622719</v>
      </c>
      <c r="J308" s="146">
        <v>15.545510429276799</v>
      </c>
      <c r="K308" s="153">
        <v>9.4693981690221758</v>
      </c>
      <c r="L308" s="151">
        <v>10.311122450713038</v>
      </c>
      <c r="M308" s="146">
        <v>18.542238560944064</v>
      </c>
      <c r="N308" s="146">
        <v>10.383653594128674</v>
      </c>
      <c r="O308" s="146">
        <v>3.7178186048063386</v>
      </c>
      <c r="P308" s="146">
        <v>2.2306911628838035</v>
      </c>
      <c r="Q308" s="146">
        <v>1.4871274419225355</v>
      </c>
      <c r="R308" s="146">
        <v>0</v>
      </c>
      <c r="S308" s="146">
        <v>0</v>
      </c>
      <c r="T308" s="153">
        <v>4.2762725849631646</v>
      </c>
      <c r="U308" s="151">
        <v>6.5514642858410008</v>
      </c>
      <c r="V308" s="146">
        <v>7.487387755246858</v>
      </c>
      <c r="W308" s="146">
        <v>9.9178481532795573</v>
      </c>
      <c r="X308" s="146">
        <v>5.5900598682121148</v>
      </c>
      <c r="Y308" s="146">
        <v>7.5818293088559647</v>
      </c>
      <c r="Z308" s="146">
        <v>7.3969066427863073</v>
      </c>
      <c r="AA308" s="146">
        <v>0.8735497741098871</v>
      </c>
      <c r="AB308" s="146">
        <v>1.7470995482197742</v>
      </c>
      <c r="AC308" s="153">
        <v>2.1357073364666852</v>
      </c>
      <c r="AD308" s="151">
        <v>0.71190244548889503</v>
      </c>
      <c r="AE308" s="146">
        <v>0</v>
      </c>
      <c r="AF308" s="146">
        <v>0</v>
      </c>
    </row>
    <row r="309" spans="1:32" x14ac:dyDescent="0.45">
      <c r="A309" s="3" t="s">
        <v>237</v>
      </c>
      <c r="B309" s="3" t="s">
        <v>89</v>
      </c>
      <c r="C309" s="3" t="s">
        <v>540</v>
      </c>
      <c r="D309" s="146">
        <v>6.6214296252147866</v>
      </c>
      <c r="E309" s="146">
        <v>0</v>
      </c>
      <c r="F309" s="146">
        <v>0</v>
      </c>
      <c r="G309" s="146">
        <v>0</v>
      </c>
      <c r="H309" s="146">
        <v>0</v>
      </c>
      <c r="I309" s="146">
        <v>0.22207872041824001</v>
      </c>
      <c r="J309" s="146">
        <v>1.1103936020912</v>
      </c>
      <c r="K309" s="153">
        <v>1.0521553521135751</v>
      </c>
      <c r="L309" s="151">
        <v>0</v>
      </c>
      <c r="M309" s="146">
        <v>1.8542238560944062</v>
      </c>
      <c r="N309" s="146">
        <v>0.9271119280472031</v>
      </c>
      <c r="O309" s="146">
        <v>0</v>
      </c>
      <c r="P309" s="146">
        <v>0</v>
      </c>
      <c r="Q309" s="146">
        <v>0</v>
      </c>
      <c r="R309" s="146">
        <v>0.74356372096126777</v>
      </c>
      <c r="S309" s="146">
        <v>0</v>
      </c>
      <c r="T309" s="153">
        <v>0</v>
      </c>
      <c r="U309" s="151">
        <v>0</v>
      </c>
      <c r="V309" s="146">
        <v>0</v>
      </c>
      <c r="W309" s="146">
        <v>0</v>
      </c>
      <c r="X309" s="146">
        <v>0</v>
      </c>
      <c r="Y309" s="146">
        <v>0</v>
      </c>
      <c r="Z309" s="146">
        <v>0</v>
      </c>
      <c r="AA309" s="146">
        <v>0</v>
      </c>
      <c r="AB309" s="146">
        <v>0</v>
      </c>
      <c r="AC309" s="153">
        <v>0.71190244548889503</v>
      </c>
      <c r="AD309" s="151">
        <v>0</v>
      </c>
      <c r="AE309" s="146">
        <v>0</v>
      </c>
      <c r="AF309" s="146">
        <v>0</v>
      </c>
    </row>
    <row r="310" spans="1:32" x14ac:dyDescent="0.45">
      <c r="A310" s="2" t="s">
        <v>235</v>
      </c>
      <c r="B310" s="2" t="s">
        <v>90</v>
      </c>
      <c r="C310" s="2" t="s">
        <v>541</v>
      </c>
      <c r="D310" s="145">
        <v>117.9089629749305</v>
      </c>
      <c r="E310" s="145">
        <v>0</v>
      </c>
      <c r="F310" s="145">
        <v>4.3403162024603859</v>
      </c>
      <c r="G310" s="145">
        <v>8.0419394401353461</v>
      </c>
      <c r="H310" s="145">
        <v>9.1907879315832535</v>
      </c>
      <c r="I310" s="145">
        <v>10.215621139239039</v>
      </c>
      <c r="J310" s="145">
        <v>6.4402828921289599</v>
      </c>
      <c r="K310" s="148">
        <v>7.3650874647950264</v>
      </c>
      <c r="L310" s="152">
        <v>11.573708873249327</v>
      </c>
      <c r="M310" s="145">
        <v>10.012808822909793</v>
      </c>
      <c r="N310" s="145">
        <v>7.4168954243776248</v>
      </c>
      <c r="O310" s="145">
        <v>2.9742548838450711</v>
      </c>
      <c r="P310" s="145">
        <v>1.4871274419225355</v>
      </c>
      <c r="Q310" s="145">
        <v>0.74356372096126777</v>
      </c>
      <c r="R310" s="145">
        <v>0</v>
      </c>
      <c r="S310" s="145">
        <v>0</v>
      </c>
      <c r="T310" s="148">
        <v>3.2072044387223735</v>
      </c>
      <c r="U310" s="152">
        <v>5.6155408164351437</v>
      </c>
      <c r="V310" s="145">
        <v>4.866802040910458</v>
      </c>
      <c r="W310" s="145">
        <v>8.8359010820126969</v>
      </c>
      <c r="X310" s="145">
        <v>3.4261657256783922</v>
      </c>
      <c r="Y310" s="145">
        <v>1.8492266606965768</v>
      </c>
      <c r="Z310" s="145">
        <v>4.9929119838807576</v>
      </c>
      <c r="AA310" s="145">
        <v>1.5723895933977967</v>
      </c>
      <c r="AB310" s="145">
        <v>1.7470995482197742</v>
      </c>
      <c r="AC310" s="148">
        <v>0</v>
      </c>
      <c r="AD310" s="152">
        <v>1.2814244018800112</v>
      </c>
      <c r="AE310" s="145">
        <v>0</v>
      </c>
      <c r="AF310" s="145">
        <v>0.71190244548889503</v>
      </c>
    </row>
    <row r="311" spans="1:32" x14ac:dyDescent="0.45">
      <c r="A311" s="3" t="s">
        <v>237</v>
      </c>
      <c r="B311" s="3" t="s">
        <v>90</v>
      </c>
      <c r="C311" s="3" t="s">
        <v>542</v>
      </c>
      <c r="D311" s="146">
        <v>82.422757471476302</v>
      </c>
      <c r="E311" s="146">
        <v>0</v>
      </c>
      <c r="F311" s="146">
        <v>2.1701581012301929</v>
      </c>
      <c r="G311" s="146">
        <v>5.7442424572395332</v>
      </c>
      <c r="H311" s="146">
        <v>8.0419394401353461</v>
      </c>
      <c r="I311" s="146">
        <v>6.6623616125471994</v>
      </c>
      <c r="J311" s="146">
        <v>4.2194956879465595</v>
      </c>
      <c r="K311" s="153">
        <v>6.3129321126814508</v>
      </c>
      <c r="L311" s="151">
        <v>6.5233631831041663</v>
      </c>
      <c r="M311" s="146">
        <v>7.2314730387681845</v>
      </c>
      <c r="N311" s="146">
        <v>3.7084477121888124</v>
      </c>
      <c r="O311" s="146">
        <v>2.3794039070760569</v>
      </c>
      <c r="P311" s="146">
        <v>1.4871274419225355</v>
      </c>
      <c r="Q311" s="146">
        <v>0.74356372096126777</v>
      </c>
      <c r="R311" s="146">
        <v>0</v>
      </c>
      <c r="S311" s="146">
        <v>0</v>
      </c>
      <c r="T311" s="153">
        <v>3.2072044387223735</v>
      </c>
      <c r="U311" s="151">
        <v>3.743693877623429</v>
      </c>
      <c r="V311" s="146">
        <v>2.8077704082175718</v>
      </c>
      <c r="W311" s="146">
        <v>6.311357915723355</v>
      </c>
      <c r="X311" s="146">
        <v>3.4261657256783922</v>
      </c>
      <c r="Y311" s="146">
        <v>0</v>
      </c>
      <c r="Z311" s="146">
        <v>2.9587626571145229</v>
      </c>
      <c r="AA311" s="146">
        <v>1.5723895933977967</v>
      </c>
      <c r="AB311" s="146">
        <v>1.7470995482197742</v>
      </c>
      <c r="AC311" s="153">
        <v>0</v>
      </c>
      <c r="AD311" s="151">
        <v>0.71190244548889503</v>
      </c>
      <c r="AE311" s="146">
        <v>0</v>
      </c>
      <c r="AF311" s="146">
        <v>0.71190244548889503</v>
      </c>
    </row>
    <row r="312" spans="1:32" x14ac:dyDescent="0.45">
      <c r="A312" s="3" t="s">
        <v>237</v>
      </c>
      <c r="B312" s="3" t="s">
        <v>90</v>
      </c>
      <c r="C312" s="3" t="s">
        <v>543</v>
      </c>
      <c r="D312" s="146">
        <v>17.134362385311142</v>
      </c>
      <c r="E312" s="146">
        <v>0</v>
      </c>
      <c r="F312" s="146">
        <v>1.0850790506150965</v>
      </c>
      <c r="G312" s="146">
        <v>1.1488484914479067</v>
      </c>
      <c r="H312" s="146">
        <v>0</v>
      </c>
      <c r="I312" s="146">
        <v>1.1103936020912</v>
      </c>
      <c r="J312" s="146">
        <v>0</v>
      </c>
      <c r="K312" s="153">
        <v>1.0521553521135751</v>
      </c>
      <c r="L312" s="151">
        <v>3.9981903380315855</v>
      </c>
      <c r="M312" s="146">
        <v>1.8542238560944062</v>
      </c>
      <c r="N312" s="146">
        <v>1.8542238560944062</v>
      </c>
      <c r="O312" s="146">
        <v>0.59485097676901422</v>
      </c>
      <c r="P312" s="146">
        <v>0</v>
      </c>
      <c r="Q312" s="146">
        <v>0</v>
      </c>
      <c r="R312" s="146">
        <v>0</v>
      </c>
      <c r="S312" s="146">
        <v>0</v>
      </c>
      <c r="T312" s="153">
        <v>0</v>
      </c>
      <c r="U312" s="151">
        <v>1.8718469388117145</v>
      </c>
      <c r="V312" s="146">
        <v>0.18718469388117145</v>
      </c>
      <c r="W312" s="146">
        <v>1.6229206069002913</v>
      </c>
      <c r="X312" s="146">
        <v>0</v>
      </c>
      <c r="Y312" s="146">
        <v>0</v>
      </c>
      <c r="Z312" s="146">
        <v>0.18492266606965768</v>
      </c>
      <c r="AA312" s="146">
        <v>0</v>
      </c>
      <c r="AB312" s="146">
        <v>0</v>
      </c>
      <c r="AC312" s="153">
        <v>0</v>
      </c>
      <c r="AD312" s="151">
        <v>0.56952195639111602</v>
      </c>
      <c r="AE312" s="146">
        <v>0</v>
      </c>
      <c r="AF312" s="146">
        <v>0</v>
      </c>
    </row>
    <row r="313" spans="1:32" x14ac:dyDescent="0.45">
      <c r="A313" s="3" t="s">
        <v>237</v>
      </c>
      <c r="B313" s="3" t="s">
        <v>90</v>
      </c>
      <c r="C313" s="3" t="s">
        <v>544</v>
      </c>
      <c r="D313" s="146">
        <v>18.351843118143051</v>
      </c>
      <c r="E313" s="146">
        <v>0</v>
      </c>
      <c r="F313" s="146">
        <v>1.0850790506150965</v>
      </c>
      <c r="G313" s="146">
        <v>1.1488484914479067</v>
      </c>
      <c r="H313" s="146">
        <v>1.1488484914479067</v>
      </c>
      <c r="I313" s="146">
        <v>2.4428659246006403</v>
      </c>
      <c r="J313" s="146">
        <v>2.2207872041823999</v>
      </c>
      <c r="K313" s="153">
        <v>0</v>
      </c>
      <c r="L313" s="151">
        <v>1.0521553521135751</v>
      </c>
      <c r="M313" s="146">
        <v>0.9271119280472031</v>
      </c>
      <c r="N313" s="146">
        <v>1.8542238560944062</v>
      </c>
      <c r="O313" s="146">
        <v>0</v>
      </c>
      <c r="P313" s="146">
        <v>0</v>
      </c>
      <c r="Q313" s="146">
        <v>0</v>
      </c>
      <c r="R313" s="146">
        <v>0</v>
      </c>
      <c r="S313" s="146">
        <v>0</v>
      </c>
      <c r="T313" s="153">
        <v>0</v>
      </c>
      <c r="U313" s="151">
        <v>0</v>
      </c>
      <c r="V313" s="146">
        <v>1.8718469388117145</v>
      </c>
      <c r="W313" s="146">
        <v>0.90162255938905067</v>
      </c>
      <c r="X313" s="146">
        <v>0</v>
      </c>
      <c r="Y313" s="146">
        <v>1.8492266606965768</v>
      </c>
      <c r="Z313" s="146">
        <v>1.8492266606965768</v>
      </c>
      <c r="AA313" s="146">
        <v>0</v>
      </c>
      <c r="AB313" s="146">
        <v>0</v>
      </c>
      <c r="AC313" s="153">
        <v>0</v>
      </c>
      <c r="AD313" s="151">
        <v>0</v>
      </c>
      <c r="AE313" s="146">
        <v>0</v>
      </c>
      <c r="AF313" s="146">
        <v>0</v>
      </c>
    </row>
    <row r="314" spans="1:32" x14ac:dyDescent="0.45">
      <c r="A314" s="2" t="s">
        <v>235</v>
      </c>
      <c r="B314" s="2" t="s">
        <v>91</v>
      </c>
      <c r="C314" s="2" t="s">
        <v>545</v>
      </c>
      <c r="D314" s="145">
        <v>209.90504938935084</v>
      </c>
      <c r="E314" s="145">
        <v>0</v>
      </c>
      <c r="F314" s="145">
        <v>2.1701581012301929</v>
      </c>
      <c r="G314" s="145">
        <v>16.083878880270692</v>
      </c>
      <c r="H314" s="145">
        <v>11.488484914479066</v>
      </c>
      <c r="I314" s="145">
        <v>19.9870848376416</v>
      </c>
      <c r="J314" s="145">
        <v>16.433825310949761</v>
      </c>
      <c r="K314" s="148">
        <v>12.625864225362902</v>
      </c>
      <c r="L314" s="152">
        <v>10.52155352113575</v>
      </c>
      <c r="M314" s="145">
        <v>13.906678920708046</v>
      </c>
      <c r="N314" s="145">
        <v>20.396462417038467</v>
      </c>
      <c r="O314" s="145">
        <v>11.897019535380284</v>
      </c>
      <c r="P314" s="145">
        <v>8.1792009305739448</v>
      </c>
      <c r="Q314" s="145">
        <v>2.2306911628838035</v>
      </c>
      <c r="R314" s="145">
        <v>0</v>
      </c>
      <c r="S314" s="145">
        <v>0</v>
      </c>
      <c r="T314" s="148">
        <v>7.6972906529336962</v>
      </c>
      <c r="U314" s="152">
        <v>6.5514642858410008</v>
      </c>
      <c r="V314" s="145">
        <v>14.974775510493716</v>
      </c>
      <c r="W314" s="145">
        <v>3.6064902375562027</v>
      </c>
      <c r="X314" s="145">
        <v>10.819470712668608</v>
      </c>
      <c r="Y314" s="145">
        <v>4.6230666517414418</v>
      </c>
      <c r="Z314" s="145">
        <v>8.3215199731345955</v>
      </c>
      <c r="AA314" s="145">
        <v>2.7953592771516389</v>
      </c>
      <c r="AB314" s="145">
        <v>1.7470995482197742</v>
      </c>
      <c r="AC314" s="148">
        <v>1.4238048909777901</v>
      </c>
      <c r="AD314" s="152">
        <v>0.71190244548889503</v>
      </c>
      <c r="AE314" s="145">
        <v>0.71190244548889503</v>
      </c>
      <c r="AF314" s="145">
        <v>0</v>
      </c>
    </row>
    <row r="315" spans="1:32" x14ac:dyDescent="0.45">
      <c r="A315" s="3" t="s">
        <v>237</v>
      </c>
      <c r="B315" s="3" t="s">
        <v>91</v>
      </c>
      <c r="C315" s="3" t="s">
        <v>546</v>
      </c>
      <c r="D315" s="146">
        <v>89.11336945184452</v>
      </c>
      <c r="E315" s="146">
        <v>0</v>
      </c>
      <c r="F315" s="146">
        <v>0</v>
      </c>
      <c r="G315" s="146">
        <v>6.6633212503978587</v>
      </c>
      <c r="H315" s="146">
        <v>5.7442424572395332</v>
      </c>
      <c r="I315" s="146">
        <v>9.9935424188208</v>
      </c>
      <c r="J315" s="146">
        <v>8.6610700963113594</v>
      </c>
      <c r="K315" s="153">
        <v>3.3668971267634404</v>
      </c>
      <c r="L315" s="151">
        <v>1.0521553521135751</v>
      </c>
      <c r="M315" s="146">
        <v>7.4168954243776248</v>
      </c>
      <c r="N315" s="146">
        <v>6.6752058819398625</v>
      </c>
      <c r="O315" s="146">
        <v>6.6920734886514097</v>
      </c>
      <c r="P315" s="146">
        <v>5.2049460467288746</v>
      </c>
      <c r="Q315" s="146">
        <v>0.74356372096126777</v>
      </c>
      <c r="R315" s="146">
        <v>0</v>
      </c>
      <c r="S315" s="146">
        <v>0</v>
      </c>
      <c r="T315" s="153">
        <v>3.2072044387223735</v>
      </c>
      <c r="U315" s="151">
        <v>2.8077704082175718</v>
      </c>
      <c r="V315" s="146">
        <v>7.487387755246858</v>
      </c>
      <c r="W315" s="146">
        <v>0.90162255938905067</v>
      </c>
      <c r="X315" s="146">
        <v>4.6884373088230635</v>
      </c>
      <c r="Y315" s="146">
        <v>2.7738399910448654</v>
      </c>
      <c r="Z315" s="146">
        <v>1.8492266606965768</v>
      </c>
      <c r="AA315" s="146">
        <v>1.0482597289318645</v>
      </c>
      <c r="AB315" s="146">
        <v>0</v>
      </c>
      <c r="AC315" s="153">
        <v>1.4238048909777901</v>
      </c>
      <c r="AD315" s="151">
        <v>0</v>
      </c>
      <c r="AE315" s="146">
        <v>0.71190244548889503</v>
      </c>
      <c r="AF315" s="146">
        <v>0</v>
      </c>
    </row>
    <row r="316" spans="1:32" x14ac:dyDescent="0.45">
      <c r="A316" s="3" t="s">
        <v>237</v>
      </c>
      <c r="B316" s="3" t="s">
        <v>91</v>
      </c>
      <c r="C316" s="3" t="s">
        <v>547</v>
      </c>
      <c r="D316" s="146">
        <v>33.390411259444747</v>
      </c>
      <c r="E316" s="146">
        <v>0</v>
      </c>
      <c r="F316" s="146">
        <v>0</v>
      </c>
      <c r="G316" s="146">
        <v>2.2976969828958134</v>
      </c>
      <c r="H316" s="146">
        <v>1.1488484914479067</v>
      </c>
      <c r="I316" s="146">
        <v>1.1103936020912</v>
      </c>
      <c r="J316" s="146">
        <v>4.4415744083647999</v>
      </c>
      <c r="K316" s="153">
        <v>3.1564660563407254</v>
      </c>
      <c r="L316" s="151">
        <v>3.1564660563407254</v>
      </c>
      <c r="M316" s="146">
        <v>2.7813357841416093</v>
      </c>
      <c r="N316" s="146">
        <v>3.7084477121888124</v>
      </c>
      <c r="O316" s="146">
        <v>1.4871274419225355</v>
      </c>
      <c r="P316" s="146">
        <v>0.74356372096126777</v>
      </c>
      <c r="Q316" s="146">
        <v>0</v>
      </c>
      <c r="R316" s="146">
        <v>0</v>
      </c>
      <c r="S316" s="146">
        <v>0</v>
      </c>
      <c r="T316" s="153">
        <v>2.1381362924815823</v>
      </c>
      <c r="U316" s="151">
        <v>0.93592346940585724</v>
      </c>
      <c r="V316" s="146">
        <v>0.93592346940585724</v>
      </c>
      <c r="W316" s="146">
        <v>0.90162255938905067</v>
      </c>
      <c r="X316" s="146">
        <v>0.90162255938905067</v>
      </c>
      <c r="Y316" s="146">
        <v>0</v>
      </c>
      <c r="Z316" s="146">
        <v>0.92461333034828841</v>
      </c>
      <c r="AA316" s="146">
        <v>0.8735497741098871</v>
      </c>
      <c r="AB316" s="146">
        <v>1.7470995482197742</v>
      </c>
      <c r="AC316" s="153">
        <v>0</v>
      </c>
      <c r="AD316" s="151">
        <v>0</v>
      </c>
      <c r="AE316" s="146">
        <v>0</v>
      </c>
      <c r="AF316" s="146">
        <v>0</v>
      </c>
    </row>
    <row r="317" spans="1:32" x14ac:dyDescent="0.45">
      <c r="A317" s="3" t="s">
        <v>237</v>
      </c>
      <c r="B317" s="3" t="s">
        <v>91</v>
      </c>
      <c r="C317" s="3" t="s">
        <v>548</v>
      </c>
      <c r="D317" s="146">
        <v>70.112156883534183</v>
      </c>
      <c r="E317" s="146">
        <v>0</v>
      </c>
      <c r="F317" s="146">
        <v>2.1701581012301929</v>
      </c>
      <c r="G317" s="146">
        <v>3.4465454743437203</v>
      </c>
      <c r="H317" s="146">
        <v>3.4465454743437203</v>
      </c>
      <c r="I317" s="146">
        <v>6.6623616125471994</v>
      </c>
      <c r="J317" s="146">
        <v>2.4428659246006403</v>
      </c>
      <c r="K317" s="153">
        <v>6.1025010422587354</v>
      </c>
      <c r="L317" s="151">
        <v>6.3129321126814508</v>
      </c>
      <c r="M317" s="146">
        <v>2.7813357841416093</v>
      </c>
      <c r="N317" s="146">
        <v>9.0856968948625916</v>
      </c>
      <c r="O317" s="146">
        <v>2.2306911628838035</v>
      </c>
      <c r="P317" s="146">
        <v>1.4871274419225355</v>
      </c>
      <c r="Q317" s="146">
        <v>0.74356372096126777</v>
      </c>
      <c r="R317" s="146">
        <v>0</v>
      </c>
      <c r="S317" s="146">
        <v>0</v>
      </c>
      <c r="T317" s="153">
        <v>1.2828817754889494</v>
      </c>
      <c r="U317" s="151">
        <v>1.8718469388117145</v>
      </c>
      <c r="V317" s="146">
        <v>5.6155408164351437</v>
      </c>
      <c r="W317" s="146">
        <v>1.8032451187781013</v>
      </c>
      <c r="X317" s="146">
        <v>5.2294108444564937</v>
      </c>
      <c r="Y317" s="146">
        <v>1.8492266606965768</v>
      </c>
      <c r="Z317" s="146">
        <v>5.5476799820897309</v>
      </c>
      <c r="AA317" s="146">
        <v>0</v>
      </c>
      <c r="AB317" s="146">
        <v>0</v>
      </c>
      <c r="AC317" s="153">
        <v>0</v>
      </c>
      <c r="AD317" s="151">
        <v>0</v>
      </c>
      <c r="AE317" s="146">
        <v>0</v>
      </c>
      <c r="AF317" s="146">
        <v>0</v>
      </c>
    </row>
    <row r="318" spans="1:32" x14ac:dyDescent="0.45">
      <c r="A318" s="3" t="s">
        <v>237</v>
      </c>
      <c r="B318" s="3" t="s">
        <v>91</v>
      </c>
      <c r="C318" s="3" t="s">
        <v>549</v>
      </c>
      <c r="D318" s="146">
        <v>4.4967268703072438</v>
      </c>
      <c r="E318" s="146">
        <v>0</v>
      </c>
      <c r="F318" s="146">
        <v>0</v>
      </c>
      <c r="G318" s="146">
        <v>1.1488484914479067</v>
      </c>
      <c r="H318" s="146">
        <v>1.1488484914479067</v>
      </c>
      <c r="I318" s="146">
        <v>0</v>
      </c>
      <c r="J318" s="146">
        <v>0</v>
      </c>
      <c r="K318" s="153">
        <v>0</v>
      </c>
      <c r="L318" s="151">
        <v>0</v>
      </c>
      <c r="M318" s="146">
        <v>0</v>
      </c>
      <c r="N318" s="146">
        <v>0</v>
      </c>
      <c r="O318" s="146">
        <v>0.74356372096126777</v>
      </c>
      <c r="P318" s="146">
        <v>0.74356372096126777</v>
      </c>
      <c r="Q318" s="146">
        <v>0</v>
      </c>
      <c r="R318" s="146">
        <v>0</v>
      </c>
      <c r="S318" s="146">
        <v>0</v>
      </c>
      <c r="T318" s="153">
        <v>0</v>
      </c>
      <c r="U318" s="151">
        <v>0</v>
      </c>
      <c r="V318" s="146">
        <v>0</v>
      </c>
      <c r="W318" s="146">
        <v>0</v>
      </c>
      <c r="X318" s="146">
        <v>0</v>
      </c>
      <c r="Y318" s="146">
        <v>0</v>
      </c>
      <c r="Z318" s="146">
        <v>0</v>
      </c>
      <c r="AA318" s="146">
        <v>0</v>
      </c>
      <c r="AB318" s="146">
        <v>0</v>
      </c>
      <c r="AC318" s="153">
        <v>0</v>
      </c>
      <c r="AD318" s="151">
        <v>0.71190244548889503</v>
      </c>
      <c r="AE318" s="146">
        <v>0</v>
      </c>
      <c r="AF318" s="146">
        <v>0</v>
      </c>
    </row>
    <row r="319" spans="1:32" x14ac:dyDescent="0.45">
      <c r="A319" s="3" t="s">
        <v>237</v>
      </c>
      <c r="B319" s="3" t="s">
        <v>91</v>
      </c>
      <c r="C319" s="3" t="s">
        <v>550</v>
      </c>
      <c r="D319" s="146">
        <v>3.1408250025378717</v>
      </c>
      <c r="E319" s="146">
        <v>0</v>
      </c>
      <c r="F319" s="146">
        <v>0</v>
      </c>
      <c r="G319" s="146">
        <v>0.22976969828958135</v>
      </c>
      <c r="H319" s="146">
        <v>0</v>
      </c>
      <c r="I319" s="146">
        <v>1.1103936020912</v>
      </c>
      <c r="J319" s="146">
        <v>0</v>
      </c>
      <c r="K319" s="153">
        <v>0</v>
      </c>
      <c r="L319" s="151">
        <v>0</v>
      </c>
      <c r="M319" s="146">
        <v>0.9271119280472031</v>
      </c>
      <c r="N319" s="146">
        <v>0</v>
      </c>
      <c r="O319" s="146">
        <v>0</v>
      </c>
      <c r="P319" s="146">
        <v>0</v>
      </c>
      <c r="Q319" s="146">
        <v>0</v>
      </c>
      <c r="R319" s="146">
        <v>0</v>
      </c>
      <c r="S319" s="146">
        <v>0</v>
      </c>
      <c r="T319" s="153">
        <v>0</v>
      </c>
      <c r="U319" s="151">
        <v>0</v>
      </c>
      <c r="V319" s="146">
        <v>0</v>
      </c>
      <c r="W319" s="146">
        <v>0</v>
      </c>
      <c r="X319" s="146">
        <v>0</v>
      </c>
      <c r="Y319" s="146">
        <v>0</v>
      </c>
      <c r="Z319" s="146">
        <v>0</v>
      </c>
      <c r="AA319" s="146">
        <v>0.8735497741098871</v>
      </c>
      <c r="AB319" s="146">
        <v>0</v>
      </c>
      <c r="AC319" s="153">
        <v>0</v>
      </c>
      <c r="AD319" s="151">
        <v>0</v>
      </c>
      <c r="AE319" s="146">
        <v>0</v>
      </c>
      <c r="AF319" s="146">
        <v>0</v>
      </c>
    </row>
    <row r="320" spans="1:32" x14ac:dyDescent="0.45">
      <c r="A320" s="3" t="s">
        <v>237</v>
      </c>
      <c r="B320" s="3" t="s">
        <v>91</v>
      </c>
      <c r="C320" s="3" t="s">
        <v>551</v>
      </c>
      <c r="D320" s="146">
        <v>2.084771960853764</v>
      </c>
      <c r="E320" s="146">
        <v>0</v>
      </c>
      <c r="F320" s="146">
        <v>0</v>
      </c>
      <c r="G320" s="146">
        <v>1.1488484914479067</v>
      </c>
      <c r="H320" s="146">
        <v>0</v>
      </c>
      <c r="I320" s="146">
        <v>0</v>
      </c>
      <c r="J320" s="146">
        <v>0</v>
      </c>
      <c r="K320" s="153">
        <v>0</v>
      </c>
      <c r="L320" s="151">
        <v>0</v>
      </c>
      <c r="M320" s="146">
        <v>0</v>
      </c>
      <c r="N320" s="146">
        <v>0</v>
      </c>
      <c r="O320" s="146">
        <v>0</v>
      </c>
      <c r="P320" s="146">
        <v>0</v>
      </c>
      <c r="Q320" s="146">
        <v>0</v>
      </c>
      <c r="R320" s="146">
        <v>0</v>
      </c>
      <c r="S320" s="146">
        <v>0</v>
      </c>
      <c r="T320" s="153">
        <v>0</v>
      </c>
      <c r="U320" s="151">
        <v>0.93592346940585724</v>
      </c>
      <c r="V320" s="146">
        <v>0</v>
      </c>
      <c r="W320" s="146">
        <v>0</v>
      </c>
      <c r="X320" s="146">
        <v>0</v>
      </c>
      <c r="Y320" s="146">
        <v>0</v>
      </c>
      <c r="Z320" s="146">
        <v>0</v>
      </c>
      <c r="AA320" s="146">
        <v>0</v>
      </c>
      <c r="AB320" s="146">
        <v>0</v>
      </c>
      <c r="AC320" s="153">
        <v>0</v>
      </c>
      <c r="AD320" s="151">
        <v>0</v>
      </c>
      <c r="AE320" s="146">
        <v>0</v>
      </c>
      <c r="AF320" s="146">
        <v>0</v>
      </c>
    </row>
    <row r="321" spans="1:32" x14ac:dyDescent="0.45">
      <c r="A321" s="3" t="s">
        <v>237</v>
      </c>
      <c r="B321" s="3" t="s">
        <v>91</v>
      </c>
      <c r="C321" s="3" t="s">
        <v>552</v>
      </c>
      <c r="D321" s="146">
        <v>3.4858359256866951</v>
      </c>
      <c r="E321" s="146">
        <v>0</v>
      </c>
      <c r="F321" s="146">
        <v>0</v>
      </c>
      <c r="G321" s="146">
        <v>0</v>
      </c>
      <c r="H321" s="146">
        <v>0</v>
      </c>
      <c r="I321" s="146">
        <v>1.1103936020912</v>
      </c>
      <c r="J321" s="146">
        <v>0.88831488167296002</v>
      </c>
      <c r="K321" s="153">
        <v>0</v>
      </c>
      <c r="L321" s="151">
        <v>0</v>
      </c>
      <c r="M321" s="146">
        <v>0</v>
      </c>
      <c r="N321" s="146">
        <v>0</v>
      </c>
      <c r="O321" s="146">
        <v>0.74356372096126777</v>
      </c>
      <c r="P321" s="146">
        <v>0</v>
      </c>
      <c r="Q321" s="146">
        <v>0.74356372096126777</v>
      </c>
      <c r="R321" s="146">
        <v>0</v>
      </c>
      <c r="S321" s="146">
        <v>0</v>
      </c>
      <c r="T321" s="153">
        <v>0</v>
      </c>
      <c r="U321" s="151">
        <v>0</v>
      </c>
      <c r="V321" s="146">
        <v>0</v>
      </c>
      <c r="W321" s="146">
        <v>0</v>
      </c>
      <c r="X321" s="146">
        <v>0</v>
      </c>
      <c r="Y321" s="146">
        <v>0</v>
      </c>
      <c r="Z321" s="146">
        <v>0</v>
      </c>
      <c r="AA321" s="146">
        <v>0</v>
      </c>
      <c r="AB321" s="146">
        <v>0</v>
      </c>
      <c r="AC321" s="153">
        <v>0</v>
      </c>
      <c r="AD321" s="151">
        <v>0</v>
      </c>
      <c r="AE321" s="146">
        <v>0</v>
      </c>
      <c r="AF321" s="146">
        <v>0</v>
      </c>
    </row>
    <row r="322" spans="1:32" x14ac:dyDescent="0.45">
      <c r="A322" s="3" t="s">
        <v>237</v>
      </c>
      <c r="B322" s="3" t="s">
        <v>91</v>
      </c>
      <c r="C322" s="3" t="s">
        <v>553</v>
      </c>
      <c r="D322" s="146">
        <v>4.0809520351417587</v>
      </c>
      <c r="E322" s="146">
        <v>0</v>
      </c>
      <c r="F322" s="146">
        <v>0</v>
      </c>
      <c r="G322" s="146">
        <v>1.1488484914479067</v>
      </c>
      <c r="H322" s="146">
        <v>0</v>
      </c>
      <c r="I322" s="146">
        <v>0</v>
      </c>
      <c r="J322" s="146">
        <v>0</v>
      </c>
      <c r="K322" s="153">
        <v>0</v>
      </c>
      <c r="L322" s="151">
        <v>0</v>
      </c>
      <c r="M322" s="146">
        <v>0</v>
      </c>
      <c r="N322" s="146">
        <v>0.9271119280472031</v>
      </c>
      <c r="O322" s="146">
        <v>0</v>
      </c>
      <c r="P322" s="146">
        <v>0</v>
      </c>
      <c r="Q322" s="146">
        <v>0</v>
      </c>
      <c r="R322" s="146">
        <v>0</v>
      </c>
      <c r="S322" s="146">
        <v>0</v>
      </c>
      <c r="T322" s="153">
        <v>1.0690681462407912</v>
      </c>
      <c r="U322" s="151">
        <v>0</v>
      </c>
      <c r="V322" s="146">
        <v>0.93592346940585724</v>
      </c>
      <c r="W322" s="146">
        <v>0</v>
      </c>
      <c r="X322" s="146">
        <v>0</v>
      </c>
      <c r="Y322" s="146">
        <v>0</v>
      </c>
      <c r="Z322" s="146">
        <v>0</v>
      </c>
      <c r="AA322" s="146">
        <v>0</v>
      </c>
      <c r="AB322" s="146">
        <v>0</v>
      </c>
      <c r="AC322" s="153">
        <v>0</v>
      </c>
      <c r="AD322" s="151">
        <v>0</v>
      </c>
      <c r="AE322" s="146">
        <v>0</v>
      </c>
      <c r="AF322" s="146">
        <v>0</v>
      </c>
    </row>
    <row r="323" spans="1:32" x14ac:dyDescent="0.45">
      <c r="A323" s="2" t="s">
        <v>235</v>
      </c>
      <c r="B323" s="2" t="s">
        <v>92</v>
      </c>
      <c r="C323" s="2" t="s">
        <v>554</v>
      </c>
      <c r="D323" s="145">
        <v>254.14226174348713</v>
      </c>
      <c r="E323" s="145">
        <v>0</v>
      </c>
      <c r="F323" s="145">
        <v>7.5955533543056752</v>
      </c>
      <c r="G323" s="145">
        <v>12.637333405926974</v>
      </c>
      <c r="H323" s="145">
        <v>14.015951595664461</v>
      </c>
      <c r="I323" s="145">
        <v>19.765006117223361</v>
      </c>
      <c r="J323" s="145">
        <v>18.8766912355504</v>
      </c>
      <c r="K323" s="148">
        <v>20.83267597184879</v>
      </c>
      <c r="L323" s="152">
        <v>20.201382760580643</v>
      </c>
      <c r="M323" s="145">
        <v>23.177798201180078</v>
      </c>
      <c r="N323" s="145">
        <v>16.688014704849657</v>
      </c>
      <c r="O323" s="145">
        <v>14.127710698264087</v>
      </c>
      <c r="P323" s="145">
        <v>3.7178186048063386</v>
      </c>
      <c r="Q323" s="145">
        <v>4.4613823257676071</v>
      </c>
      <c r="R323" s="145">
        <v>1.4871274419225355</v>
      </c>
      <c r="S323" s="145">
        <v>0</v>
      </c>
      <c r="T323" s="148">
        <v>7.4834770236855377</v>
      </c>
      <c r="U323" s="152">
        <v>9.3592346940585731</v>
      </c>
      <c r="V323" s="145">
        <v>8.423311224652716</v>
      </c>
      <c r="W323" s="145">
        <v>8.1146030345014566</v>
      </c>
      <c r="X323" s="145">
        <v>9.9178481532795573</v>
      </c>
      <c r="Y323" s="145">
        <v>6.4722933124380191</v>
      </c>
      <c r="Z323" s="145">
        <v>12.01997329452775</v>
      </c>
      <c r="AA323" s="145">
        <v>3.6689090512615259</v>
      </c>
      <c r="AB323" s="145">
        <v>6.1148484187692098</v>
      </c>
      <c r="AC323" s="148">
        <v>4.2714146729333704</v>
      </c>
      <c r="AD323" s="152">
        <v>0.71190244548889503</v>
      </c>
      <c r="AE323" s="145">
        <v>0</v>
      </c>
      <c r="AF323" s="145">
        <v>0</v>
      </c>
    </row>
    <row r="324" spans="1:32" x14ac:dyDescent="0.45">
      <c r="A324" s="3" t="s">
        <v>237</v>
      </c>
      <c r="B324" s="3" t="s">
        <v>92</v>
      </c>
      <c r="C324" s="3" t="s">
        <v>555</v>
      </c>
      <c r="D324" s="146">
        <v>13.33894498130066</v>
      </c>
      <c r="E324" s="146">
        <v>0</v>
      </c>
      <c r="F324" s="146">
        <v>0</v>
      </c>
      <c r="G324" s="146">
        <v>0</v>
      </c>
      <c r="H324" s="146">
        <v>0</v>
      </c>
      <c r="I324" s="146">
        <v>0</v>
      </c>
      <c r="J324" s="146">
        <v>1.1103936020912</v>
      </c>
      <c r="K324" s="153">
        <v>2.1043107042271503</v>
      </c>
      <c r="L324" s="151">
        <v>2.1043107042271503</v>
      </c>
      <c r="M324" s="146">
        <v>0.9271119280472031</v>
      </c>
      <c r="N324" s="146">
        <v>0.18542238560944063</v>
      </c>
      <c r="O324" s="146">
        <v>0.74356372096126777</v>
      </c>
      <c r="P324" s="146">
        <v>0.74356372096126777</v>
      </c>
      <c r="Q324" s="146">
        <v>0.74356372096126777</v>
      </c>
      <c r="R324" s="146">
        <v>0</v>
      </c>
      <c r="S324" s="146">
        <v>0</v>
      </c>
      <c r="T324" s="153">
        <v>1.0690681462407912</v>
      </c>
      <c r="U324" s="151">
        <v>0</v>
      </c>
      <c r="V324" s="146">
        <v>0.93592346940585724</v>
      </c>
      <c r="W324" s="146">
        <v>0</v>
      </c>
      <c r="X324" s="146">
        <v>0</v>
      </c>
      <c r="Y324" s="146">
        <v>0</v>
      </c>
      <c r="Z324" s="146">
        <v>0.92461333034828841</v>
      </c>
      <c r="AA324" s="146">
        <v>0.8735497741098871</v>
      </c>
      <c r="AB324" s="146">
        <v>0.8735497741098871</v>
      </c>
      <c r="AC324" s="153">
        <v>0</v>
      </c>
      <c r="AD324" s="151">
        <v>0</v>
      </c>
      <c r="AE324" s="146">
        <v>0</v>
      </c>
      <c r="AF324" s="146">
        <v>0</v>
      </c>
    </row>
    <row r="325" spans="1:32" x14ac:dyDescent="0.45">
      <c r="A325" s="3" t="s">
        <v>237</v>
      </c>
      <c r="B325" s="3" t="s">
        <v>92</v>
      </c>
      <c r="C325" s="3" t="s">
        <v>556</v>
      </c>
      <c r="D325" s="146">
        <v>170.06848847556853</v>
      </c>
      <c r="E325" s="146">
        <v>0</v>
      </c>
      <c r="F325" s="146">
        <v>6.5104743036905788</v>
      </c>
      <c r="G325" s="146">
        <v>9.1907879315832535</v>
      </c>
      <c r="H325" s="146">
        <v>8.0419394401353461</v>
      </c>
      <c r="I325" s="146">
        <v>11.103936020912</v>
      </c>
      <c r="J325" s="146">
        <v>15.323431708858561</v>
      </c>
      <c r="K325" s="153">
        <v>14.519743859167338</v>
      </c>
      <c r="L325" s="151">
        <v>10.942415661981181</v>
      </c>
      <c r="M325" s="146">
        <v>12.979566992660843</v>
      </c>
      <c r="N325" s="146">
        <v>9.2711192804720319</v>
      </c>
      <c r="O325" s="146">
        <v>8.1792009305739448</v>
      </c>
      <c r="P325" s="146">
        <v>2.2306911628838035</v>
      </c>
      <c r="Q325" s="146">
        <v>2.9742548838450711</v>
      </c>
      <c r="R325" s="146">
        <v>1.4871274419225355</v>
      </c>
      <c r="S325" s="146">
        <v>0</v>
      </c>
      <c r="T325" s="153">
        <v>5.3453407312039563</v>
      </c>
      <c r="U325" s="151">
        <v>7.487387755246858</v>
      </c>
      <c r="V325" s="146">
        <v>5.6155408164351437</v>
      </c>
      <c r="W325" s="146">
        <v>6.311357915723355</v>
      </c>
      <c r="X325" s="146">
        <v>8.8359010820126969</v>
      </c>
      <c r="Y325" s="146">
        <v>6.4722933124380191</v>
      </c>
      <c r="Z325" s="146">
        <v>7.3969066427863073</v>
      </c>
      <c r="AA325" s="146">
        <v>1.9218095030417517</v>
      </c>
      <c r="AB325" s="146">
        <v>4.3677488705494358</v>
      </c>
      <c r="AC325" s="153">
        <v>3.559512227444475</v>
      </c>
      <c r="AD325" s="151">
        <v>0</v>
      </c>
      <c r="AE325" s="146">
        <v>0</v>
      </c>
      <c r="AF325" s="146">
        <v>0</v>
      </c>
    </row>
    <row r="326" spans="1:32" x14ac:dyDescent="0.45">
      <c r="A326" s="3" t="s">
        <v>237</v>
      </c>
      <c r="B326" s="3" t="s">
        <v>92</v>
      </c>
      <c r="C326" s="3" t="s">
        <v>557</v>
      </c>
      <c r="D326" s="146">
        <v>16.802883175562414</v>
      </c>
      <c r="E326" s="146">
        <v>0</v>
      </c>
      <c r="F326" s="146">
        <v>0</v>
      </c>
      <c r="G326" s="146">
        <v>0</v>
      </c>
      <c r="H326" s="146">
        <v>1.1488484914479067</v>
      </c>
      <c r="I326" s="146">
        <v>3.3311808062735997</v>
      </c>
      <c r="J326" s="146">
        <v>1.1103936020912</v>
      </c>
      <c r="K326" s="153">
        <v>0</v>
      </c>
      <c r="L326" s="151">
        <v>3.1564660563407254</v>
      </c>
      <c r="M326" s="146">
        <v>1.8542238560944062</v>
      </c>
      <c r="N326" s="146">
        <v>0.9271119280472031</v>
      </c>
      <c r="O326" s="146">
        <v>1.4871274419225355</v>
      </c>
      <c r="P326" s="146">
        <v>0</v>
      </c>
      <c r="Q326" s="146">
        <v>0</v>
      </c>
      <c r="R326" s="146">
        <v>0</v>
      </c>
      <c r="S326" s="146">
        <v>0</v>
      </c>
      <c r="T326" s="153">
        <v>1.0690681462407912</v>
      </c>
      <c r="U326" s="151">
        <v>0</v>
      </c>
      <c r="V326" s="146">
        <v>0</v>
      </c>
      <c r="W326" s="146">
        <v>0</v>
      </c>
      <c r="X326" s="146">
        <v>1.0819470712668608</v>
      </c>
      <c r="Y326" s="146">
        <v>0</v>
      </c>
      <c r="Z326" s="146">
        <v>0.92461333034828841</v>
      </c>
      <c r="AA326" s="146">
        <v>0</v>
      </c>
      <c r="AB326" s="146">
        <v>0</v>
      </c>
      <c r="AC326" s="153">
        <v>0.71190244548889503</v>
      </c>
      <c r="AD326" s="151">
        <v>0</v>
      </c>
      <c r="AE326" s="146">
        <v>0</v>
      </c>
      <c r="AF326" s="146">
        <v>0</v>
      </c>
    </row>
    <row r="327" spans="1:32" x14ac:dyDescent="0.45">
      <c r="A327" s="3" t="s">
        <v>237</v>
      </c>
      <c r="B327" s="3" t="s">
        <v>92</v>
      </c>
      <c r="C327" s="3" t="s">
        <v>558</v>
      </c>
      <c r="D327" s="146">
        <v>11.776377666641109</v>
      </c>
      <c r="E327" s="146">
        <v>0</v>
      </c>
      <c r="F327" s="146">
        <v>1.0850790506150965</v>
      </c>
      <c r="G327" s="146">
        <v>1.1488484914479067</v>
      </c>
      <c r="H327" s="146">
        <v>1.1488484914479067</v>
      </c>
      <c r="I327" s="146">
        <v>1.1103936020912</v>
      </c>
      <c r="J327" s="146">
        <v>0</v>
      </c>
      <c r="K327" s="153">
        <v>1.0521553521135751</v>
      </c>
      <c r="L327" s="151">
        <v>1.0521553521135751</v>
      </c>
      <c r="M327" s="146">
        <v>0.9271119280472031</v>
      </c>
      <c r="N327" s="146">
        <v>0.9271119280472031</v>
      </c>
      <c r="O327" s="146">
        <v>1.4871274419225355</v>
      </c>
      <c r="P327" s="146">
        <v>0</v>
      </c>
      <c r="Q327" s="146">
        <v>0</v>
      </c>
      <c r="R327" s="146">
        <v>0</v>
      </c>
      <c r="S327" s="146">
        <v>0</v>
      </c>
      <c r="T327" s="153">
        <v>0</v>
      </c>
      <c r="U327" s="151">
        <v>0</v>
      </c>
      <c r="V327" s="146">
        <v>0.93592346940585724</v>
      </c>
      <c r="W327" s="146">
        <v>0.90162255938905067</v>
      </c>
      <c r="X327" s="146">
        <v>0</v>
      </c>
      <c r="Y327" s="146">
        <v>0</v>
      </c>
      <c r="Z327" s="146">
        <v>0</v>
      </c>
      <c r="AA327" s="146">
        <v>0</v>
      </c>
      <c r="AB327" s="146">
        <v>0</v>
      </c>
      <c r="AC327" s="153">
        <v>0</v>
      </c>
      <c r="AD327" s="151">
        <v>0</v>
      </c>
      <c r="AE327" s="146">
        <v>0</v>
      </c>
      <c r="AF327" s="146">
        <v>0</v>
      </c>
    </row>
    <row r="328" spans="1:32" x14ac:dyDescent="0.45">
      <c r="A328" s="3" t="s">
        <v>237</v>
      </c>
      <c r="B328" s="3" t="s">
        <v>92</v>
      </c>
      <c r="C328" s="3" t="s">
        <v>559</v>
      </c>
      <c r="D328" s="146">
        <v>14.395751919742001</v>
      </c>
      <c r="E328" s="146">
        <v>0</v>
      </c>
      <c r="F328" s="146">
        <v>0</v>
      </c>
      <c r="G328" s="146">
        <v>2.2976969828958134</v>
      </c>
      <c r="H328" s="146">
        <v>0</v>
      </c>
      <c r="I328" s="146">
        <v>1.1103936020912</v>
      </c>
      <c r="J328" s="146">
        <v>1.1103936020912</v>
      </c>
      <c r="K328" s="153">
        <v>0</v>
      </c>
      <c r="L328" s="151">
        <v>1.0521553521135751</v>
      </c>
      <c r="M328" s="146">
        <v>1.8542238560944062</v>
      </c>
      <c r="N328" s="146">
        <v>2.7813357841416093</v>
      </c>
      <c r="O328" s="146">
        <v>0.74356372096126777</v>
      </c>
      <c r="P328" s="146">
        <v>0</v>
      </c>
      <c r="Q328" s="146">
        <v>0</v>
      </c>
      <c r="R328" s="146">
        <v>0</v>
      </c>
      <c r="S328" s="146">
        <v>0</v>
      </c>
      <c r="T328" s="153">
        <v>0</v>
      </c>
      <c r="U328" s="151">
        <v>0.93592346940585724</v>
      </c>
      <c r="V328" s="146">
        <v>0</v>
      </c>
      <c r="W328" s="146">
        <v>0</v>
      </c>
      <c r="X328" s="146">
        <v>0</v>
      </c>
      <c r="Y328" s="146">
        <v>0</v>
      </c>
      <c r="Z328" s="146">
        <v>0.92461333034828841</v>
      </c>
      <c r="AA328" s="146">
        <v>0.8735497741098871</v>
      </c>
      <c r="AB328" s="146">
        <v>0</v>
      </c>
      <c r="AC328" s="153">
        <v>0</v>
      </c>
      <c r="AD328" s="151">
        <v>0.71190244548889503</v>
      </c>
      <c r="AE328" s="146">
        <v>0</v>
      </c>
      <c r="AF328" s="146">
        <v>0</v>
      </c>
    </row>
    <row r="329" spans="1:32" x14ac:dyDescent="0.45">
      <c r="A329" t="s">
        <v>237</v>
      </c>
      <c r="B329" t="s">
        <v>92</v>
      </c>
      <c r="C329" s="24" t="s">
        <v>560</v>
      </c>
      <c r="D329" s="147">
        <v>18.543028795125785</v>
      </c>
      <c r="E329" s="147">
        <v>0</v>
      </c>
      <c r="F329" s="147">
        <v>0</v>
      </c>
      <c r="G329" s="147">
        <v>0</v>
      </c>
      <c r="H329" s="147">
        <v>3.6763151726333017</v>
      </c>
      <c r="I329" s="147">
        <v>1.99870848376416</v>
      </c>
      <c r="J329" s="147">
        <v>0.22207872041824001</v>
      </c>
      <c r="K329" s="153">
        <v>3.1564660563407254</v>
      </c>
      <c r="L329" s="151">
        <v>0.84172428169086011</v>
      </c>
      <c r="M329" s="147">
        <v>0.9271119280472031</v>
      </c>
      <c r="N329" s="147">
        <v>1.8542238560944062</v>
      </c>
      <c r="O329" s="147">
        <v>1.4871274419225355</v>
      </c>
      <c r="P329" s="147">
        <v>0.74356372096126777</v>
      </c>
      <c r="Q329" s="147">
        <v>0</v>
      </c>
      <c r="R329" s="147">
        <v>0</v>
      </c>
      <c r="S329" s="147">
        <v>0</v>
      </c>
      <c r="T329" s="153">
        <v>0</v>
      </c>
      <c r="U329" s="151">
        <v>0</v>
      </c>
      <c r="V329" s="147">
        <v>0.93592346940585724</v>
      </c>
      <c r="W329" s="147">
        <v>0.90162255938905067</v>
      </c>
      <c r="X329" s="147">
        <v>0</v>
      </c>
      <c r="Y329" s="147">
        <v>0</v>
      </c>
      <c r="Z329" s="147">
        <v>0.92461333034828841</v>
      </c>
      <c r="AA329" s="147">
        <v>0</v>
      </c>
      <c r="AB329" s="147">
        <v>0.8735497741098871</v>
      </c>
      <c r="AC329" s="153">
        <v>0</v>
      </c>
      <c r="AD329" s="151">
        <v>0</v>
      </c>
      <c r="AE329" s="147">
        <v>0</v>
      </c>
      <c r="AF329" s="147">
        <v>0</v>
      </c>
    </row>
    <row r="330" spans="1:32" x14ac:dyDescent="0.45">
      <c r="A330" t="s">
        <v>237</v>
      </c>
      <c r="B330" t="s">
        <v>92</v>
      </c>
      <c r="C330" s="24" t="s">
        <v>561</v>
      </c>
      <c r="D330" s="147">
        <v>9.2167867295467634</v>
      </c>
      <c r="E330" s="147">
        <v>0</v>
      </c>
      <c r="F330" s="147">
        <v>0</v>
      </c>
      <c r="G330" s="147">
        <v>0</v>
      </c>
      <c r="H330" s="147">
        <v>0</v>
      </c>
      <c r="I330" s="147">
        <v>1.1103936020912</v>
      </c>
      <c r="J330" s="147">
        <v>0</v>
      </c>
      <c r="K330" s="153">
        <v>0</v>
      </c>
      <c r="L330" s="151">
        <v>1.0521553521135751</v>
      </c>
      <c r="M330" s="147">
        <v>3.7084477121888124</v>
      </c>
      <c r="N330" s="147">
        <v>0.74168954243776253</v>
      </c>
      <c r="O330" s="147">
        <v>0</v>
      </c>
      <c r="P330" s="147">
        <v>0</v>
      </c>
      <c r="Q330" s="147">
        <v>0.74356372096126777</v>
      </c>
      <c r="R330" s="147">
        <v>0</v>
      </c>
      <c r="S330" s="147">
        <v>0</v>
      </c>
      <c r="T330" s="153">
        <v>0</v>
      </c>
      <c r="U330" s="151">
        <v>0.93592346940585724</v>
      </c>
      <c r="V330" s="147">
        <v>0</v>
      </c>
      <c r="W330" s="147">
        <v>0</v>
      </c>
      <c r="X330" s="147">
        <v>0</v>
      </c>
      <c r="Y330" s="147">
        <v>0</v>
      </c>
      <c r="Z330" s="147">
        <v>0.92461333034828841</v>
      </c>
      <c r="AA330" s="147">
        <v>0</v>
      </c>
      <c r="AB330" s="147">
        <v>0</v>
      </c>
      <c r="AC330" s="153">
        <v>0</v>
      </c>
      <c r="AD330" s="151">
        <v>0</v>
      </c>
      <c r="AE330" s="147">
        <v>0</v>
      </c>
      <c r="AF330" s="147">
        <v>0</v>
      </c>
    </row>
    <row r="331" spans="1:32" x14ac:dyDescent="0.45">
      <c r="A331" s="64" t="s">
        <v>235</v>
      </c>
      <c r="B331" s="64" t="s">
        <v>93</v>
      </c>
      <c r="C331" s="81" t="s">
        <v>562</v>
      </c>
      <c r="D331" s="148">
        <v>168.05384478118296</v>
      </c>
      <c r="E331" s="148">
        <v>0</v>
      </c>
      <c r="F331" s="148">
        <v>10.850790506150965</v>
      </c>
      <c r="G331" s="148">
        <v>12.867103104216554</v>
      </c>
      <c r="H331" s="148">
        <v>6.8930909486874405</v>
      </c>
      <c r="I331" s="148">
        <v>13.324723225094399</v>
      </c>
      <c r="J331" s="148">
        <v>15.545510429276799</v>
      </c>
      <c r="K331" s="148">
        <v>15.782330281703628</v>
      </c>
      <c r="L331" s="152">
        <v>14.730174929590053</v>
      </c>
      <c r="M331" s="148">
        <v>12.979566992660843</v>
      </c>
      <c r="N331" s="148">
        <v>5.5626715682832186</v>
      </c>
      <c r="O331" s="148">
        <v>4.4613823257676071</v>
      </c>
      <c r="P331" s="148">
        <v>3.7178186048063386</v>
      </c>
      <c r="Q331" s="148">
        <v>0.74356372096126777</v>
      </c>
      <c r="R331" s="148">
        <v>2.9742548838450711</v>
      </c>
      <c r="S331" s="148">
        <v>0</v>
      </c>
      <c r="T331" s="148">
        <v>4.2762725849631646</v>
      </c>
      <c r="U331" s="152">
        <v>5.6155408164351437</v>
      </c>
      <c r="V331" s="148">
        <v>3.743693877623429</v>
      </c>
      <c r="W331" s="148">
        <v>10.098172665157367</v>
      </c>
      <c r="X331" s="148">
        <v>7.2129804751124054</v>
      </c>
      <c r="Y331" s="148">
        <v>3.6984533213931536</v>
      </c>
      <c r="Z331" s="148">
        <v>6.4722933124380191</v>
      </c>
      <c r="AA331" s="148">
        <v>1.7470995482197742</v>
      </c>
      <c r="AB331" s="148">
        <v>2.6206493223296614</v>
      </c>
      <c r="AC331" s="148">
        <v>1.4238048909777901</v>
      </c>
      <c r="AD331" s="152">
        <v>0</v>
      </c>
      <c r="AE331" s="148">
        <v>0</v>
      </c>
      <c r="AF331" s="148">
        <v>0.71190244548889503</v>
      </c>
    </row>
    <row r="332" spans="1:32" x14ac:dyDescent="0.45">
      <c r="A332" t="s">
        <v>237</v>
      </c>
      <c r="B332" t="s">
        <v>93</v>
      </c>
      <c r="C332" s="24" t="s">
        <v>563</v>
      </c>
      <c r="D332" s="147">
        <v>33.498328487729189</v>
      </c>
      <c r="E332" s="147">
        <v>0</v>
      </c>
      <c r="F332" s="147">
        <v>2.1701581012301929</v>
      </c>
      <c r="G332" s="147">
        <v>3.4465454743437203</v>
      </c>
      <c r="H332" s="147">
        <v>0.22976969828958135</v>
      </c>
      <c r="I332" s="147">
        <v>2.4428659246006403</v>
      </c>
      <c r="J332" s="147">
        <v>3.3311808062735997</v>
      </c>
      <c r="K332" s="153">
        <v>4.2086214084543005</v>
      </c>
      <c r="L332" s="151">
        <v>2.1043107042271503</v>
      </c>
      <c r="M332" s="147">
        <v>2.7813357841416093</v>
      </c>
      <c r="N332" s="147">
        <v>1.8542238560944062</v>
      </c>
      <c r="O332" s="147">
        <v>0.74356372096126777</v>
      </c>
      <c r="P332" s="147">
        <v>1.4871274419225355</v>
      </c>
      <c r="Q332" s="147">
        <v>0</v>
      </c>
      <c r="R332" s="147">
        <v>2.2306911628838035</v>
      </c>
      <c r="S332" s="147">
        <v>0</v>
      </c>
      <c r="T332" s="153">
        <v>0</v>
      </c>
      <c r="U332" s="151">
        <v>0</v>
      </c>
      <c r="V332" s="147">
        <v>0.37436938776234291</v>
      </c>
      <c r="W332" s="147">
        <v>1.8032451187781013</v>
      </c>
      <c r="X332" s="147">
        <v>2.7048676781671519</v>
      </c>
      <c r="Y332" s="147">
        <v>0</v>
      </c>
      <c r="Z332" s="147">
        <v>0</v>
      </c>
      <c r="AA332" s="147">
        <v>0</v>
      </c>
      <c r="AB332" s="147">
        <v>0.8735497741098871</v>
      </c>
      <c r="AC332" s="153">
        <v>0.71190244548889503</v>
      </c>
      <c r="AD332" s="151">
        <v>0</v>
      </c>
      <c r="AE332" s="147">
        <v>0</v>
      </c>
      <c r="AF332" s="147">
        <v>0</v>
      </c>
    </row>
    <row r="333" spans="1:32" x14ac:dyDescent="0.45">
      <c r="A333" t="s">
        <v>237</v>
      </c>
      <c r="B333" t="s">
        <v>93</v>
      </c>
      <c r="C333" s="24" t="s">
        <v>564</v>
      </c>
      <c r="D333" s="147">
        <v>102.28893403001108</v>
      </c>
      <c r="E333" s="147">
        <v>0</v>
      </c>
      <c r="F333" s="147">
        <v>8.4636165947977524</v>
      </c>
      <c r="G333" s="147">
        <v>6.8930909486874405</v>
      </c>
      <c r="H333" s="147">
        <v>6.4335515521082769</v>
      </c>
      <c r="I333" s="147">
        <v>9.7714636984025613</v>
      </c>
      <c r="J333" s="147">
        <v>7.7727552146383996</v>
      </c>
      <c r="K333" s="153">
        <v>6.3129321126814508</v>
      </c>
      <c r="L333" s="151">
        <v>9.4693981690221758</v>
      </c>
      <c r="M333" s="147">
        <v>7.4168954243776248</v>
      </c>
      <c r="N333" s="147">
        <v>1.8542238560944062</v>
      </c>
      <c r="O333" s="147">
        <v>2.9742548838450711</v>
      </c>
      <c r="P333" s="147">
        <v>0.74356372096126777</v>
      </c>
      <c r="Q333" s="147">
        <v>0.74356372096126777</v>
      </c>
      <c r="R333" s="147">
        <v>0.74356372096126777</v>
      </c>
      <c r="S333" s="147">
        <v>0</v>
      </c>
      <c r="T333" s="153">
        <v>2.1381362924815823</v>
      </c>
      <c r="U333" s="151">
        <v>3.743693877623429</v>
      </c>
      <c r="V333" s="147">
        <v>3.3693244898610861</v>
      </c>
      <c r="W333" s="147">
        <v>8.2949275463792649</v>
      </c>
      <c r="X333" s="147">
        <v>3.6064902375562027</v>
      </c>
      <c r="Y333" s="147">
        <v>3.6984533213931536</v>
      </c>
      <c r="Z333" s="147">
        <v>5.5476799820897309</v>
      </c>
      <c r="AA333" s="147">
        <v>0.8735497741098871</v>
      </c>
      <c r="AB333" s="147">
        <v>0</v>
      </c>
      <c r="AC333" s="153">
        <v>0.71190244548889503</v>
      </c>
      <c r="AD333" s="151">
        <v>0</v>
      </c>
      <c r="AE333" s="147">
        <v>0</v>
      </c>
      <c r="AF333" s="147">
        <v>0.71190244548889503</v>
      </c>
    </row>
    <row r="334" spans="1:32" x14ac:dyDescent="0.45">
      <c r="A334" t="s">
        <v>237</v>
      </c>
      <c r="B334" t="s">
        <v>93</v>
      </c>
      <c r="C334" s="24" t="s">
        <v>565</v>
      </c>
      <c r="D334" s="147">
        <v>5.0787668268482404</v>
      </c>
      <c r="E334" s="147">
        <v>0</v>
      </c>
      <c r="F334" s="147">
        <v>0</v>
      </c>
      <c r="G334" s="147">
        <v>0</v>
      </c>
      <c r="H334" s="147">
        <v>0.22976969828958135</v>
      </c>
      <c r="I334" s="147">
        <v>0</v>
      </c>
      <c r="J334" s="147">
        <v>0</v>
      </c>
      <c r="K334" s="153">
        <v>1.0521553521135751</v>
      </c>
      <c r="L334" s="151">
        <v>0</v>
      </c>
      <c r="M334" s="147">
        <v>0.9271119280472031</v>
      </c>
      <c r="N334" s="147">
        <v>0.9271119280472031</v>
      </c>
      <c r="O334" s="147">
        <v>0</v>
      </c>
      <c r="P334" s="147">
        <v>0</v>
      </c>
      <c r="Q334" s="147">
        <v>0</v>
      </c>
      <c r="R334" s="147">
        <v>0</v>
      </c>
      <c r="S334" s="147">
        <v>0</v>
      </c>
      <c r="T334" s="153">
        <v>1.0690681462407912</v>
      </c>
      <c r="U334" s="151">
        <v>0</v>
      </c>
      <c r="V334" s="147">
        <v>0</v>
      </c>
      <c r="W334" s="147">
        <v>0</v>
      </c>
      <c r="X334" s="147">
        <v>0</v>
      </c>
      <c r="Y334" s="147">
        <v>0</v>
      </c>
      <c r="Z334" s="147">
        <v>0</v>
      </c>
      <c r="AA334" s="147">
        <v>0</v>
      </c>
      <c r="AB334" s="147">
        <v>0.8735497741098871</v>
      </c>
      <c r="AC334" s="153">
        <v>0</v>
      </c>
      <c r="AD334" s="151">
        <v>0</v>
      </c>
      <c r="AE334" s="147">
        <v>0</v>
      </c>
      <c r="AF334" s="147">
        <v>0</v>
      </c>
    </row>
    <row r="335" spans="1:32" x14ac:dyDescent="0.45">
      <c r="A335" t="s">
        <v>237</v>
      </c>
      <c r="B335" t="s">
        <v>93</v>
      </c>
      <c r="C335" s="24" t="s">
        <v>566</v>
      </c>
      <c r="D335" s="147">
        <v>5.232426475835835</v>
      </c>
      <c r="E335" s="147">
        <v>0</v>
      </c>
      <c r="F335" s="147">
        <v>0</v>
      </c>
      <c r="G335" s="147">
        <v>1.1488484914479067</v>
      </c>
      <c r="H335" s="147">
        <v>0</v>
      </c>
      <c r="I335" s="147">
        <v>0</v>
      </c>
      <c r="J335" s="147">
        <v>0</v>
      </c>
      <c r="K335" s="153">
        <v>2.1043107042271503</v>
      </c>
      <c r="L335" s="151">
        <v>1.0521553521135751</v>
      </c>
      <c r="M335" s="147">
        <v>0</v>
      </c>
      <c r="N335" s="147">
        <v>0.9271119280472031</v>
      </c>
      <c r="O335" s="147">
        <v>0</v>
      </c>
      <c r="P335" s="147">
        <v>0</v>
      </c>
      <c r="Q335" s="147">
        <v>0</v>
      </c>
      <c r="R335" s="147">
        <v>0</v>
      </c>
      <c r="S335" s="147">
        <v>0</v>
      </c>
      <c r="T335" s="153">
        <v>0</v>
      </c>
      <c r="U335" s="151">
        <v>0</v>
      </c>
      <c r="V335" s="147">
        <v>0</v>
      </c>
      <c r="W335" s="147">
        <v>0</v>
      </c>
      <c r="X335" s="147">
        <v>0</v>
      </c>
      <c r="Y335" s="147">
        <v>0</v>
      </c>
      <c r="Z335" s="147">
        <v>0</v>
      </c>
      <c r="AA335" s="147">
        <v>0</v>
      </c>
      <c r="AB335" s="147">
        <v>0</v>
      </c>
      <c r="AC335" s="153">
        <v>0</v>
      </c>
      <c r="AD335" s="151">
        <v>0</v>
      </c>
      <c r="AE335" s="147">
        <v>0</v>
      </c>
      <c r="AF335" s="147">
        <v>0</v>
      </c>
    </row>
    <row r="336" spans="1:32" x14ac:dyDescent="0.45">
      <c r="A336" t="s">
        <v>237</v>
      </c>
      <c r="B336" t="s">
        <v>93</v>
      </c>
      <c r="C336" s="24" t="s">
        <v>567</v>
      </c>
      <c r="D336" s="147">
        <v>4.8076029619758103</v>
      </c>
      <c r="E336" s="147">
        <v>0</v>
      </c>
      <c r="F336" s="147">
        <v>0</v>
      </c>
      <c r="G336" s="147">
        <v>1.1488484914479067</v>
      </c>
      <c r="H336" s="147">
        <v>0</v>
      </c>
      <c r="I336" s="147">
        <v>0</v>
      </c>
      <c r="J336" s="147">
        <v>0</v>
      </c>
      <c r="K336" s="153">
        <v>0</v>
      </c>
      <c r="L336" s="151">
        <v>1.0521553521135751</v>
      </c>
      <c r="M336" s="147">
        <v>0.9271119280472031</v>
      </c>
      <c r="N336" s="147">
        <v>0</v>
      </c>
      <c r="O336" s="147">
        <v>0</v>
      </c>
      <c r="P336" s="147">
        <v>0.74356372096126777</v>
      </c>
      <c r="Q336" s="147">
        <v>0</v>
      </c>
      <c r="R336" s="147">
        <v>0</v>
      </c>
      <c r="S336" s="147">
        <v>0</v>
      </c>
      <c r="T336" s="153">
        <v>0</v>
      </c>
      <c r="U336" s="151">
        <v>0.93592346940585724</v>
      </c>
      <c r="V336" s="147">
        <v>0</v>
      </c>
      <c r="W336" s="147">
        <v>0</v>
      </c>
      <c r="X336" s="147">
        <v>0</v>
      </c>
      <c r="Y336" s="147">
        <v>0</v>
      </c>
      <c r="Z336" s="147">
        <v>0</v>
      </c>
      <c r="AA336" s="147">
        <v>0</v>
      </c>
      <c r="AB336" s="147">
        <v>0</v>
      </c>
      <c r="AC336" s="153">
        <v>0</v>
      </c>
      <c r="AD336" s="151">
        <v>0</v>
      </c>
      <c r="AE336" s="147">
        <v>0</v>
      </c>
      <c r="AF336" s="147">
        <v>0</v>
      </c>
    </row>
    <row r="337" spans="1:32" x14ac:dyDescent="0.45">
      <c r="A337" t="s">
        <v>237</v>
      </c>
      <c r="B337" t="s">
        <v>93</v>
      </c>
      <c r="C337" s="24" t="s">
        <v>568</v>
      </c>
      <c r="D337" s="147">
        <v>17.147785998782823</v>
      </c>
      <c r="E337" s="147">
        <v>0</v>
      </c>
      <c r="F337" s="147">
        <v>0.21701581012301929</v>
      </c>
      <c r="G337" s="147">
        <v>0.22976969828958135</v>
      </c>
      <c r="H337" s="147">
        <v>0</v>
      </c>
      <c r="I337" s="147">
        <v>1.1103936020912</v>
      </c>
      <c r="J337" s="147">
        <v>4.4415744083647999</v>
      </c>
      <c r="K337" s="153">
        <v>2.1043107042271503</v>
      </c>
      <c r="L337" s="151">
        <v>1.0521553521135751</v>
      </c>
      <c r="M337" s="147">
        <v>0.9271119280472031</v>
      </c>
      <c r="N337" s="147">
        <v>0</v>
      </c>
      <c r="O337" s="147">
        <v>0.74356372096126777</v>
      </c>
      <c r="P337" s="147">
        <v>0.74356372096126777</v>
      </c>
      <c r="Q337" s="147">
        <v>0</v>
      </c>
      <c r="R337" s="147">
        <v>0</v>
      </c>
      <c r="S337" s="147">
        <v>0</v>
      </c>
      <c r="T337" s="153">
        <v>1.0690681462407912</v>
      </c>
      <c r="U337" s="151">
        <v>0.93592346940585724</v>
      </c>
      <c r="V337" s="147">
        <v>0</v>
      </c>
      <c r="W337" s="147">
        <v>0</v>
      </c>
      <c r="X337" s="147">
        <v>0.90162255938905067</v>
      </c>
      <c r="Y337" s="147">
        <v>0</v>
      </c>
      <c r="Z337" s="147">
        <v>0.92461333034828841</v>
      </c>
      <c r="AA337" s="147">
        <v>0.8735497741098871</v>
      </c>
      <c r="AB337" s="147">
        <v>0.8735497741098871</v>
      </c>
      <c r="AC337" s="153">
        <v>0</v>
      </c>
      <c r="AD337" s="151">
        <v>0</v>
      </c>
      <c r="AE337" s="147">
        <v>0</v>
      </c>
      <c r="AF337" s="147">
        <v>0</v>
      </c>
    </row>
    <row r="338" spans="1:32" x14ac:dyDescent="0.45">
      <c r="A338" s="64" t="s">
        <v>235</v>
      </c>
      <c r="B338" s="64" t="s">
        <v>94</v>
      </c>
      <c r="C338" s="81" t="s">
        <v>569</v>
      </c>
      <c r="D338" s="148">
        <v>136.99163166781088</v>
      </c>
      <c r="E338" s="148">
        <v>0</v>
      </c>
      <c r="F338" s="148">
        <v>4.3403162024603859</v>
      </c>
      <c r="G338" s="148">
        <v>14.935030388822787</v>
      </c>
      <c r="H338" s="148">
        <v>9.1907879315832535</v>
      </c>
      <c r="I338" s="148">
        <v>8.8831488167295998</v>
      </c>
      <c r="J338" s="148">
        <v>15.545510429276799</v>
      </c>
      <c r="K338" s="148">
        <v>3.3668971267634404</v>
      </c>
      <c r="L338" s="152">
        <v>6.3129321126814508</v>
      </c>
      <c r="M338" s="148">
        <v>14.83379084875525</v>
      </c>
      <c r="N338" s="148">
        <v>10.198231208519234</v>
      </c>
      <c r="O338" s="148">
        <v>2.2306911628838035</v>
      </c>
      <c r="P338" s="148">
        <v>2.2306911628838035</v>
      </c>
      <c r="Q338" s="148">
        <v>0</v>
      </c>
      <c r="R338" s="148">
        <v>1.4871274419225355</v>
      </c>
      <c r="S338" s="148">
        <v>0</v>
      </c>
      <c r="T338" s="148">
        <v>2.1381362924815823</v>
      </c>
      <c r="U338" s="152">
        <v>4.6796173470292866</v>
      </c>
      <c r="V338" s="148">
        <v>8.423311224652716</v>
      </c>
      <c r="W338" s="148">
        <v>4.5081127969452535</v>
      </c>
      <c r="X338" s="148">
        <v>2.7048676781671519</v>
      </c>
      <c r="Y338" s="148">
        <v>9.2461333034828836</v>
      </c>
      <c r="Z338" s="148">
        <v>2.7738399910448654</v>
      </c>
      <c r="AA338" s="148">
        <v>2.6206493223296614</v>
      </c>
      <c r="AB338" s="148">
        <v>3.4941990964395484</v>
      </c>
      <c r="AC338" s="148">
        <v>0</v>
      </c>
      <c r="AD338" s="152">
        <v>0.71190244548889503</v>
      </c>
      <c r="AE338" s="148">
        <v>1.4238048909777901</v>
      </c>
      <c r="AF338" s="148">
        <v>0.71190244548889503</v>
      </c>
    </row>
    <row r="339" spans="1:32" x14ac:dyDescent="0.45">
      <c r="A339" t="s">
        <v>237</v>
      </c>
      <c r="B339" t="s">
        <v>94</v>
      </c>
      <c r="C339" s="24" t="s">
        <v>570</v>
      </c>
      <c r="D339" s="147">
        <v>82.791194362034972</v>
      </c>
      <c r="E339" s="147">
        <v>0</v>
      </c>
      <c r="F339" s="147">
        <v>2.1701581012301929</v>
      </c>
      <c r="G339" s="147">
        <v>11.258715216189486</v>
      </c>
      <c r="H339" s="147">
        <v>4.5953939657916267</v>
      </c>
      <c r="I339" s="147">
        <v>5.5519680104560001</v>
      </c>
      <c r="J339" s="147">
        <v>7.7727552146383996</v>
      </c>
      <c r="K339" s="153">
        <v>3.1564660563407254</v>
      </c>
      <c r="L339" s="151">
        <v>2.1043107042271503</v>
      </c>
      <c r="M339" s="147">
        <v>11.125343136566437</v>
      </c>
      <c r="N339" s="147">
        <v>3.7084477121888124</v>
      </c>
      <c r="O339" s="147">
        <v>0.74356372096126777</v>
      </c>
      <c r="P339" s="147">
        <v>0.74356372096126777</v>
      </c>
      <c r="Q339" s="147">
        <v>0</v>
      </c>
      <c r="R339" s="147">
        <v>0.74356372096126777</v>
      </c>
      <c r="S339" s="147">
        <v>0</v>
      </c>
      <c r="T339" s="153">
        <v>1.0690681462407912</v>
      </c>
      <c r="U339" s="151">
        <v>2.8077704082175718</v>
      </c>
      <c r="V339" s="147">
        <v>7.487387755246858</v>
      </c>
      <c r="W339" s="147">
        <v>4.5081127969452535</v>
      </c>
      <c r="X339" s="147">
        <v>1.8032451187781013</v>
      </c>
      <c r="Y339" s="147">
        <v>4.6230666517414418</v>
      </c>
      <c r="Z339" s="147">
        <v>2.7738399910448654</v>
      </c>
      <c r="AA339" s="147">
        <v>0.8735497741098871</v>
      </c>
      <c r="AB339" s="147">
        <v>1.7470995482197742</v>
      </c>
      <c r="AC339" s="153">
        <v>0</v>
      </c>
      <c r="AD339" s="151">
        <v>0.71190244548889503</v>
      </c>
      <c r="AE339" s="147">
        <v>0.71190244548889503</v>
      </c>
      <c r="AF339" s="147">
        <v>0</v>
      </c>
    </row>
    <row r="340" spans="1:32" x14ac:dyDescent="0.45">
      <c r="A340" t="s">
        <v>237</v>
      </c>
      <c r="B340" t="s">
        <v>94</v>
      </c>
      <c r="C340" s="24" t="s">
        <v>571</v>
      </c>
      <c r="D340" s="147">
        <v>24.892074876289918</v>
      </c>
      <c r="E340" s="147">
        <v>0</v>
      </c>
      <c r="F340" s="147">
        <v>2.1701581012301929</v>
      </c>
      <c r="G340" s="147">
        <v>2.2976969828958134</v>
      </c>
      <c r="H340" s="147">
        <v>2.2976969828958134</v>
      </c>
      <c r="I340" s="147">
        <v>0</v>
      </c>
      <c r="J340" s="147">
        <v>5.5519680104560001</v>
      </c>
      <c r="K340" s="153">
        <v>0</v>
      </c>
      <c r="L340" s="151">
        <v>1.0521553521135751</v>
      </c>
      <c r="M340" s="147">
        <v>1.8542238560944062</v>
      </c>
      <c r="N340" s="147">
        <v>1.8542238560944062</v>
      </c>
      <c r="O340" s="147">
        <v>0</v>
      </c>
      <c r="P340" s="147">
        <v>0.74356372096126777</v>
      </c>
      <c r="Q340" s="147">
        <v>0</v>
      </c>
      <c r="R340" s="147">
        <v>0</v>
      </c>
      <c r="S340" s="147">
        <v>0</v>
      </c>
      <c r="T340" s="153">
        <v>0</v>
      </c>
      <c r="U340" s="151">
        <v>0.93592346940585724</v>
      </c>
      <c r="V340" s="147">
        <v>0</v>
      </c>
      <c r="W340" s="147">
        <v>0</v>
      </c>
      <c r="X340" s="147">
        <v>0.90162255938905067</v>
      </c>
      <c r="Y340" s="147">
        <v>2.7738399910448654</v>
      </c>
      <c r="Z340" s="147">
        <v>0</v>
      </c>
      <c r="AA340" s="147">
        <v>0.8735497741098871</v>
      </c>
      <c r="AB340" s="147">
        <v>0.8735497741098871</v>
      </c>
      <c r="AC340" s="153">
        <v>0</v>
      </c>
      <c r="AD340" s="151">
        <v>0</v>
      </c>
      <c r="AE340" s="147">
        <v>0.71190244548889503</v>
      </c>
      <c r="AF340" s="147">
        <v>0</v>
      </c>
    </row>
    <row r="341" spans="1:32" x14ac:dyDescent="0.45">
      <c r="A341" t="s">
        <v>237</v>
      </c>
      <c r="B341" t="s">
        <v>94</v>
      </c>
      <c r="C341" s="24" t="s">
        <v>572</v>
      </c>
      <c r="D341" s="147">
        <v>19.943509293856291</v>
      </c>
      <c r="E341" s="147">
        <v>0</v>
      </c>
      <c r="F341" s="147">
        <v>0</v>
      </c>
      <c r="G341" s="147">
        <v>1.1488484914479067</v>
      </c>
      <c r="H341" s="147">
        <v>2.2976969828958134</v>
      </c>
      <c r="I341" s="147">
        <v>3.3311808062735997</v>
      </c>
      <c r="J341" s="147">
        <v>2.2207872041823999</v>
      </c>
      <c r="K341" s="153">
        <v>0.21043107042271503</v>
      </c>
      <c r="L341" s="151">
        <v>2.1043107042271503</v>
      </c>
      <c r="M341" s="147">
        <v>1.8542238560944062</v>
      </c>
      <c r="N341" s="147">
        <v>1.8542238560944062</v>
      </c>
      <c r="O341" s="147">
        <v>1.4871274419225355</v>
      </c>
      <c r="P341" s="147">
        <v>0</v>
      </c>
      <c r="Q341" s="147">
        <v>0</v>
      </c>
      <c r="R341" s="147">
        <v>0</v>
      </c>
      <c r="S341" s="147">
        <v>0</v>
      </c>
      <c r="T341" s="153">
        <v>0</v>
      </c>
      <c r="U341" s="151">
        <v>0</v>
      </c>
      <c r="V341" s="147">
        <v>0</v>
      </c>
      <c r="W341" s="147">
        <v>0</v>
      </c>
      <c r="X341" s="147">
        <v>0</v>
      </c>
      <c r="Y341" s="147">
        <v>1.8492266606965768</v>
      </c>
      <c r="Z341" s="147">
        <v>0</v>
      </c>
      <c r="AA341" s="147">
        <v>0.8735497741098871</v>
      </c>
      <c r="AB341" s="147">
        <v>0</v>
      </c>
      <c r="AC341" s="153">
        <v>0</v>
      </c>
      <c r="AD341" s="151">
        <v>0</v>
      </c>
      <c r="AE341" s="147">
        <v>0</v>
      </c>
      <c r="AF341" s="147">
        <v>0.71190244548889503</v>
      </c>
    </row>
    <row r="342" spans="1:32" x14ac:dyDescent="0.45">
      <c r="A342" t="s">
        <v>237</v>
      </c>
      <c r="B342" t="s">
        <v>94</v>
      </c>
      <c r="C342" s="24" t="s">
        <v>573</v>
      </c>
      <c r="D342" s="147">
        <v>9.3648531356296942</v>
      </c>
      <c r="E342" s="147">
        <v>0</v>
      </c>
      <c r="F342" s="147">
        <v>0</v>
      </c>
      <c r="G342" s="147">
        <v>0.22976969828958135</v>
      </c>
      <c r="H342" s="147">
        <v>0</v>
      </c>
      <c r="I342" s="147">
        <v>0</v>
      </c>
      <c r="J342" s="147">
        <v>0</v>
      </c>
      <c r="K342" s="153">
        <v>0</v>
      </c>
      <c r="L342" s="151">
        <v>1.0521553521135751</v>
      </c>
      <c r="M342" s="147">
        <v>0</v>
      </c>
      <c r="N342" s="147">
        <v>2.7813357841416093</v>
      </c>
      <c r="O342" s="147">
        <v>0</v>
      </c>
      <c r="P342" s="147">
        <v>0.74356372096126777</v>
      </c>
      <c r="Q342" s="147">
        <v>0</v>
      </c>
      <c r="R342" s="147">
        <v>0.74356372096126777</v>
      </c>
      <c r="S342" s="147">
        <v>0</v>
      </c>
      <c r="T342" s="153">
        <v>1.0690681462407912</v>
      </c>
      <c r="U342" s="151">
        <v>0.93592346940585724</v>
      </c>
      <c r="V342" s="147">
        <v>0.93592346940585724</v>
      </c>
      <c r="W342" s="147">
        <v>0</v>
      </c>
      <c r="X342" s="147">
        <v>0</v>
      </c>
      <c r="Y342" s="147">
        <v>0</v>
      </c>
      <c r="Z342" s="147">
        <v>0</v>
      </c>
      <c r="AA342" s="147">
        <v>0</v>
      </c>
      <c r="AB342" s="147">
        <v>0.8735497741098871</v>
      </c>
      <c r="AC342" s="153">
        <v>0</v>
      </c>
      <c r="AD342" s="151">
        <v>0</v>
      </c>
      <c r="AE342" s="147">
        <v>0</v>
      </c>
      <c r="AF342" s="147">
        <v>0</v>
      </c>
    </row>
    <row r="343" spans="1:32" x14ac:dyDescent="0.45">
      <c r="A343" s="64" t="s">
        <v>235</v>
      </c>
      <c r="B343" s="64" t="s">
        <v>95</v>
      </c>
      <c r="C343" s="81" t="s">
        <v>574</v>
      </c>
      <c r="D343" s="148">
        <v>198.6447673514617</v>
      </c>
      <c r="E343" s="148">
        <v>0</v>
      </c>
      <c r="F343" s="148">
        <v>3.2552371518452894</v>
      </c>
      <c r="G343" s="148">
        <v>16.083878880270692</v>
      </c>
      <c r="H343" s="148">
        <v>12.637333405926974</v>
      </c>
      <c r="I343" s="148">
        <v>13.324723225094399</v>
      </c>
      <c r="J343" s="148">
        <v>15.76758914969504</v>
      </c>
      <c r="K343" s="148">
        <v>10.731984591558465</v>
      </c>
      <c r="L343" s="152">
        <v>23.147417746498654</v>
      </c>
      <c r="M343" s="148">
        <v>16.688014704849657</v>
      </c>
      <c r="N343" s="148">
        <v>21.138151959476232</v>
      </c>
      <c r="O343" s="148">
        <v>9.6663283724964817</v>
      </c>
      <c r="P343" s="148">
        <v>2.2306911628838035</v>
      </c>
      <c r="Q343" s="148">
        <v>0.74356372096126777</v>
      </c>
      <c r="R343" s="148">
        <v>0.74356372096126777</v>
      </c>
      <c r="S343" s="148">
        <v>0</v>
      </c>
      <c r="T343" s="148">
        <v>3.2072044387223735</v>
      </c>
      <c r="U343" s="152">
        <v>5.6155408164351437</v>
      </c>
      <c r="V343" s="148">
        <v>5.6155408164351437</v>
      </c>
      <c r="W343" s="148">
        <v>9.0162255938905069</v>
      </c>
      <c r="X343" s="148">
        <v>4.6884373088230635</v>
      </c>
      <c r="Y343" s="148">
        <v>11.095359964179462</v>
      </c>
      <c r="Z343" s="148">
        <v>5.5476799820897309</v>
      </c>
      <c r="AA343" s="148">
        <v>5.2412986446593228</v>
      </c>
      <c r="AB343" s="148">
        <v>1.7470995482197742</v>
      </c>
      <c r="AC343" s="148">
        <v>0.71190244548889503</v>
      </c>
      <c r="AD343" s="152">
        <v>0</v>
      </c>
      <c r="AE343" s="148">
        <v>0</v>
      </c>
      <c r="AF343" s="148">
        <v>0</v>
      </c>
    </row>
    <row r="344" spans="1:32" x14ac:dyDescent="0.45">
      <c r="A344" t="s">
        <v>237</v>
      </c>
      <c r="B344" t="s">
        <v>95</v>
      </c>
      <c r="C344" s="24" t="s">
        <v>575</v>
      </c>
      <c r="D344" s="147">
        <v>127.43554088014709</v>
      </c>
      <c r="E344" s="147">
        <v>0</v>
      </c>
      <c r="F344" s="147">
        <v>0</v>
      </c>
      <c r="G344" s="147">
        <v>8.0419394401353461</v>
      </c>
      <c r="H344" s="147">
        <v>9.1907879315832535</v>
      </c>
      <c r="I344" s="147">
        <v>11.103936020912</v>
      </c>
      <c r="J344" s="147">
        <v>7.7727552146383996</v>
      </c>
      <c r="K344" s="153">
        <v>7.575518535217741</v>
      </c>
      <c r="L344" s="151">
        <v>14.940606000012766</v>
      </c>
      <c r="M344" s="147">
        <v>9.2711192804720319</v>
      </c>
      <c r="N344" s="147">
        <v>9.0856968948625916</v>
      </c>
      <c r="O344" s="147">
        <v>8.1792009305739448</v>
      </c>
      <c r="P344" s="147">
        <v>0</v>
      </c>
      <c r="Q344" s="147">
        <v>0</v>
      </c>
      <c r="R344" s="147">
        <v>0.74356372096126777</v>
      </c>
      <c r="S344" s="147">
        <v>0</v>
      </c>
      <c r="T344" s="153">
        <v>1.924322663233424</v>
      </c>
      <c r="U344" s="151">
        <v>3.5565091837422576</v>
      </c>
      <c r="V344" s="147">
        <v>3.743693877623429</v>
      </c>
      <c r="W344" s="147">
        <v>7.2129804751124054</v>
      </c>
      <c r="X344" s="147">
        <v>2.7048676781671519</v>
      </c>
      <c r="Y344" s="147">
        <v>10.725514632040145</v>
      </c>
      <c r="Z344" s="147">
        <v>5.5476799820897309</v>
      </c>
      <c r="AA344" s="147">
        <v>4.3677488705494358</v>
      </c>
      <c r="AB344" s="147">
        <v>1.7470995482197742</v>
      </c>
      <c r="AC344" s="153">
        <v>0</v>
      </c>
      <c r="AD344" s="151">
        <v>0</v>
      </c>
      <c r="AE344" s="147">
        <v>0</v>
      </c>
      <c r="AF344" s="147">
        <v>0</v>
      </c>
    </row>
    <row r="345" spans="1:32" x14ac:dyDescent="0.45">
      <c r="A345" t="s">
        <v>237</v>
      </c>
      <c r="B345" t="s">
        <v>95</v>
      </c>
      <c r="C345" s="24" t="s">
        <v>576</v>
      </c>
      <c r="D345" s="147">
        <v>17.45829693302899</v>
      </c>
      <c r="E345" s="147">
        <v>0</v>
      </c>
      <c r="F345" s="147">
        <v>1.0850790506150965</v>
      </c>
      <c r="G345" s="147">
        <v>1.1488484914479067</v>
      </c>
      <c r="H345" s="147">
        <v>2.2976969828958134</v>
      </c>
      <c r="I345" s="147">
        <v>1.1103936020912</v>
      </c>
      <c r="J345" s="147">
        <v>1.1103936020912</v>
      </c>
      <c r="K345" s="153">
        <v>0</v>
      </c>
      <c r="L345" s="151">
        <v>2.9460349859180104</v>
      </c>
      <c r="M345" s="147">
        <v>0.9271119280472031</v>
      </c>
      <c r="N345" s="147">
        <v>4.635559640236016</v>
      </c>
      <c r="O345" s="147">
        <v>0</v>
      </c>
      <c r="P345" s="147">
        <v>0</v>
      </c>
      <c r="Q345" s="147">
        <v>0</v>
      </c>
      <c r="R345" s="147">
        <v>0</v>
      </c>
      <c r="S345" s="147">
        <v>0</v>
      </c>
      <c r="T345" s="153">
        <v>0</v>
      </c>
      <c r="U345" s="151">
        <v>0</v>
      </c>
      <c r="V345" s="147">
        <v>0.93592346940585724</v>
      </c>
      <c r="W345" s="147">
        <v>0</v>
      </c>
      <c r="X345" s="147">
        <v>0.90162255938905067</v>
      </c>
      <c r="Y345" s="147">
        <v>0.18492266606965768</v>
      </c>
      <c r="Z345" s="147">
        <v>0</v>
      </c>
      <c r="AA345" s="147">
        <v>0.17470995482197743</v>
      </c>
      <c r="AB345" s="147">
        <v>0</v>
      </c>
      <c r="AC345" s="153">
        <v>0</v>
      </c>
      <c r="AD345" s="151">
        <v>0</v>
      </c>
      <c r="AE345" s="147">
        <v>0</v>
      </c>
      <c r="AF345" s="147">
        <v>0</v>
      </c>
    </row>
    <row r="346" spans="1:32" x14ac:dyDescent="0.45">
      <c r="A346" t="s">
        <v>237</v>
      </c>
      <c r="B346" t="s">
        <v>95</v>
      </c>
      <c r="C346" s="24" t="s">
        <v>577</v>
      </c>
      <c r="D346" s="147">
        <v>30.403677350093666</v>
      </c>
      <c r="E346" s="147">
        <v>0</v>
      </c>
      <c r="F346" s="147">
        <v>0</v>
      </c>
      <c r="G346" s="147">
        <v>2.2976969828958134</v>
      </c>
      <c r="H346" s="147">
        <v>1.1488484914479067</v>
      </c>
      <c r="I346" s="147">
        <v>0</v>
      </c>
      <c r="J346" s="147">
        <v>5.5519680104560001</v>
      </c>
      <c r="K346" s="153">
        <v>2.9460349859180104</v>
      </c>
      <c r="L346" s="151">
        <v>1.0521553521135751</v>
      </c>
      <c r="M346" s="147">
        <v>3.7084477121888124</v>
      </c>
      <c r="N346" s="147">
        <v>5.5626715682832186</v>
      </c>
      <c r="O346" s="147">
        <v>0.74356372096126777</v>
      </c>
      <c r="P346" s="147">
        <v>1.4871274419225355</v>
      </c>
      <c r="Q346" s="147">
        <v>0.74356372096126777</v>
      </c>
      <c r="R346" s="147">
        <v>0</v>
      </c>
      <c r="S346" s="147">
        <v>0</v>
      </c>
      <c r="T346" s="153">
        <v>1.2828817754889494</v>
      </c>
      <c r="U346" s="151">
        <v>2.0590316326928861</v>
      </c>
      <c r="V346" s="147">
        <v>0.93592346940585724</v>
      </c>
      <c r="W346" s="147">
        <v>0</v>
      </c>
      <c r="X346" s="147">
        <v>0</v>
      </c>
      <c r="Y346" s="147">
        <v>0.18492266606965768</v>
      </c>
      <c r="Z346" s="147">
        <v>0</v>
      </c>
      <c r="AA346" s="147">
        <v>0.69883981928790972</v>
      </c>
      <c r="AB346" s="147">
        <v>0</v>
      </c>
      <c r="AC346" s="153">
        <v>0</v>
      </c>
      <c r="AD346" s="151">
        <v>0</v>
      </c>
      <c r="AE346" s="147">
        <v>0</v>
      </c>
      <c r="AF346" s="147">
        <v>0</v>
      </c>
    </row>
    <row r="347" spans="1:32" x14ac:dyDescent="0.45">
      <c r="A347" t="s">
        <v>237</v>
      </c>
      <c r="B347" t="s">
        <v>95</v>
      </c>
      <c r="C347" s="24" t="s">
        <v>578</v>
      </c>
      <c r="D347" s="147">
        <v>13.805163371280747</v>
      </c>
      <c r="E347" s="147">
        <v>0</v>
      </c>
      <c r="F347" s="147">
        <v>0</v>
      </c>
      <c r="G347" s="147">
        <v>2.2976969828958134</v>
      </c>
      <c r="H347" s="147">
        <v>0</v>
      </c>
      <c r="I347" s="147">
        <v>1.1103936020912</v>
      </c>
      <c r="J347" s="147">
        <v>1.1103936020912</v>
      </c>
      <c r="K347" s="153">
        <v>0</v>
      </c>
      <c r="L347" s="151">
        <v>2.1043107042271503</v>
      </c>
      <c r="M347" s="147">
        <v>2.7813357841416093</v>
      </c>
      <c r="N347" s="147">
        <v>1.8542238560944062</v>
      </c>
      <c r="O347" s="147">
        <v>0</v>
      </c>
      <c r="P347" s="147">
        <v>0.74356372096126777</v>
      </c>
      <c r="Q347" s="147">
        <v>0</v>
      </c>
      <c r="R347" s="147">
        <v>0</v>
      </c>
      <c r="S347" s="147">
        <v>0</v>
      </c>
      <c r="T347" s="153">
        <v>0</v>
      </c>
      <c r="U347" s="151">
        <v>0</v>
      </c>
      <c r="V347" s="147">
        <v>0</v>
      </c>
      <c r="W347" s="147">
        <v>0.90162255938905067</v>
      </c>
      <c r="X347" s="147">
        <v>0.90162255938905067</v>
      </c>
      <c r="Y347" s="147">
        <v>0</v>
      </c>
      <c r="Z347" s="147">
        <v>0</v>
      </c>
      <c r="AA347" s="147">
        <v>0</v>
      </c>
      <c r="AB347" s="147">
        <v>0</v>
      </c>
      <c r="AC347" s="153">
        <v>0</v>
      </c>
      <c r="AD347" s="151">
        <v>0</v>
      </c>
      <c r="AE347" s="147">
        <v>0</v>
      </c>
      <c r="AF347" s="147">
        <v>0</v>
      </c>
    </row>
    <row r="348" spans="1:32" x14ac:dyDescent="0.45">
      <c r="A348" t="s">
        <v>237</v>
      </c>
      <c r="B348" t="s">
        <v>95</v>
      </c>
      <c r="C348" s="24" t="s">
        <v>579</v>
      </c>
      <c r="D348" s="147">
        <v>4.5185627581679633</v>
      </c>
      <c r="E348" s="147">
        <v>0</v>
      </c>
      <c r="F348" s="147">
        <v>1.0850790506150965</v>
      </c>
      <c r="G348" s="147">
        <v>1.1488484914479067</v>
      </c>
      <c r="H348" s="147">
        <v>0</v>
      </c>
      <c r="I348" s="147">
        <v>0</v>
      </c>
      <c r="J348" s="147">
        <v>0</v>
      </c>
      <c r="K348" s="153">
        <v>0</v>
      </c>
      <c r="L348" s="151">
        <v>2.1043107042271503</v>
      </c>
      <c r="M348" s="147">
        <v>0</v>
      </c>
      <c r="N348" s="147">
        <v>0</v>
      </c>
      <c r="O348" s="147">
        <v>0</v>
      </c>
      <c r="P348" s="147">
        <v>0</v>
      </c>
      <c r="Q348" s="147">
        <v>0</v>
      </c>
      <c r="R348" s="147">
        <v>0</v>
      </c>
      <c r="S348" s="147">
        <v>0</v>
      </c>
      <c r="T348" s="153">
        <v>0</v>
      </c>
      <c r="U348" s="151">
        <v>0</v>
      </c>
      <c r="V348" s="147">
        <v>0</v>
      </c>
      <c r="W348" s="147">
        <v>0</v>
      </c>
      <c r="X348" s="147">
        <v>0.18032451187781015</v>
      </c>
      <c r="Y348" s="147">
        <v>0</v>
      </c>
      <c r="Z348" s="147">
        <v>0</v>
      </c>
      <c r="AA348" s="147">
        <v>0</v>
      </c>
      <c r="AB348" s="147">
        <v>0</v>
      </c>
      <c r="AC348" s="153">
        <v>0</v>
      </c>
      <c r="AD348" s="151">
        <v>0</v>
      </c>
      <c r="AE348" s="147">
        <v>0</v>
      </c>
      <c r="AF348" s="147">
        <v>0</v>
      </c>
    </row>
    <row r="349" spans="1:32" x14ac:dyDescent="0.45">
      <c r="A349" t="s">
        <v>237</v>
      </c>
      <c r="B349" t="s">
        <v>95</v>
      </c>
      <c r="C349" s="24" t="s">
        <v>580</v>
      </c>
      <c r="D349" s="147">
        <v>5.0235260587431707</v>
      </c>
      <c r="E349" s="147">
        <v>0</v>
      </c>
      <c r="F349" s="147">
        <v>1.0850790506150965</v>
      </c>
      <c r="G349" s="147">
        <v>1.1488484914479067</v>
      </c>
      <c r="H349" s="147">
        <v>0</v>
      </c>
      <c r="I349" s="147">
        <v>0</v>
      </c>
      <c r="J349" s="147">
        <v>0.22207872041824001</v>
      </c>
      <c r="K349" s="153">
        <v>0.21043107042271503</v>
      </c>
      <c r="L349" s="151">
        <v>0</v>
      </c>
      <c r="M349" s="147">
        <v>0</v>
      </c>
      <c r="N349" s="147">
        <v>0</v>
      </c>
      <c r="O349" s="147">
        <v>0.74356372096126777</v>
      </c>
      <c r="P349" s="147">
        <v>0</v>
      </c>
      <c r="Q349" s="147">
        <v>0</v>
      </c>
      <c r="R349" s="147">
        <v>0</v>
      </c>
      <c r="S349" s="147">
        <v>0</v>
      </c>
      <c r="T349" s="153">
        <v>0</v>
      </c>
      <c r="U349" s="151">
        <v>0</v>
      </c>
      <c r="V349" s="147">
        <v>0</v>
      </c>
      <c r="W349" s="147">
        <v>0.90162255938905067</v>
      </c>
      <c r="X349" s="147">
        <v>0</v>
      </c>
      <c r="Y349" s="147">
        <v>0</v>
      </c>
      <c r="Z349" s="147">
        <v>0</v>
      </c>
      <c r="AA349" s="147">
        <v>0</v>
      </c>
      <c r="AB349" s="147">
        <v>0</v>
      </c>
      <c r="AC349" s="153">
        <v>0.71190244548889503</v>
      </c>
      <c r="AD349" s="151">
        <v>0</v>
      </c>
      <c r="AE349" s="147">
        <v>0</v>
      </c>
      <c r="AF349" s="147">
        <v>0</v>
      </c>
    </row>
    <row r="350" spans="1:32" x14ac:dyDescent="0.45">
      <c r="A350" s="64" t="s">
        <v>235</v>
      </c>
      <c r="B350" s="64" t="s">
        <v>96</v>
      </c>
      <c r="C350" s="81" t="s">
        <v>581</v>
      </c>
      <c r="D350" s="148">
        <v>239.7600864940008</v>
      </c>
      <c r="E350" s="148">
        <v>0</v>
      </c>
      <c r="F350" s="148">
        <v>3.2552371518452894</v>
      </c>
      <c r="G350" s="148">
        <v>13.786181897374881</v>
      </c>
      <c r="H350" s="148">
        <v>26.423515303301855</v>
      </c>
      <c r="I350" s="148">
        <v>19.9870848376416</v>
      </c>
      <c r="J350" s="148">
        <v>21.0974784397328</v>
      </c>
      <c r="K350" s="148">
        <v>15.782330281703628</v>
      </c>
      <c r="L350" s="152">
        <v>14.730174929590053</v>
      </c>
      <c r="M350" s="148">
        <v>16.688014704849657</v>
      </c>
      <c r="N350" s="148">
        <v>24.104910129227282</v>
      </c>
      <c r="O350" s="148">
        <v>12.640583256341552</v>
      </c>
      <c r="P350" s="148">
        <v>1.4871274419225355</v>
      </c>
      <c r="Q350" s="148">
        <v>2.9742548838450711</v>
      </c>
      <c r="R350" s="148">
        <v>0</v>
      </c>
      <c r="S350" s="148">
        <v>0</v>
      </c>
      <c r="T350" s="148">
        <v>1.0690681462407912</v>
      </c>
      <c r="U350" s="152">
        <v>14.038852041087859</v>
      </c>
      <c r="V350" s="148">
        <v>10.29515816346443</v>
      </c>
      <c r="W350" s="148">
        <v>11.721093272057658</v>
      </c>
      <c r="X350" s="148">
        <v>6.311357915723355</v>
      </c>
      <c r="Y350" s="148">
        <v>7.3969066427863073</v>
      </c>
      <c r="Z350" s="148">
        <v>7.3969066427863073</v>
      </c>
      <c r="AA350" s="148">
        <v>5.2412986446593228</v>
      </c>
      <c r="AB350" s="148">
        <v>2.6206493223296614</v>
      </c>
      <c r="AC350" s="148">
        <v>0</v>
      </c>
      <c r="AD350" s="152">
        <v>0.71190244548889503</v>
      </c>
      <c r="AE350" s="148">
        <v>0</v>
      </c>
      <c r="AF350" s="148">
        <v>0</v>
      </c>
    </row>
    <row r="351" spans="1:32" x14ac:dyDescent="0.45">
      <c r="A351" t="s">
        <v>237</v>
      </c>
      <c r="B351" t="s">
        <v>96</v>
      </c>
      <c r="C351" s="24" t="s">
        <v>582</v>
      </c>
      <c r="D351" s="147">
        <v>14.886796204075447</v>
      </c>
      <c r="E351" s="147">
        <v>0</v>
      </c>
      <c r="F351" s="147">
        <v>0</v>
      </c>
      <c r="G351" s="147">
        <v>1.1488484914479067</v>
      </c>
      <c r="H351" s="147">
        <v>2.2976969828958134</v>
      </c>
      <c r="I351" s="147">
        <v>2.2207872041823999</v>
      </c>
      <c r="J351" s="147">
        <v>0</v>
      </c>
      <c r="K351" s="153">
        <v>0</v>
      </c>
      <c r="L351" s="151">
        <v>0</v>
      </c>
      <c r="M351" s="147">
        <v>0.9271119280472031</v>
      </c>
      <c r="N351" s="147">
        <v>0</v>
      </c>
      <c r="O351" s="147">
        <v>0.74356372096126777</v>
      </c>
      <c r="P351" s="147">
        <v>0</v>
      </c>
      <c r="Q351" s="147">
        <v>0</v>
      </c>
      <c r="R351" s="147">
        <v>0</v>
      </c>
      <c r="S351" s="147">
        <v>0</v>
      </c>
      <c r="T351" s="153">
        <v>0</v>
      </c>
      <c r="U351" s="151">
        <v>1.8718469388117145</v>
      </c>
      <c r="V351" s="147">
        <v>0</v>
      </c>
      <c r="W351" s="147">
        <v>0.18032451187781015</v>
      </c>
      <c r="X351" s="147">
        <v>0</v>
      </c>
      <c r="Y351" s="147">
        <v>2.7738399910448654</v>
      </c>
      <c r="Z351" s="147">
        <v>1.8492266606965768</v>
      </c>
      <c r="AA351" s="147">
        <v>0.8735497741098871</v>
      </c>
      <c r="AB351" s="147">
        <v>0</v>
      </c>
      <c r="AC351" s="153">
        <v>0</v>
      </c>
      <c r="AD351" s="151">
        <v>0</v>
      </c>
      <c r="AE351" s="147">
        <v>0</v>
      </c>
      <c r="AF351" s="147">
        <v>0</v>
      </c>
    </row>
    <row r="352" spans="1:32" x14ac:dyDescent="0.45">
      <c r="A352" t="s">
        <v>237</v>
      </c>
      <c r="B352" t="s">
        <v>96</v>
      </c>
      <c r="C352" s="24" t="s">
        <v>583</v>
      </c>
      <c r="D352" s="147">
        <v>61.011164640946241</v>
      </c>
      <c r="E352" s="147">
        <v>0</v>
      </c>
      <c r="F352" s="147">
        <v>1.0850790506150965</v>
      </c>
      <c r="G352" s="147">
        <v>2.2976969828958134</v>
      </c>
      <c r="H352" s="147">
        <v>6.8930909486874405</v>
      </c>
      <c r="I352" s="147">
        <v>4.4415744083647999</v>
      </c>
      <c r="J352" s="147">
        <v>2.2207872041823999</v>
      </c>
      <c r="K352" s="153">
        <v>4.2086214084543005</v>
      </c>
      <c r="L352" s="151">
        <v>4.2086214084543005</v>
      </c>
      <c r="M352" s="147">
        <v>6.4897834963304213</v>
      </c>
      <c r="N352" s="147">
        <v>5.5626715682832186</v>
      </c>
      <c r="O352" s="147">
        <v>4.4613823257676071</v>
      </c>
      <c r="P352" s="147">
        <v>1.4871274419225355</v>
      </c>
      <c r="Q352" s="147">
        <v>2.2306911628838035</v>
      </c>
      <c r="R352" s="147">
        <v>0</v>
      </c>
      <c r="S352" s="147">
        <v>0</v>
      </c>
      <c r="T352" s="153">
        <v>0</v>
      </c>
      <c r="U352" s="151">
        <v>0</v>
      </c>
      <c r="V352" s="147">
        <v>4.6796173470292866</v>
      </c>
      <c r="W352" s="147">
        <v>1.8032451187781013</v>
      </c>
      <c r="X352" s="147">
        <v>2.7048676781671519</v>
      </c>
      <c r="Y352" s="147">
        <v>1.8492266606965768</v>
      </c>
      <c r="Z352" s="147">
        <v>3.5135306553234957</v>
      </c>
      <c r="AA352" s="147">
        <v>0</v>
      </c>
      <c r="AB352" s="147">
        <v>0.8735497741098871</v>
      </c>
      <c r="AC352" s="153">
        <v>0</v>
      </c>
      <c r="AD352" s="151">
        <v>0</v>
      </c>
      <c r="AE352" s="147">
        <v>0</v>
      </c>
      <c r="AF352" s="147">
        <v>0</v>
      </c>
    </row>
    <row r="353" spans="1:32" x14ac:dyDescent="0.45">
      <c r="A353" t="s">
        <v>237</v>
      </c>
      <c r="B353" t="s">
        <v>96</v>
      </c>
      <c r="C353" s="24" t="s">
        <v>584</v>
      </c>
      <c r="D353" s="147">
        <v>151.90472304222737</v>
      </c>
      <c r="E353" s="147">
        <v>0</v>
      </c>
      <c r="F353" s="147">
        <v>2.1701581012301929</v>
      </c>
      <c r="G353" s="147">
        <v>9.1907879315832535</v>
      </c>
      <c r="H353" s="147">
        <v>16.083878880270692</v>
      </c>
      <c r="I353" s="147">
        <v>13.324723225094399</v>
      </c>
      <c r="J353" s="147">
        <v>16.655904031367999</v>
      </c>
      <c r="K353" s="153">
        <v>11.573708873249327</v>
      </c>
      <c r="L353" s="151">
        <v>9.4693981690221758</v>
      </c>
      <c r="M353" s="147">
        <v>8.3440073524248284</v>
      </c>
      <c r="N353" s="147">
        <v>18.542238560944064</v>
      </c>
      <c r="O353" s="147">
        <v>6.6920734886514097</v>
      </c>
      <c r="P353" s="147">
        <v>0</v>
      </c>
      <c r="Q353" s="147">
        <v>0.74356372096126777</v>
      </c>
      <c r="R353" s="147">
        <v>0</v>
      </c>
      <c r="S353" s="147">
        <v>0</v>
      </c>
      <c r="T353" s="153">
        <v>0</v>
      </c>
      <c r="U353" s="151">
        <v>10.29515816346443</v>
      </c>
      <c r="V353" s="147">
        <v>5.6155408164351437</v>
      </c>
      <c r="W353" s="147">
        <v>8.8359010820126969</v>
      </c>
      <c r="X353" s="147">
        <v>3.6064902375562027</v>
      </c>
      <c r="Y353" s="147">
        <v>2.7738399910448654</v>
      </c>
      <c r="Z353" s="147">
        <v>2.0341493267662347</v>
      </c>
      <c r="AA353" s="147">
        <v>4.3677488705494358</v>
      </c>
      <c r="AB353" s="147">
        <v>0.8735497741098871</v>
      </c>
      <c r="AC353" s="153">
        <v>0</v>
      </c>
      <c r="AD353" s="151">
        <v>0.71190244548889503</v>
      </c>
      <c r="AE353" s="147">
        <v>0</v>
      </c>
      <c r="AF353" s="147">
        <v>0</v>
      </c>
    </row>
    <row r="354" spans="1:32" x14ac:dyDescent="0.45">
      <c r="A354" t="s">
        <v>237</v>
      </c>
      <c r="B354" t="s">
        <v>96</v>
      </c>
      <c r="C354" s="24" t="s">
        <v>585</v>
      </c>
      <c r="D354" s="147">
        <v>4.8871854848734282</v>
      </c>
      <c r="E354" s="147">
        <v>0</v>
      </c>
      <c r="F354" s="147">
        <v>0</v>
      </c>
      <c r="G354" s="147">
        <v>0</v>
      </c>
      <c r="H354" s="147">
        <v>1.1488484914479067</v>
      </c>
      <c r="I354" s="147">
        <v>0</v>
      </c>
      <c r="J354" s="147">
        <v>0</v>
      </c>
      <c r="K354" s="153">
        <v>0</v>
      </c>
      <c r="L354" s="151">
        <v>1.0521553521135751</v>
      </c>
      <c r="M354" s="147">
        <v>0</v>
      </c>
      <c r="N354" s="147">
        <v>0</v>
      </c>
      <c r="O354" s="147">
        <v>0.74356372096126777</v>
      </c>
      <c r="P354" s="147">
        <v>0</v>
      </c>
      <c r="Q354" s="147">
        <v>0</v>
      </c>
      <c r="R354" s="147">
        <v>0</v>
      </c>
      <c r="S354" s="147">
        <v>0</v>
      </c>
      <c r="T354" s="153">
        <v>1.0690681462407912</v>
      </c>
      <c r="U354" s="151">
        <v>0</v>
      </c>
      <c r="V354" s="147">
        <v>0</v>
      </c>
      <c r="W354" s="147">
        <v>0</v>
      </c>
      <c r="X354" s="147">
        <v>0</v>
      </c>
      <c r="Y354" s="147">
        <v>0</v>
      </c>
      <c r="Z354" s="147">
        <v>0</v>
      </c>
      <c r="AA354" s="147">
        <v>0</v>
      </c>
      <c r="AB354" s="147">
        <v>0.8735497741098871</v>
      </c>
      <c r="AC354" s="153">
        <v>0</v>
      </c>
      <c r="AD354" s="151">
        <v>0</v>
      </c>
      <c r="AE354" s="147">
        <v>0</v>
      </c>
      <c r="AF354" s="147">
        <v>0</v>
      </c>
    </row>
    <row r="355" spans="1:32" x14ac:dyDescent="0.45">
      <c r="A355" t="s">
        <v>237</v>
      </c>
      <c r="B355" t="s">
        <v>96</v>
      </c>
      <c r="C355" s="24" t="s">
        <v>586</v>
      </c>
      <c r="D355" s="147">
        <v>7.0702171218782741</v>
      </c>
      <c r="E355" s="147">
        <v>0</v>
      </c>
      <c r="F355" s="147">
        <v>0</v>
      </c>
      <c r="G355" s="147">
        <v>1.1488484914479067</v>
      </c>
      <c r="H355" s="147">
        <v>0</v>
      </c>
      <c r="I355" s="147">
        <v>0</v>
      </c>
      <c r="J355" s="147">
        <v>2.2207872041823999</v>
      </c>
      <c r="K355" s="153">
        <v>0</v>
      </c>
      <c r="L355" s="151">
        <v>0</v>
      </c>
      <c r="M355" s="147">
        <v>0.9271119280472031</v>
      </c>
      <c r="N355" s="147">
        <v>0</v>
      </c>
      <c r="O355" s="147">
        <v>0</v>
      </c>
      <c r="P355" s="147">
        <v>0</v>
      </c>
      <c r="Q355" s="147">
        <v>0</v>
      </c>
      <c r="R355" s="147">
        <v>0</v>
      </c>
      <c r="S355" s="147">
        <v>0</v>
      </c>
      <c r="T355" s="153">
        <v>0</v>
      </c>
      <c r="U355" s="151">
        <v>1.8718469388117145</v>
      </c>
      <c r="V355" s="147">
        <v>0</v>
      </c>
      <c r="W355" s="147">
        <v>0.90162255938905067</v>
      </c>
      <c r="X355" s="147">
        <v>0</v>
      </c>
      <c r="Y355" s="147">
        <v>0</v>
      </c>
      <c r="Z355" s="147">
        <v>0</v>
      </c>
      <c r="AA355" s="147">
        <v>0</v>
      </c>
      <c r="AB355" s="147">
        <v>0</v>
      </c>
      <c r="AC355" s="153">
        <v>0</v>
      </c>
      <c r="AD355" s="151">
        <v>0</v>
      </c>
      <c r="AE355" s="147">
        <v>0</v>
      </c>
      <c r="AF355" s="147">
        <v>0</v>
      </c>
    </row>
  </sheetData>
  <autoFilter ref="A4:AF355" xr:uid="{32F2F009-0A0F-4563-B4F7-0DB9DF8D34FC}"/>
  <mergeCells count="3">
    <mergeCell ref="D3:D4"/>
    <mergeCell ref="E3:Q3"/>
    <mergeCell ref="S3:AF3"/>
  </mergeCells>
  <phoneticPr fontId="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sheetPr>
  <dimension ref="A1:AE336"/>
  <sheetViews>
    <sheetView zoomScaleNormal="100" workbookViewId="0">
      <selection activeCell="P26" sqref="P26"/>
    </sheetView>
  </sheetViews>
  <sheetFormatPr defaultRowHeight="15" x14ac:dyDescent="0.45"/>
  <cols>
    <col min="1" max="1" width="10.44140625" customWidth="1"/>
    <col min="2" max="2" width="9.44140625" customWidth="1"/>
    <col min="3" max="3" width="16.5546875" customWidth="1"/>
    <col min="4" max="31" width="8" customWidth="1"/>
  </cols>
  <sheetData>
    <row r="1" spans="1:31" x14ac:dyDescent="0.45">
      <c r="A1" s="73" t="s">
        <v>607</v>
      </c>
      <c r="D1" s="73" t="s">
        <v>608</v>
      </c>
    </row>
    <row r="2" spans="1:31" x14ac:dyDescent="0.45">
      <c r="A2" s="61"/>
      <c r="B2" s="61"/>
    </row>
    <row r="3" spans="1:31" x14ac:dyDescent="0.45">
      <c r="A3" s="6"/>
      <c r="B3" s="6"/>
      <c r="C3" s="6"/>
      <c r="D3" s="221" t="s">
        <v>609</v>
      </c>
      <c r="E3" s="222"/>
      <c r="F3" s="222"/>
      <c r="G3" s="222"/>
      <c r="H3" s="222"/>
      <c r="I3" s="222"/>
      <c r="J3" s="222"/>
      <c r="K3" s="222"/>
      <c r="L3" s="222"/>
      <c r="M3" s="222"/>
      <c r="N3" s="222"/>
      <c r="O3" s="222"/>
      <c r="P3" s="222"/>
      <c r="Q3" s="63"/>
      <c r="R3" s="223" t="s">
        <v>610</v>
      </c>
      <c r="S3" s="223"/>
      <c r="T3" s="223"/>
      <c r="U3" s="223"/>
      <c r="V3" s="223"/>
      <c r="W3" s="223"/>
      <c r="X3" s="223"/>
      <c r="Y3" s="223"/>
      <c r="Z3" s="223"/>
      <c r="AA3" s="223"/>
      <c r="AB3" s="223"/>
      <c r="AC3" s="223"/>
      <c r="AD3" s="223"/>
      <c r="AE3" s="223"/>
    </row>
    <row r="4" spans="1:31" ht="36.75" customHeight="1" x14ac:dyDescent="0.45">
      <c r="A4" s="58" t="s">
        <v>229</v>
      </c>
      <c r="B4" s="58" t="s">
        <v>230</v>
      </c>
      <c r="C4" s="58" t="s">
        <v>231</v>
      </c>
      <c r="D4" s="5" t="s">
        <v>593</v>
      </c>
      <c r="E4" s="5" t="s">
        <v>594</v>
      </c>
      <c r="F4" s="5" t="s">
        <v>595</v>
      </c>
      <c r="G4" s="5" t="s">
        <v>596</v>
      </c>
      <c r="H4" s="5" t="s">
        <v>597</v>
      </c>
      <c r="I4" s="5" t="s">
        <v>598</v>
      </c>
      <c r="J4" s="5" t="s">
        <v>599</v>
      </c>
      <c r="K4" s="5" t="s">
        <v>600</v>
      </c>
      <c r="L4" s="5" t="s">
        <v>601</v>
      </c>
      <c r="M4" s="5" t="s">
        <v>602</v>
      </c>
      <c r="N4" s="5" t="s">
        <v>603</v>
      </c>
      <c r="O4" s="5" t="s">
        <v>604</v>
      </c>
      <c r="P4" s="5" t="s">
        <v>605</v>
      </c>
      <c r="Q4" s="5" t="s">
        <v>606</v>
      </c>
      <c r="R4" s="5" t="s">
        <v>593</v>
      </c>
      <c r="S4" s="5" t="s">
        <v>594</v>
      </c>
      <c r="T4" s="5" t="s">
        <v>595</v>
      </c>
      <c r="U4" s="5" t="s">
        <v>596</v>
      </c>
      <c r="V4" s="5" t="s">
        <v>597</v>
      </c>
      <c r="W4" s="5" t="s">
        <v>598</v>
      </c>
      <c r="X4" s="5" t="s">
        <v>599</v>
      </c>
      <c r="Y4" s="5" t="s">
        <v>600</v>
      </c>
      <c r="Z4" s="5" t="s">
        <v>601</v>
      </c>
      <c r="AA4" s="5" t="s">
        <v>602</v>
      </c>
      <c r="AB4" s="5" t="s">
        <v>603</v>
      </c>
      <c r="AC4" s="5" t="s">
        <v>604</v>
      </c>
      <c r="AD4" s="5" t="s">
        <v>605</v>
      </c>
      <c r="AE4" s="5" t="s">
        <v>606</v>
      </c>
    </row>
    <row r="5" spans="1:31" x14ac:dyDescent="0.45">
      <c r="A5" s="1" t="s">
        <v>232</v>
      </c>
      <c r="B5" s="1" t="s">
        <v>233</v>
      </c>
      <c r="C5" s="1" t="s">
        <v>234</v>
      </c>
      <c r="D5" s="118">
        <v>1.0850790506150965</v>
      </c>
      <c r="E5" s="118">
        <v>1.0850790506150965</v>
      </c>
      <c r="F5" s="118">
        <v>1.1488484914479067</v>
      </c>
      <c r="G5" s="118">
        <v>1.1488484914479067</v>
      </c>
      <c r="H5" s="118">
        <v>1.1103936020912</v>
      </c>
      <c r="I5" s="118">
        <v>1.1103936020912</v>
      </c>
      <c r="J5" s="118">
        <v>1.0521553521135751</v>
      </c>
      <c r="K5" s="118">
        <v>1.0521553521135751</v>
      </c>
      <c r="L5" s="118">
        <v>0.9271119280472031</v>
      </c>
      <c r="M5" s="118">
        <v>0.9271119280472031</v>
      </c>
      <c r="N5" s="118">
        <v>0.74356372096126777</v>
      </c>
      <c r="O5" s="118">
        <v>0.74356372096126777</v>
      </c>
      <c r="P5" s="118">
        <v>0.74356372096126777</v>
      </c>
      <c r="Q5" s="118">
        <v>0.74356372096126777</v>
      </c>
      <c r="R5" s="118">
        <v>1.0690681462407912</v>
      </c>
      <c r="S5" s="118">
        <v>1.0690681462407912</v>
      </c>
      <c r="T5" s="118">
        <v>0.93592346940585724</v>
      </c>
      <c r="U5" s="118">
        <v>0.93592346940585724</v>
      </c>
      <c r="V5" s="118">
        <v>0.90162255938905067</v>
      </c>
      <c r="W5" s="118">
        <v>0.90162255938905067</v>
      </c>
      <c r="X5" s="118">
        <v>0.92461333034828841</v>
      </c>
      <c r="Y5" s="118">
        <v>0.92461333034828841</v>
      </c>
      <c r="Z5" s="118">
        <v>0.8735497741098871</v>
      </c>
      <c r="AA5" s="118">
        <v>0.8735497741098871</v>
      </c>
      <c r="AB5" s="118">
        <v>0.71190244548889503</v>
      </c>
      <c r="AC5" s="118">
        <v>0.71190244548889503</v>
      </c>
      <c r="AD5" s="118">
        <v>0.71190244548889503</v>
      </c>
      <c r="AE5" s="118">
        <v>0.71190244548889503</v>
      </c>
    </row>
    <row r="6" spans="1:31" x14ac:dyDescent="0.45">
      <c r="A6" s="3"/>
      <c r="B6" s="3"/>
      <c r="C6" s="3"/>
    </row>
    <row r="7" spans="1:31" x14ac:dyDescent="0.45">
      <c r="A7" s="3"/>
      <c r="B7" s="3"/>
      <c r="C7" s="3"/>
    </row>
    <row r="8" spans="1:31" x14ac:dyDescent="0.45">
      <c r="A8" s="3"/>
      <c r="B8" s="3"/>
      <c r="C8" s="3"/>
    </row>
    <row r="9" spans="1:31" x14ac:dyDescent="0.45">
      <c r="A9" s="3"/>
      <c r="B9" s="3"/>
      <c r="C9" s="3"/>
    </row>
    <row r="10" spans="1:31" x14ac:dyDescent="0.45">
      <c r="A10" s="3"/>
      <c r="B10" s="3"/>
      <c r="C10" s="3"/>
    </row>
    <row r="11" spans="1:31" x14ac:dyDescent="0.45">
      <c r="A11" s="3"/>
      <c r="B11" s="3"/>
      <c r="C11" s="3"/>
    </row>
    <row r="12" spans="1:31" x14ac:dyDescent="0.45">
      <c r="A12" s="3"/>
      <c r="B12" s="3"/>
      <c r="C12" s="3"/>
    </row>
    <row r="13" spans="1:31" x14ac:dyDescent="0.45">
      <c r="A13" s="3"/>
      <c r="B13" s="3"/>
      <c r="C13" s="3"/>
    </row>
    <row r="14" spans="1:31" x14ac:dyDescent="0.45">
      <c r="A14" s="3"/>
      <c r="B14" s="3"/>
      <c r="C14" s="3"/>
    </row>
    <row r="15" spans="1:31" x14ac:dyDescent="0.45">
      <c r="A15" s="3"/>
      <c r="B15" s="3"/>
      <c r="C15" s="3"/>
    </row>
    <row r="16" spans="1:31" x14ac:dyDescent="0.45">
      <c r="A16" s="3"/>
      <c r="B16" s="3"/>
      <c r="C16" s="3"/>
    </row>
    <row r="17" spans="1:3" x14ac:dyDescent="0.45">
      <c r="A17" s="3"/>
      <c r="B17" s="3"/>
      <c r="C17" s="3"/>
    </row>
    <row r="18" spans="1:3" x14ac:dyDescent="0.45">
      <c r="A18" s="3"/>
      <c r="B18" s="3"/>
      <c r="C18" s="3"/>
    </row>
    <row r="19" spans="1:3" x14ac:dyDescent="0.45">
      <c r="A19" s="3"/>
      <c r="B19" s="3"/>
      <c r="C19" s="3"/>
    </row>
    <row r="20" spans="1:3" x14ac:dyDescent="0.45">
      <c r="A20" s="3"/>
      <c r="B20" s="3"/>
      <c r="C20" s="3"/>
    </row>
    <row r="21" spans="1:3" x14ac:dyDescent="0.45">
      <c r="A21" s="3"/>
      <c r="B21" s="3"/>
      <c r="C21" s="3"/>
    </row>
    <row r="22" spans="1:3" x14ac:dyDescent="0.45">
      <c r="A22" s="3"/>
      <c r="B22" s="3"/>
      <c r="C22" s="3"/>
    </row>
    <row r="23" spans="1:3" x14ac:dyDescent="0.45">
      <c r="A23" s="3"/>
      <c r="B23" s="3"/>
      <c r="C23" s="3"/>
    </row>
    <row r="24" spans="1:3" x14ac:dyDescent="0.45">
      <c r="A24" s="3"/>
      <c r="B24" s="3"/>
      <c r="C24" s="3"/>
    </row>
    <row r="25" spans="1:3" x14ac:dyDescent="0.45">
      <c r="A25" s="3"/>
      <c r="B25" s="3"/>
      <c r="C25" s="3"/>
    </row>
    <row r="26" spans="1:3" x14ac:dyDescent="0.45">
      <c r="A26" s="3"/>
      <c r="B26" s="3"/>
      <c r="C26" s="3"/>
    </row>
    <row r="27" spans="1:3" x14ac:dyDescent="0.45">
      <c r="A27" s="3"/>
      <c r="B27" s="3"/>
      <c r="C27" s="3"/>
    </row>
    <row r="28" spans="1:3" x14ac:dyDescent="0.45">
      <c r="A28" s="3"/>
      <c r="B28" s="3"/>
      <c r="C28" s="3"/>
    </row>
    <row r="29" spans="1:3" x14ac:dyDescent="0.45">
      <c r="A29" s="3"/>
      <c r="B29" s="3"/>
      <c r="C29" s="3"/>
    </row>
    <row r="30" spans="1:3" x14ac:dyDescent="0.45">
      <c r="A30" s="3"/>
      <c r="B30" s="3"/>
      <c r="C30" s="3"/>
    </row>
    <row r="31" spans="1:3" x14ac:dyDescent="0.45">
      <c r="A31" s="3"/>
      <c r="B31" s="3"/>
      <c r="C31" s="3"/>
    </row>
    <row r="32" spans="1:3" x14ac:dyDescent="0.45">
      <c r="A32" s="3"/>
      <c r="B32" s="3"/>
      <c r="C32" s="3"/>
    </row>
    <row r="33" spans="1:3" x14ac:dyDescent="0.45">
      <c r="A33" s="3"/>
      <c r="B33" s="3"/>
      <c r="C33" s="3"/>
    </row>
    <row r="34" spans="1:3" x14ac:dyDescent="0.45">
      <c r="A34" s="3"/>
      <c r="B34" s="3"/>
      <c r="C34" s="3"/>
    </row>
    <row r="35" spans="1:3" x14ac:dyDescent="0.45">
      <c r="A35" s="3"/>
      <c r="B35" s="3"/>
      <c r="C35" s="3"/>
    </row>
    <row r="36" spans="1:3" x14ac:dyDescent="0.45">
      <c r="A36" s="3"/>
      <c r="B36" s="3"/>
      <c r="C36" s="3"/>
    </row>
    <row r="37" spans="1:3" x14ac:dyDescent="0.45">
      <c r="A37" s="3"/>
      <c r="B37" s="3"/>
      <c r="C37" s="3"/>
    </row>
    <row r="38" spans="1:3" x14ac:dyDescent="0.45">
      <c r="A38" s="3"/>
      <c r="B38" s="3"/>
      <c r="C38" s="3"/>
    </row>
    <row r="39" spans="1:3" x14ac:dyDescent="0.45">
      <c r="A39" s="3"/>
      <c r="B39" s="3"/>
      <c r="C39" s="3"/>
    </row>
    <row r="40" spans="1:3" x14ac:dyDescent="0.45">
      <c r="A40" s="3"/>
      <c r="B40" s="3"/>
      <c r="C40" s="3"/>
    </row>
    <row r="41" spans="1:3" x14ac:dyDescent="0.45">
      <c r="A41" s="3"/>
      <c r="B41" s="3"/>
      <c r="C41" s="3"/>
    </row>
    <row r="42" spans="1:3" x14ac:dyDescent="0.45">
      <c r="A42" s="3"/>
      <c r="B42" s="3"/>
      <c r="C42" s="3"/>
    </row>
    <row r="43" spans="1:3" x14ac:dyDescent="0.45">
      <c r="A43" s="3"/>
      <c r="B43" s="3"/>
      <c r="C43" s="3"/>
    </row>
    <row r="44" spans="1:3" x14ac:dyDescent="0.45">
      <c r="A44" s="3"/>
      <c r="B44" s="3"/>
      <c r="C44" s="3"/>
    </row>
    <row r="45" spans="1:3" x14ac:dyDescent="0.45">
      <c r="A45" s="3"/>
      <c r="B45" s="3"/>
      <c r="C45" s="3"/>
    </row>
    <row r="46" spans="1:3" x14ac:dyDescent="0.45">
      <c r="A46" s="3"/>
      <c r="B46" s="3"/>
      <c r="C46" s="3"/>
    </row>
    <row r="47" spans="1:3" x14ac:dyDescent="0.45">
      <c r="A47" s="3"/>
      <c r="B47" s="3"/>
      <c r="C47" s="3"/>
    </row>
    <row r="48" spans="1:3" x14ac:dyDescent="0.45">
      <c r="A48" s="3"/>
      <c r="B48" s="3"/>
      <c r="C48" s="3"/>
    </row>
    <row r="49" spans="1:3" x14ac:dyDescent="0.45">
      <c r="A49" s="3"/>
      <c r="B49" s="3"/>
      <c r="C49" s="3"/>
    </row>
    <row r="50" spans="1:3" x14ac:dyDescent="0.45">
      <c r="A50" s="3"/>
      <c r="B50" s="3"/>
      <c r="C50" s="3"/>
    </row>
    <row r="51" spans="1:3" x14ac:dyDescent="0.45">
      <c r="A51" s="3"/>
      <c r="B51" s="3"/>
      <c r="C51" s="3"/>
    </row>
    <row r="52" spans="1:3" x14ac:dyDescent="0.45">
      <c r="A52" s="3"/>
      <c r="B52" s="3"/>
      <c r="C52" s="3"/>
    </row>
    <row r="53" spans="1:3" x14ac:dyDescent="0.45">
      <c r="A53" s="3"/>
      <c r="B53" s="3"/>
      <c r="C53" s="3"/>
    </row>
    <row r="54" spans="1:3" x14ac:dyDescent="0.45">
      <c r="A54" s="3"/>
      <c r="B54" s="3"/>
      <c r="C54" s="3"/>
    </row>
    <row r="55" spans="1:3" x14ac:dyDescent="0.45">
      <c r="A55" s="3"/>
      <c r="B55" s="3"/>
      <c r="C55" s="3"/>
    </row>
    <row r="56" spans="1:3" x14ac:dyDescent="0.45">
      <c r="A56" s="3"/>
      <c r="B56" s="3"/>
      <c r="C56" s="3"/>
    </row>
    <row r="57" spans="1:3" x14ac:dyDescent="0.45">
      <c r="A57" s="3"/>
      <c r="B57" s="3"/>
      <c r="C57" s="3"/>
    </row>
    <row r="58" spans="1:3" x14ac:dyDescent="0.45">
      <c r="A58" s="3"/>
      <c r="B58" s="3"/>
      <c r="C58" s="3"/>
    </row>
    <row r="59" spans="1:3" x14ac:dyDescent="0.45">
      <c r="A59" s="3"/>
      <c r="B59" s="3"/>
      <c r="C59" s="3"/>
    </row>
    <row r="60" spans="1:3" x14ac:dyDescent="0.45">
      <c r="A60" s="3"/>
      <c r="B60" s="3"/>
      <c r="C60" s="3"/>
    </row>
    <row r="61" spans="1:3" x14ac:dyDescent="0.45">
      <c r="A61" s="3"/>
      <c r="B61" s="3"/>
      <c r="C61" s="3"/>
    </row>
    <row r="62" spans="1:3" x14ac:dyDescent="0.45">
      <c r="A62" s="3"/>
      <c r="B62" s="3"/>
      <c r="C62" s="3"/>
    </row>
    <row r="63" spans="1:3" x14ac:dyDescent="0.45">
      <c r="A63" s="3"/>
      <c r="B63" s="3"/>
      <c r="C63" s="3"/>
    </row>
    <row r="64" spans="1:3" x14ac:dyDescent="0.45">
      <c r="A64" s="3"/>
      <c r="B64" s="3"/>
      <c r="C64" s="3"/>
    </row>
    <row r="65" spans="1:3" x14ac:dyDescent="0.45">
      <c r="A65" s="3"/>
      <c r="B65" s="3"/>
      <c r="C65" s="3"/>
    </row>
    <row r="66" spans="1:3" x14ac:dyDescent="0.45">
      <c r="A66" s="3"/>
      <c r="B66" s="3"/>
      <c r="C66" s="3"/>
    </row>
    <row r="67" spans="1:3" x14ac:dyDescent="0.45">
      <c r="A67" s="3"/>
      <c r="B67" s="3"/>
      <c r="C67" s="3"/>
    </row>
    <row r="68" spans="1:3" x14ac:dyDescent="0.45">
      <c r="A68" s="3"/>
      <c r="B68" s="3"/>
      <c r="C68" s="3"/>
    </row>
    <row r="69" spans="1:3" x14ac:dyDescent="0.45">
      <c r="A69" s="3"/>
      <c r="B69" s="3"/>
      <c r="C69" s="3"/>
    </row>
    <row r="70" spans="1:3" x14ac:dyDescent="0.45">
      <c r="A70" s="3"/>
      <c r="B70" s="3"/>
      <c r="C70" s="3"/>
    </row>
    <row r="71" spans="1:3" x14ac:dyDescent="0.45">
      <c r="A71" s="3"/>
      <c r="B71" s="3"/>
      <c r="C71" s="3"/>
    </row>
    <row r="72" spans="1:3" x14ac:dyDescent="0.45">
      <c r="A72" s="3"/>
      <c r="B72" s="3"/>
      <c r="C72" s="3"/>
    </row>
    <row r="73" spans="1:3" x14ac:dyDescent="0.45">
      <c r="A73" s="3"/>
      <c r="B73" s="3"/>
      <c r="C73" s="3"/>
    </row>
    <row r="74" spans="1:3" x14ac:dyDescent="0.45">
      <c r="A74" s="3"/>
      <c r="B74" s="3"/>
      <c r="C74" s="3"/>
    </row>
    <row r="75" spans="1:3" x14ac:dyDescent="0.45">
      <c r="A75" s="3"/>
      <c r="B75" s="3"/>
      <c r="C75" s="3"/>
    </row>
    <row r="76" spans="1:3" x14ac:dyDescent="0.45">
      <c r="A76" s="3"/>
      <c r="B76" s="3"/>
      <c r="C76" s="3"/>
    </row>
    <row r="77" spans="1:3" x14ac:dyDescent="0.45">
      <c r="A77" s="3"/>
      <c r="B77" s="3"/>
      <c r="C77" s="3"/>
    </row>
    <row r="78" spans="1:3" x14ac:dyDescent="0.45">
      <c r="A78" s="3"/>
      <c r="B78" s="3"/>
      <c r="C78" s="3"/>
    </row>
    <row r="79" spans="1:3" x14ac:dyDescent="0.45">
      <c r="A79" s="3"/>
      <c r="B79" s="3"/>
      <c r="C79" s="3"/>
    </row>
    <row r="80" spans="1:3" x14ac:dyDescent="0.45">
      <c r="A80" s="3"/>
      <c r="B80" s="3"/>
      <c r="C80" s="3"/>
    </row>
    <row r="81" spans="1:3" x14ac:dyDescent="0.45">
      <c r="A81" s="3"/>
      <c r="B81" s="3"/>
      <c r="C81" s="3"/>
    </row>
    <row r="82" spans="1:3" x14ac:dyDescent="0.45">
      <c r="A82" s="3"/>
      <c r="B82" s="3"/>
      <c r="C82" s="3"/>
    </row>
    <row r="83" spans="1:3" x14ac:dyDescent="0.45">
      <c r="A83" s="3"/>
      <c r="B83" s="3"/>
      <c r="C83" s="3"/>
    </row>
    <row r="84" spans="1:3" x14ac:dyDescent="0.45">
      <c r="A84" s="3"/>
      <c r="B84" s="3"/>
      <c r="C84" s="3"/>
    </row>
    <row r="85" spans="1:3" x14ac:dyDescent="0.45">
      <c r="A85" s="3"/>
      <c r="B85" s="3"/>
      <c r="C85" s="3"/>
    </row>
    <row r="86" spans="1:3" x14ac:dyDescent="0.45">
      <c r="A86" s="3"/>
      <c r="B86" s="3"/>
      <c r="C86" s="3"/>
    </row>
    <row r="87" spans="1:3" x14ac:dyDescent="0.45">
      <c r="A87" s="3"/>
      <c r="B87" s="3"/>
      <c r="C87" s="3"/>
    </row>
    <row r="88" spans="1:3" x14ac:dyDescent="0.45">
      <c r="A88" s="3"/>
      <c r="B88" s="3"/>
      <c r="C88" s="3"/>
    </row>
    <row r="89" spans="1:3" x14ac:dyDescent="0.45">
      <c r="A89" s="3"/>
      <c r="B89" s="3"/>
      <c r="C89" s="3"/>
    </row>
    <row r="90" spans="1:3" x14ac:dyDescent="0.45">
      <c r="A90" s="3"/>
      <c r="B90" s="3"/>
      <c r="C90" s="3"/>
    </row>
    <row r="91" spans="1:3" x14ac:dyDescent="0.45">
      <c r="A91" s="3"/>
      <c r="B91" s="3"/>
      <c r="C91" s="3"/>
    </row>
    <row r="92" spans="1:3" x14ac:dyDescent="0.45">
      <c r="A92" s="3"/>
      <c r="B92" s="3"/>
      <c r="C92" s="3"/>
    </row>
    <row r="93" spans="1:3" x14ac:dyDescent="0.45">
      <c r="A93" s="3"/>
      <c r="B93" s="3"/>
      <c r="C93" s="3"/>
    </row>
    <row r="94" spans="1:3" x14ac:dyDescent="0.45">
      <c r="A94" s="3"/>
      <c r="B94" s="3"/>
      <c r="C94" s="3"/>
    </row>
    <row r="95" spans="1:3" x14ac:dyDescent="0.45">
      <c r="A95" s="3"/>
      <c r="B95" s="3"/>
      <c r="C95" s="3"/>
    </row>
    <row r="96" spans="1:3" x14ac:dyDescent="0.45">
      <c r="A96" s="3"/>
      <c r="B96" s="3"/>
      <c r="C96" s="3"/>
    </row>
    <row r="97" spans="1:3" x14ac:dyDescent="0.45">
      <c r="A97" s="3"/>
      <c r="B97" s="3"/>
      <c r="C97" s="3"/>
    </row>
    <row r="98" spans="1:3" x14ac:dyDescent="0.45">
      <c r="A98" s="3"/>
      <c r="B98" s="3"/>
      <c r="C98" s="3"/>
    </row>
    <row r="99" spans="1:3" x14ac:dyDescent="0.45">
      <c r="A99" s="3"/>
      <c r="B99" s="3"/>
      <c r="C99" s="3"/>
    </row>
    <row r="100" spans="1:3" x14ac:dyDescent="0.45">
      <c r="A100" s="3"/>
      <c r="B100" s="3"/>
      <c r="C100" s="3"/>
    </row>
    <row r="101" spans="1:3" x14ac:dyDescent="0.45">
      <c r="A101" s="3"/>
      <c r="B101" s="3"/>
      <c r="C101" s="3"/>
    </row>
    <row r="102" spans="1:3" x14ac:dyDescent="0.45">
      <c r="A102" s="3"/>
      <c r="B102" s="3"/>
      <c r="C102" s="3"/>
    </row>
    <row r="103" spans="1:3" x14ac:dyDescent="0.45">
      <c r="A103" s="3"/>
      <c r="B103" s="3"/>
      <c r="C103" s="3"/>
    </row>
    <row r="104" spans="1:3" x14ac:dyDescent="0.45">
      <c r="A104" s="3"/>
      <c r="B104" s="3"/>
      <c r="C104" s="3"/>
    </row>
    <row r="105" spans="1:3" x14ac:dyDescent="0.45">
      <c r="A105" s="3"/>
      <c r="B105" s="3"/>
      <c r="C105" s="3"/>
    </row>
    <row r="106" spans="1:3" x14ac:dyDescent="0.45">
      <c r="A106" s="3"/>
      <c r="B106" s="3"/>
      <c r="C106" s="3"/>
    </row>
    <row r="107" spans="1:3" x14ac:dyDescent="0.45">
      <c r="A107" s="3"/>
      <c r="B107" s="3"/>
      <c r="C107" s="3"/>
    </row>
    <row r="108" spans="1:3" x14ac:dyDescent="0.45">
      <c r="A108" s="3"/>
      <c r="B108" s="3"/>
      <c r="C108" s="3"/>
    </row>
    <row r="109" spans="1:3" x14ac:dyDescent="0.45">
      <c r="A109" s="3"/>
      <c r="B109" s="3"/>
      <c r="C109" s="3"/>
    </row>
    <row r="110" spans="1:3" x14ac:dyDescent="0.45">
      <c r="A110" s="3"/>
      <c r="B110" s="3"/>
      <c r="C110" s="3"/>
    </row>
    <row r="111" spans="1:3" x14ac:dyDescent="0.45">
      <c r="A111" s="3"/>
      <c r="B111" s="3"/>
      <c r="C111" s="3"/>
    </row>
    <row r="112" spans="1:3" x14ac:dyDescent="0.45">
      <c r="A112" s="3"/>
      <c r="B112" s="3"/>
      <c r="C112" s="3"/>
    </row>
    <row r="113" spans="1:3" x14ac:dyDescent="0.45">
      <c r="A113" s="3"/>
      <c r="B113" s="3"/>
      <c r="C113" s="3"/>
    </row>
    <row r="114" spans="1:3" x14ac:dyDescent="0.45">
      <c r="A114" s="3"/>
      <c r="B114" s="3"/>
      <c r="C114" s="3"/>
    </row>
    <row r="115" spans="1:3" x14ac:dyDescent="0.45">
      <c r="A115" s="3"/>
      <c r="B115" s="3"/>
      <c r="C115" s="3"/>
    </row>
    <row r="116" spans="1:3" x14ac:dyDescent="0.45">
      <c r="A116" s="3"/>
      <c r="B116" s="3"/>
      <c r="C116" s="3"/>
    </row>
    <row r="117" spans="1:3" x14ac:dyDescent="0.45">
      <c r="A117" s="3"/>
      <c r="B117" s="3"/>
      <c r="C117" s="3"/>
    </row>
    <row r="118" spans="1:3" x14ac:dyDescent="0.45">
      <c r="A118" s="3"/>
      <c r="B118" s="3"/>
      <c r="C118" s="3"/>
    </row>
    <row r="119" spans="1:3" x14ac:dyDescent="0.45">
      <c r="A119" s="3"/>
      <c r="B119" s="3"/>
      <c r="C119" s="3"/>
    </row>
    <row r="120" spans="1:3" x14ac:dyDescent="0.45">
      <c r="A120" s="3"/>
      <c r="B120" s="3"/>
      <c r="C120" s="3"/>
    </row>
    <row r="121" spans="1:3" x14ac:dyDescent="0.45">
      <c r="A121" s="3"/>
      <c r="B121" s="3"/>
      <c r="C121" s="3"/>
    </row>
    <row r="122" spans="1:3" x14ac:dyDescent="0.45">
      <c r="A122" s="3"/>
      <c r="B122" s="3"/>
      <c r="C122" s="3"/>
    </row>
    <row r="123" spans="1:3" x14ac:dyDescent="0.45">
      <c r="A123" s="3"/>
      <c r="B123" s="3"/>
      <c r="C123" s="3"/>
    </row>
    <row r="124" spans="1:3" x14ac:dyDescent="0.45">
      <c r="A124" s="3"/>
      <c r="B124" s="3"/>
      <c r="C124" s="3"/>
    </row>
    <row r="125" spans="1:3" x14ac:dyDescent="0.45">
      <c r="A125" s="3"/>
      <c r="B125" s="3"/>
      <c r="C125" s="3"/>
    </row>
    <row r="126" spans="1:3" x14ac:dyDescent="0.45">
      <c r="A126" s="3"/>
      <c r="B126" s="3"/>
      <c r="C126" s="3"/>
    </row>
    <row r="127" spans="1:3" x14ac:dyDescent="0.45">
      <c r="A127" s="3"/>
      <c r="B127" s="3"/>
      <c r="C127" s="3"/>
    </row>
    <row r="128" spans="1:3" x14ac:dyDescent="0.45">
      <c r="A128" s="3"/>
      <c r="B128" s="3"/>
      <c r="C128" s="3"/>
    </row>
    <row r="129" spans="1:3" x14ac:dyDescent="0.45">
      <c r="A129" s="3"/>
      <c r="B129" s="3"/>
      <c r="C129" s="3"/>
    </row>
    <row r="130" spans="1:3" x14ac:dyDescent="0.45">
      <c r="A130" s="3"/>
      <c r="B130" s="3"/>
      <c r="C130" s="3"/>
    </row>
    <row r="131" spans="1:3" x14ac:dyDescent="0.45">
      <c r="A131" s="3"/>
      <c r="B131" s="3"/>
      <c r="C131" s="3"/>
    </row>
    <row r="132" spans="1:3" x14ac:dyDescent="0.45">
      <c r="A132" s="3"/>
      <c r="B132" s="3"/>
      <c r="C132" s="3"/>
    </row>
    <row r="133" spans="1:3" x14ac:dyDescent="0.45">
      <c r="A133" s="3"/>
      <c r="B133" s="3"/>
      <c r="C133" s="3"/>
    </row>
    <row r="134" spans="1:3" x14ac:dyDescent="0.45">
      <c r="A134" s="3"/>
      <c r="B134" s="3"/>
      <c r="C134" s="3"/>
    </row>
    <row r="135" spans="1:3" x14ac:dyDescent="0.45">
      <c r="A135" s="3"/>
      <c r="B135" s="3"/>
      <c r="C135" s="3"/>
    </row>
    <row r="136" spans="1:3" x14ac:dyDescent="0.45">
      <c r="A136" s="3"/>
      <c r="B136" s="3"/>
      <c r="C136" s="3"/>
    </row>
    <row r="137" spans="1:3" x14ac:dyDescent="0.45">
      <c r="A137" s="3"/>
      <c r="B137" s="3"/>
      <c r="C137" s="3"/>
    </row>
    <row r="138" spans="1:3" x14ac:dyDescent="0.45">
      <c r="A138" s="3"/>
      <c r="B138" s="3"/>
      <c r="C138" s="3"/>
    </row>
    <row r="139" spans="1:3" x14ac:dyDescent="0.45">
      <c r="A139" s="3"/>
      <c r="B139" s="3"/>
      <c r="C139" s="3"/>
    </row>
    <row r="140" spans="1:3" x14ac:dyDescent="0.45">
      <c r="A140" s="3"/>
      <c r="B140" s="3"/>
      <c r="C140" s="3"/>
    </row>
    <row r="141" spans="1:3" x14ac:dyDescent="0.45">
      <c r="A141" s="3"/>
      <c r="B141" s="3"/>
      <c r="C141" s="3"/>
    </row>
    <row r="142" spans="1:3" x14ac:dyDescent="0.45">
      <c r="A142" s="3"/>
      <c r="B142" s="3"/>
      <c r="C142" s="3"/>
    </row>
    <row r="143" spans="1:3" x14ac:dyDescent="0.45">
      <c r="A143" s="3"/>
      <c r="B143" s="3"/>
      <c r="C143" s="3"/>
    </row>
    <row r="144" spans="1:3" x14ac:dyDescent="0.45">
      <c r="A144" s="3"/>
      <c r="B144" s="3"/>
      <c r="C144" s="3"/>
    </row>
    <row r="145" spans="1:3" x14ac:dyDescent="0.45">
      <c r="A145" s="3"/>
      <c r="B145" s="3"/>
      <c r="C145" s="3"/>
    </row>
    <row r="146" spans="1:3" x14ac:dyDescent="0.45">
      <c r="A146" s="3"/>
      <c r="B146" s="3"/>
      <c r="C146" s="3"/>
    </row>
    <row r="147" spans="1:3" x14ac:dyDescent="0.45">
      <c r="A147" s="3"/>
      <c r="B147" s="3"/>
      <c r="C147" s="3"/>
    </row>
    <row r="148" spans="1:3" x14ac:dyDescent="0.45">
      <c r="A148" s="3"/>
      <c r="B148" s="3"/>
      <c r="C148" s="3"/>
    </row>
    <row r="149" spans="1:3" x14ac:dyDescent="0.45">
      <c r="A149" s="3"/>
      <c r="B149" s="3"/>
      <c r="C149" s="3"/>
    </row>
    <row r="150" spans="1:3" x14ac:dyDescent="0.45">
      <c r="A150" s="3"/>
      <c r="B150" s="3"/>
      <c r="C150" s="3"/>
    </row>
    <row r="151" spans="1:3" x14ac:dyDescent="0.45">
      <c r="A151" s="3"/>
      <c r="B151" s="3"/>
      <c r="C151" s="3"/>
    </row>
    <row r="152" spans="1:3" x14ac:dyDescent="0.45">
      <c r="A152" s="3"/>
      <c r="B152" s="3"/>
      <c r="C152" s="3"/>
    </row>
    <row r="153" spans="1:3" x14ac:dyDescent="0.45">
      <c r="A153" s="3"/>
      <c r="B153" s="3"/>
      <c r="C153" s="3"/>
    </row>
    <row r="154" spans="1:3" x14ac:dyDescent="0.45">
      <c r="A154" s="3"/>
      <c r="B154" s="3"/>
      <c r="C154" s="3"/>
    </row>
    <row r="155" spans="1:3" x14ac:dyDescent="0.45">
      <c r="A155" s="3"/>
      <c r="B155" s="3"/>
      <c r="C155" s="3"/>
    </row>
    <row r="156" spans="1:3" x14ac:dyDescent="0.45">
      <c r="A156" s="3"/>
      <c r="B156" s="3"/>
      <c r="C156" s="3"/>
    </row>
    <row r="157" spans="1:3" x14ac:dyDescent="0.45">
      <c r="A157" s="3"/>
      <c r="B157" s="3"/>
      <c r="C157" s="3"/>
    </row>
    <row r="158" spans="1:3" x14ac:dyDescent="0.45">
      <c r="A158" s="3"/>
      <c r="B158" s="3"/>
      <c r="C158" s="3"/>
    </row>
    <row r="159" spans="1:3" x14ac:dyDescent="0.45">
      <c r="A159" s="3"/>
      <c r="B159" s="3"/>
      <c r="C159" s="3"/>
    </row>
    <row r="160" spans="1:3" x14ac:dyDescent="0.45">
      <c r="A160" s="3"/>
      <c r="B160" s="3"/>
      <c r="C160" s="3"/>
    </row>
    <row r="161" spans="1:3" x14ac:dyDescent="0.45">
      <c r="A161" s="3"/>
      <c r="B161" s="3"/>
      <c r="C161" s="3"/>
    </row>
    <row r="162" spans="1:3" x14ac:dyDescent="0.45">
      <c r="A162" s="3"/>
      <c r="B162" s="3"/>
      <c r="C162" s="3"/>
    </row>
    <row r="163" spans="1:3" x14ac:dyDescent="0.45">
      <c r="A163" s="3"/>
      <c r="B163" s="3"/>
      <c r="C163" s="3"/>
    </row>
    <row r="164" spans="1:3" x14ac:dyDescent="0.45">
      <c r="A164" s="3"/>
      <c r="B164" s="3"/>
      <c r="C164" s="3"/>
    </row>
    <row r="165" spans="1:3" x14ac:dyDescent="0.45">
      <c r="A165" s="3"/>
      <c r="B165" s="3"/>
      <c r="C165" s="3"/>
    </row>
    <row r="166" spans="1:3" x14ac:dyDescent="0.45">
      <c r="A166" s="3"/>
      <c r="B166" s="3"/>
      <c r="C166" s="3"/>
    </row>
    <row r="167" spans="1:3" x14ac:dyDescent="0.45">
      <c r="A167" s="3"/>
      <c r="B167" s="3"/>
      <c r="C167" s="3"/>
    </row>
    <row r="168" spans="1:3" x14ac:dyDescent="0.45">
      <c r="A168" s="3"/>
      <c r="B168" s="3"/>
      <c r="C168" s="3"/>
    </row>
    <row r="169" spans="1:3" x14ac:dyDescent="0.45">
      <c r="A169" s="3"/>
      <c r="B169" s="3"/>
      <c r="C169" s="3"/>
    </row>
    <row r="170" spans="1:3" x14ac:dyDescent="0.45">
      <c r="A170" s="3"/>
      <c r="B170" s="3"/>
      <c r="C170" s="3"/>
    </row>
    <row r="171" spans="1:3" x14ac:dyDescent="0.45">
      <c r="A171" s="3"/>
      <c r="B171" s="3"/>
      <c r="C171" s="3"/>
    </row>
    <row r="172" spans="1:3" x14ac:dyDescent="0.45">
      <c r="A172" s="3"/>
      <c r="B172" s="3"/>
      <c r="C172" s="3"/>
    </row>
    <row r="173" spans="1:3" x14ac:dyDescent="0.45">
      <c r="A173" s="3"/>
      <c r="B173" s="3"/>
      <c r="C173" s="3"/>
    </row>
    <row r="174" spans="1:3" x14ac:dyDescent="0.45">
      <c r="A174" s="3"/>
      <c r="B174" s="3"/>
      <c r="C174" s="3"/>
    </row>
    <row r="175" spans="1:3" x14ac:dyDescent="0.45">
      <c r="A175" s="3"/>
      <c r="B175" s="3"/>
      <c r="C175" s="3"/>
    </row>
    <row r="176" spans="1:3" x14ac:dyDescent="0.45">
      <c r="A176" s="3"/>
      <c r="B176" s="3"/>
      <c r="C176" s="3"/>
    </row>
    <row r="177" spans="1:3" x14ac:dyDescent="0.45">
      <c r="A177" s="3"/>
      <c r="B177" s="3"/>
      <c r="C177" s="3"/>
    </row>
    <row r="178" spans="1:3" x14ac:dyDescent="0.45">
      <c r="A178" s="3"/>
      <c r="B178" s="3"/>
      <c r="C178" s="3"/>
    </row>
    <row r="179" spans="1:3" x14ac:dyDescent="0.45">
      <c r="A179" s="3"/>
      <c r="B179" s="3"/>
      <c r="C179" s="3"/>
    </row>
    <row r="180" spans="1:3" x14ac:dyDescent="0.45">
      <c r="A180" s="3"/>
      <c r="B180" s="3"/>
      <c r="C180" s="3"/>
    </row>
    <row r="181" spans="1:3" x14ac:dyDescent="0.45">
      <c r="A181" s="3"/>
      <c r="B181" s="3"/>
      <c r="C181" s="3"/>
    </row>
    <row r="182" spans="1:3" x14ac:dyDescent="0.45">
      <c r="A182" s="3"/>
      <c r="B182" s="3"/>
      <c r="C182" s="3"/>
    </row>
    <row r="183" spans="1:3" x14ac:dyDescent="0.45">
      <c r="A183" s="3"/>
      <c r="B183" s="3"/>
      <c r="C183" s="3"/>
    </row>
    <row r="184" spans="1:3" x14ac:dyDescent="0.45">
      <c r="A184" s="3"/>
      <c r="B184" s="3"/>
      <c r="C184" s="3"/>
    </row>
    <row r="185" spans="1:3" x14ac:dyDescent="0.45">
      <c r="A185" s="3"/>
      <c r="B185" s="3"/>
      <c r="C185" s="3"/>
    </row>
    <row r="186" spans="1:3" x14ac:dyDescent="0.45">
      <c r="A186" s="3"/>
      <c r="B186" s="3"/>
      <c r="C186" s="3"/>
    </row>
    <row r="187" spans="1:3" x14ac:dyDescent="0.45">
      <c r="A187" s="3"/>
      <c r="B187" s="3"/>
      <c r="C187" s="3"/>
    </row>
    <row r="188" spans="1:3" x14ac:dyDescent="0.45">
      <c r="A188" s="3"/>
      <c r="B188" s="3"/>
      <c r="C188" s="3"/>
    </row>
    <row r="189" spans="1:3" x14ac:dyDescent="0.45">
      <c r="A189" s="3"/>
      <c r="B189" s="3"/>
      <c r="C189" s="3"/>
    </row>
    <row r="190" spans="1:3" x14ac:dyDescent="0.45">
      <c r="A190" s="3"/>
      <c r="B190" s="3"/>
      <c r="C190" s="3"/>
    </row>
    <row r="191" spans="1:3" x14ac:dyDescent="0.45">
      <c r="A191" s="3"/>
      <c r="B191" s="3"/>
      <c r="C191" s="3"/>
    </row>
    <row r="192" spans="1:3" x14ac:dyDescent="0.45">
      <c r="A192" s="3"/>
      <c r="B192" s="3"/>
      <c r="C192" s="3"/>
    </row>
    <row r="193" spans="1:3" x14ac:dyDescent="0.45">
      <c r="A193" s="3"/>
      <c r="B193" s="3"/>
      <c r="C193" s="3"/>
    </row>
    <row r="194" spans="1:3" x14ac:dyDescent="0.45">
      <c r="A194" s="3"/>
      <c r="B194" s="3"/>
      <c r="C194" s="3"/>
    </row>
    <row r="195" spans="1:3" x14ac:dyDescent="0.45">
      <c r="A195" s="3"/>
      <c r="B195" s="3"/>
      <c r="C195" s="3"/>
    </row>
    <row r="196" spans="1:3" x14ac:dyDescent="0.45">
      <c r="A196" s="3"/>
      <c r="B196" s="3"/>
      <c r="C196" s="3"/>
    </row>
    <row r="197" spans="1:3" x14ac:dyDescent="0.45">
      <c r="A197" s="3"/>
      <c r="B197" s="3"/>
      <c r="C197" s="3"/>
    </row>
    <row r="198" spans="1:3" x14ac:dyDescent="0.45">
      <c r="A198" s="3"/>
      <c r="B198" s="3"/>
      <c r="C198" s="3"/>
    </row>
    <row r="199" spans="1:3" x14ac:dyDescent="0.45">
      <c r="A199" s="3"/>
      <c r="B199" s="3"/>
      <c r="C199" s="3"/>
    </row>
    <row r="200" spans="1:3" x14ac:dyDescent="0.45">
      <c r="A200" s="3"/>
      <c r="B200" s="3"/>
      <c r="C200" s="3"/>
    </row>
    <row r="201" spans="1:3" x14ac:dyDescent="0.45">
      <c r="A201" s="3"/>
      <c r="B201" s="3"/>
      <c r="C201" s="3"/>
    </row>
    <row r="202" spans="1:3" x14ac:dyDescent="0.45">
      <c r="A202" s="3"/>
      <c r="B202" s="3"/>
      <c r="C202" s="3"/>
    </row>
    <row r="203" spans="1:3" x14ac:dyDescent="0.45">
      <c r="A203" s="3"/>
      <c r="B203" s="3"/>
      <c r="C203" s="3"/>
    </row>
    <row r="204" spans="1:3" x14ac:dyDescent="0.45">
      <c r="A204" s="3"/>
      <c r="B204" s="3"/>
      <c r="C204" s="3"/>
    </row>
    <row r="205" spans="1:3" x14ac:dyDescent="0.45">
      <c r="A205" s="3"/>
      <c r="B205" s="3"/>
      <c r="C205" s="3"/>
    </row>
    <row r="206" spans="1:3" x14ac:dyDescent="0.45">
      <c r="A206" s="3"/>
      <c r="B206" s="3"/>
      <c r="C206" s="3"/>
    </row>
    <row r="207" spans="1:3" x14ac:dyDescent="0.45">
      <c r="A207" s="3"/>
      <c r="B207" s="3"/>
      <c r="C207" s="3"/>
    </row>
    <row r="208" spans="1:3" x14ac:dyDescent="0.45">
      <c r="A208" s="3"/>
      <c r="B208" s="3"/>
      <c r="C208" s="3"/>
    </row>
    <row r="209" spans="1:3" x14ac:dyDescent="0.45">
      <c r="A209" s="3"/>
      <c r="B209" s="3"/>
      <c r="C209" s="3"/>
    </row>
    <row r="210" spans="1:3" x14ac:dyDescent="0.45">
      <c r="A210" s="3"/>
      <c r="B210" s="3"/>
      <c r="C210" s="3"/>
    </row>
    <row r="211" spans="1:3" x14ac:dyDescent="0.45">
      <c r="A211" s="3"/>
      <c r="B211" s="3"/>
      <c r="C211" s="3"/>
    </row>
    <row r="212" spans="1:3" x14ac:dyDescent="0.45">
      <c r="A212" s="3"/>
      <c r="B212" s="3"/>
      <c r="C212" s="3"/>
    </row>
    <row r="213" spans="1:3" x14ac:dyDescent="0.45">
      <c r="A213" s="3"/>
      <c r="B213" s="3"/>
      <c r="C213" s="3"/>
    </row>
    <row r="214" spans="1:3" x14ac:dyDescent="0.45">
      <c r="A214" s="3"/>
      <c r="B214" s="3"/>
      <c r="C214" s="3"/>
    </row>
    <row r="215" spans="1:3" x14ac:dyDescent="0.45">
      <c r="A215" s="3"/>
      <c r="B215" s="3"/>
      <c r="C215" s="3"/>
    </row>
    <row r="216" spans="1:3" x14ac:dyDescent="0.45">
      <c r="A216" s="3"/>
      <c r="B216" s="3"/>
      <c r="C216" s="3"/>
    </row>
    <row r="217" spans="1:3" x14ac:dyDescent="0.45">
      <c r="A217" s="3"/>
      <c r="B217" s="3"/>
      <c r="C217" s="3"/>
    </row>
    <row r="218" spans="1:3" x14ac:dyDescent="0.45">
      <c r="A218" s="3"/>
      <c r="B218" s="3"/>
      <c r="C218" s="3"/>
    </row>
    <row r="219" spans="1:3" x14ac:dyDescent="0.45">
      <c r="A219" s="3"/>
      <c r="B219" s="3"/>
      <c r="C219" s="3"/>
    </row>
    <row r="220" spans="1:3" x14ac:dyDescent="0.45">
      <c r="A220" s="3"/>
      <c r="B220" s="3"/>
      <c r="C220" s="3"/>
    </row>
    <row r="221" spans="1:3" x14ac:dyDescent="0.45">
      <c r="A221" s="3"/>
      <c r="B221" s="3"/>
      <c r="C221" s="3"/>
    </row>
    <row r="222" spans="1:3" x14ac:dyDescent="0.45">
      <c r="A222" s="3"/>
      <c r="B222" s="3"/>
      <c r="C222" s="3"/>
    </row>
    <row r="223" spans="1:3" x14ac:dyDescent="0.45">
      <c r="A223" s="3"/>
      <c r="B223" s="3"/>
      <c r="C223" s="3"/>
    </row>
    <row r="224" spans="1:3" x14ac:dyDescent="0.45">
      <c r="A224" s="3"/>
      <c r="B224" s="3"/>
      <c r="C224" s="3"/>
    </row>
    <row r="225" spans="1:3" x14ac:dyDescent="0.45">
      <c r="A225" s="3"/>
      <c r="B225" s="3"/>
      <c r="C225" s="3"/>
    </row>
    <row r="226" spans="1:3" x14ac:dyDescent="0.45">
      <c r="A226" s="3"/>
      <c r="B226" s="3"/>
      <c r="C226" s="3"/>
    </row>
    <row r="227" spans="1:3" x14ac:dyDescent="0.45">
      <c r="A227" s="3"/>
      <c r="B227" s="3"/>
      <c r="C227" s="3"/>
    </row>
    <row r="228" spans="1:3" x14ac:dyDescent="0.45">
      <c r="A228" s="3"/>
      <c r="B228" s="3"/>
      <c r="C228" s="3"/>
    </row>
    <row r="229" spans="1:3" x14ac:dyDescent="0.45">
      <c r="A229" s="3"/>
      <c r="B229" s="3"/>
      <c r="C229" s="3"/>
    </row>
    <row r="230" spans="1:3" x14ac:dyDescent="0.45">
      <c r="A230" s="3"/>
      <c r="B230" s="3"/>
      <c r="C230" s="3"/>
    </row>
    <row r="231" spans="1:3" x14ac:dyDescent="0.45">
      <c r="A231" s="3"/>
      <c r="B231" s="3"/>
      <c r="C231" s="3"/>
    </row>
    <row r="232" spans="1:3" x14ac:dyDescent="0.45">
      <c r="A232" s="3"/>
      <c r="B232" s="3"/>
      <c r="C232" s="3"/>
    </row>
    <row r="233" spans="1:3" x14ac:dyDescent="0.45">
      <c r="A233" s="3"/>
      <c r="B233" s="3"/>
      <c r="C233" s="3"/>
    </row>
    <row r="234" spans="1:3" x14ac:dyDescent="0.45">
      <c r="A234" s="3"/>
      <c r="B234" s="3"/>
      <c r="C234" s="3"/>
    </row>
    <row r="235" spans="1:3" x14ac:dyDescent="0.45">
      <c r="A235" s="3"/>
      <c r="B235" s="3"/>
      <c r="C235" s="3"/>
    </row>
    <row r="236" spans="1:3" x14ac:dyDescent="0.45">
      <c r="A236" s="3"/>
      <c r="B236" s="3"/>
      <c r="C236" s="3"/>
    </row>
    <row r="237" spans="1:3" x14ac:dyDescent="0.45">
      <c r="A237" s="3"/>
      <c r="B237" s="3"/>
      <c r="C237" s="3"/>
    </row>
    <row r="238" spans="1:3" x14ac:dyDescent="0.45">
      <c r="A238" s="3"/>
      <c r="B238" s="3"/>
      <c r="C238" s="3"/>
    </row>
    <row r="239" spans="1:3" x14ac:dyDescent="0.45">
      <c r="A239" s="3"/>
      <c r="B239" s="3"/>
      <c r="C239" s="3"/>
    </row>
    <row r="240" spans="1:3" x14ac:dyDescent="0.45">
      <c r="A240" s="3"/>
      <c r="B240" s="3"/>
      <c r="C240" s="3"/>
    </row>
    <row r="241" spans="1:3" x14ac:dyDescent="0.45">
      <c r="A241" s="3"/>
      <c r="B241" s="3"/>
      <c r="C241" s="3"/>
    </row>
    <row r="242" spans="1:3" x14ac:dyDescent="0.45">
      <c r="A242" s="3"/>
      <c r="B242" s="3"/>
      <c r="C242" s="3"/>
    </row>
    <row r="243" spans="1:3" x14ac:dyDescent="0.45">
      <c r="A243" s="3"/>
      <c r="B243" s="3"/>
      <c r="C243" s="3"/>
    </row>
    <row r="244" spans="1:3" x14ac:dyDescent="0.45">
      <c r="A244" s="3"/>
      <c r="B244" s="3"/>
      <c r="C244" s="3"/>
    </row>
    <row r="245" spans="1:3" x14ac:dyDescent="0.45">
      <c r="A245" s="3"/>
      <c r="B245" s="3"/>
      <c r="C245" s="3"/>
    </row>
    <row r="246" spans="1:3" x14ac:dyDescent="0.45">
      <c r="A246" s="3"/>
      <c r="B246" s="3"/>
      <c r="C246" s="3"/>
    </row>
    <row r="247" spans="1:3" x14ac:dyDescent="0.45">
      <c r="A247" s="3"/>
      <c r="B247" s="3"/>
      <c r="C247" s="3"/>
    </row>
    <row r="248" spans="1:3" x14ac:dyDescent="0.45">
      <c r="A248" s="3"/>
      <c r="B248" s="3"/>
      <c r="C248" s="3"/>
    </row>
    <row r="249" spans="1:3" x14ac:dyDescent="0.45">
      <c r="A249" s="3"/>
      <c r="B249" s="3"/>
      <c r="C249" s="3"/>
    </row>
    <row r="250" spans="1:3" x14ac:dyDescent="0.45">
      <c r="A250" s="3"/>
      <c r="B250" s="3"/>
      <c r="C250" s="3"/>
    </row>
    <row r="251" spans="1:3" x14ac:dyDescent="0.45">
      <c r="A251" s="3"/>
      <c r="B251" s="3"/>
      <c r="C251" s="3"/>
    </row>
    <row r="252" spans="1:3" x14ac:dyDescent="0.45">
      <c r="A252" s="3"/>
      <c r="B252" s="3"/>
      <c r="C252" s="3"/>
    </row>
    <row r="253" spans="1:3" x14ac:dyDescent="0.45">
      <c r="A253" s="3"/>
      <c r="B253" s="3"/>
      <c r="C253" s="3"/>
    </row>
    <row r="254" spans="1:3" x14ac:dyDescent="0.45">
      <c r="A254" s="3"/>
      <c r="B254" s="3"/>
      <c r="C254" s="3"/>
    </row>
    <row r="255" spans="1:3" x14ac:dyDescent="0.45">
      <c r="A255" s="3"/>
      <c r="B255" s="3"/>
      <c r="C255" s="3"/>
    </row>
    <row r="256" spans="1:3" x14ac:dyDescent="0.45">
      <c r="A256" s="3"/>
      <c r="B256" s="3"/>
      <c r="C256" s="3"/>
    </row>
    <row r="257" spans="1:3" x14ac:dyDescent="0.45">
      <c r="A257" s="3"/>
      <c r="B257" s="3"/>
      <c r="C257" s="3"/>
    </row>
    <row r="258" spans="1:3" x14ac:dyDescent="0.45">
      <c r="A258" s="3"/>
      <c r="B258" s="3"/>
      <c r="C258" s="3"/>
    </row>
    <row r="259" spans="1:3" x14ac:dyDescent="0.45">
      <c r="A259" s="3"/>
      <c r="B259" s="3"/>
      <c r="C259" s="3"/>
    </row>
    <row r="260" spans="1:3" x14ac:dyDescent="0.45">
      <c r="A260" s="3"/>
      <c r="B260" s="3"/>
      <c r="C260" s="3"/>
    </row>
    <row r="261" spans="1:3" x14ac:dyDescent="0.45">
      <c r="A261" s="3"/>
      <c r="B261" s="3"/>
      <c r="C261" s="3"/>
    </row>
    <row r="262" spans="1:3" x14ac:dyDescent="0.45">
      <c r="A262" s="3"/>
      <c r="B262" s="3"/>
      <c r="C262" s="3"/>
    </row>
    <row r="263" spans="1:3" x14ac:dyDescent="0.45">
      <c r="A263" s="3"/>
      <c r="B263" s="3"/>
      <c r="C263" s="3"/>
    </row>
    <row r="264" spans="1:3" x14ac:dyDescent="0.45">
      <c r="A264" s="3"/>
      <c r="B264" s="3"/>
      <c r="C264" s="3"/>
    </row>
    <row r="265" spans="1:3" x14ac:dyDescent="0.45">
      <c r="A265" s="3"/>
      <c r="B265" s="3"/>
      <c r="C265" s="3"/>
    </row>
    <row r="266" spans="1:3" x14ac:dyDescent="0.45">
      <c r="A266" s="3"/>
      <c r="B266" s="3"/>
      <c r="C266" s="3"/>
    </row>
    <row r="267" spans="1:3" x14ac:dyDescent="0.45">
      <c r="A267" s="3"/>
      <c r="B267" s="3"/>
      <c r="C267" s="3"/>
    </row>
    <row r="268" spans="1:3" x14ac:dyDescent="0.45">
      <c r="A268" s="3"/>
      <c r="B268" s="3"/>
      <c r="C268" s="3"/>
    </row>
    <row r="269" spans="1:3" x14ac:dyDescent="0.45">
      <c r="A269" s="3"/>
      <c r="B269" s="3"/>
      <c r="C269" s="3"/>
    </row>
    <row r="270" spans="1:3" x14ac:dyDescent="0.45">
      <c r="A270" s="3"/>
      <c r="B270" s="3"/>
      <c r="C270" s="3"/>
    </row>
    <row r="271" spans="1:3" x14ac:dyDescent="0.45">
      <c r="A271" s="3"/>
      <c r="B271" s="3"/>
      <c r="C271" s="3"/>
    </row>
    <row r="272" spans="1:3" x14ac:dyDescent="0.45">
      <c r="A272" s="3"/>
      <c r="B272" s="3"/>
      <c r="C272" s="3"/>
    </row>
    <row r="273" spans="1:3" x14ac:dyDescent="0.45">
      <c r="A273" s="3"/>
      <c r="B273" s="3"/>
      <c r="C273" s="3"/>
    </row>
    <row r="274" spans="1:3" x14ac:dyDescent="0.45">
      <c r="A274" s="3"/>
      <c r="B274" s="3"/>
      <c r="C274" s="3"/>
    </row>
    <row r="275" spans="1:3" x14ac:dyDescent="0.45">
      <c r="A275" s="3"/>
      <c r="B275" s="3"/>
      <c r="C275" s="3"/>
    </row>
    <row r="276" spans="1:3" x14ac:dyDescent="0.45">
      <c r="A276" s="3"/>
      <c r="B276" s="3"/>
      <c r="C276" s="3"/>
    </row>
    <row r="277" spans="1:3" x14ac:dyDescent="0.45">
      <c r="A277" s="3"/>
      <c r="B277" s="3"/>
      <c r="C277" s="3"/>
    </row>
    <row r="278" spans="1:3" x14ac:dyDescent="0.45">
      <c r="A278" s="3"/>
      <c r="B278" s="3"/>
      <c r="C278" s="3"/>
    </row>
    <row r="279" spans="1:3" x14ac:dyDescent="0.45">
      <c r="A279" s="3"/>
      <c r="B279" s="3"/>
      <c r="C279" s="3"/>
    </row>
    <row r="280" spans="1:3" x14ac:dyDescent="0.45">
      <c r="A280" s="3"/>
      <c r="B280" s="3"/>
      <c r="C280" s="3"/>
    </row>
    <row r="281" spans="1:3" x14ac:dyDescent="0.45">
      <c r="A281" s="3"/>
      <c r="B281" s="3"/>
      <c r="C281" s="3"/>
    </row>
    <row r="282" spans="1:3" x14ac:dyDescent="0.45">
      <c r="A282" s="3"/>
      <c r="B282" s="3"/>
      <c r="C282" s="3"/>
    </row>
    <row r="283" spans="1:3" x14ac:dyDescent="0.45">
      <c r="A283" s="3"/>
      <c r="B283" s="3"/>
      <c r="C283" s="3"/>
    </row>
    <row r="284" spans="1:3" x14ac:dyDescent="0.45">
      <c r="A284" s="3"/>
      <c r="B284" s="3"/>
      <c r="C284" s="3"/>
    </row>
    <row r="285" spans="1:3" x14ac:dyDescent="0.45">
      <c r="A285" s="3"/>
      <c r="B285" s="3"/>
      <c r="C285" s="3"/>
    </row>
    <row r="286" spans="1:3" x14ac:dyDescent="0.45">
      <c r="A286" s="3"/>
      <c r="B286" s="3"/>
      <c r="C286" s="3"/>
    </row>
    <row r="287" spans="1:3" x14ac:dyDescent="0.45">
      <c r="A287" s="3"/>
      <c r="B287" s="3"/>
      <c r="C287" s="3"/>
    </row>
    <row r="288" spans="1:3" x14ac:dyDescent="0.45">
      <c r="A288" s="3"/>
      <c r="B288" s="3"/>
      <c r="C288" s="3"/>
    </row>
    <row r="289" spans="1:3" x14ac:dyDescent="0.45">
      <c r="A289" s="3"/>
      <c r="B289" s="3"/>
      <c r="C289" s="3"/>
    </row>
    <row r="290" spans="1:3" x14ac:dyDescent="0.45">
      <c r="A290" s="3"/>
      <c r="B290" s="3"/>
      <c r="C290" s="3"/>
    </row>
    <row r="291" spans="1:3" x14ac:dyDescent="0.45">
      <c r="A291" s="3"/>
      <c r="B291" s="3"/>
      <c r="C291" s="3"/>
    </row>
    <row r="292" spans="1:3" x14ac:dyDescent="0.45">
      <c r="A292" s="3"/>
      <c r="B292" s="3"/>
      <c r="C292" s="3"/>
    </row>
    <row r="293" spans="1:3" x14ac:dyDescent="0.45">
      <c r="A293" s="3"/>
      <c r="B293" s="3"/>
      <c r="C293" s="3"/>
    </row>
    <row r="294" spans="1:3" x14ac:dyDescent="0.45">
      <c r="A294" s="3"/>
      <c r="B294" s="3"/>
      <c r="C294" s="3"/>
    </row>
    <row r="295" spans="1:3" x14ac:dyDescent="0.45">
      <c r="A295" s="3"/>
      <c r="B295" s="3"/>
      <c r="C295" s="3"/>
    </row>
    <row r="296" spans="1:3" x14ac:dyDescent="0.45">
      <c r="A296" s="3"/>
      <c r="B296" s="3"/>
      <c r="C296" s="3"/>
    </row>
    <row r="297" spans="1:3" x14ac:dyDescent="0.45">
      <c r="A297" s="3"/>
      <c r="B297" s="3"/>
      <c r="C297" s="3"/>
    </row>
    <row r="298" spans="1:3" x14ac:dyDescent="0.45">
      <c r="A298" s="3"/>
      <c r="B298" s="3"/>
      <c r="C298" s="3"/>
    </row>
    <row r="299" spans="1:3" x14ac:dyDescent="0.45">
      <c r="A299" s="3"/>
      <c r="B299" s="3"/>
      <c r="C299" s="3"/>
    </row>
    <row r="300" spans="1:3" x14ac:dyDescent="0.45">
      <c r="A300" s="3"/>
      <c r="B300" s="3"/>
      <c r="C300" s="3"/>
    </row>
    <row r="301" spans="1:3" x14ac:dyDescent="0.45">
      <c r="A301" s="3"/>
      <c r="B301" s="3"/>
      <c r="C301" s="3"/>
    </row>
    <row r="302" spans="1:3" x14ac:dyDescent="0.45">
      <c r="A302" s="3"/>
      <c r="B302" s="3"/>
      <c r="C302" s="3"/>
    </row>
    <row r="303" spans="1:3" x14ac:dyDescent="0.45">
      <c r="A303" s="3"/>
      <c r="B303" s="3"/>
      <c r="C303" s="3"/>
    </row>
    <row r="304" spans="1:3" x14ac:dyDescent="0.45">
      <c r="A304" s="3"/>
      <c r="B304" s="3"/>
      <c r="C304" s="3"/>
    </row>
    <row r="305" spans="1:3" x14ac:dyDescent="0.45">
      <c r="A305" s="3"/>
      <c r="B305" s="3"/>
      <c r="C305" s="3"/>
    </row>
    <row r="306" spans="1:3" x14ac:dyDescent="0.45">
      <c r="A306" s="3"/>
      <c r="B306" s="3"/>
      <c r="C306" s="3"/>
    </row>
    <row r="307" spans="1:3" x14ac:dyDescent="0.45">
      <c r="A307" s="3"/>
      <c r="B307" s="3"/>
      <c r="C307" s="3"/>
    </row>
    <row r="308" spans="1:3" x14ac:dyDescent="0.45">
      <c r="A308" s="3"/>
      <c r="B308" s="3"/>
      <c r="C308" s="3"/>
    </row>
    <row r="309" spans="1:3" x14ac:dyDescent="0.45">
      <c r="A309" s="3"/>
      <c r="B309" s="3"/>
      <c r="C309" s="3"/>
    </row>
    <row r="310" spans="1:3" x14ac:dyDescent="0.45">
      <c r="A310" s="3"/>
      <c r="B310" s="3"/>
      <c r="C310" s="3"/>
    </row>
    <row r="311" spans="1:3" x14ac:dyDescent="0.45">
      <c r="A311" s="3"/>
      <c r="B311" s="3"/>
      <c r="C311" s="3"/>
    </row>
    <row r="312" spans="1:3" x14ac:dyDescent="0.45">
      <c r="A312" s="3"/>
      <c r="B312" s="3"/>
      <c r="C312" s="3"/>
    </row>
    <row r="313" spans="1:3" x14ac:dyDescent="0.45">
      <c r="A313" s="3"/>
      <c r="B313" s="3"/>
      <c r="C313" s="3"/>
    </row>
    <row r="314" spans="1:3" x14ac:dyDescent="0.45">
      <c r="A314" s="3"/>
      <c r="B314" s="3"/>
      <c r="C314" s="3"/>
    </row>
    <row r="315" spans="1:3" x14ac:dyDescent="0.45">
      <c r="A315" s="3"/>
      <c r="B315" s="3"/>
      <c r="C315" s="3"/>
    </row>
    <row r="316" spans="1:3" x14ac:dyDescent="0.45">
      <c r="A316" s="3"/>
      <c r="B316" s="3"/>
      <c r="C316" s="3"/>
    </row>
    <row r="317" spans="1:3" x14ac:dyDescent="0.45">
      <c r="A317" s="3"/>
      <c r="B317" s="3"/>
      <c r="C317" s="3"/>
    </row>
    <row r="318" spans="1:3" x14ac:dyDescent="0.45">
      <c r="A318" s="3"/>
      <c r="B318" s="3"/>
      <c r="C318" s="3"/>
    </row>
    <row r="319" spans="1:3" x14ac:dyDescent="0.45">
      <c r="A319" s="3"/>
      <c r="B319" s="3"/>
      <c r="C319" s="3"/>
    </row>
    <row r="320" spans="1:3" x14ac:dyDescent="0.45">
      <c r="A320" s="3"/>
      <c r="B320" s="3"/>
      <c r="C320" s="3"/>
    </row>
    <row r="321" spans="1:3" x14ac:dyDescent="0.45">
      <c r="A321" s="3"/>
      <c r="B321" s="3"/>
      <c r="C321" s="3"/>
    </row>
    <row r="322" spans="1:3" x14ac:dyDescent="0.45">
      <c r="A322" s="3"/>
      <c r="B322" s="3"/>
      <c r="C322" s="3"/>
    </row>
    <row r="323" spans="1:3" x14ac:dyDescent="0.45">
      <c r="A323" s="3"/>
      <c r="B323" s="3"/>
      <c r="C323" s="3"/>
    </row>
    <row r="324" spans="1:3" x14ac:dyDescent="0.45">
      <c r="A324" s="3"/>
      <c r="B324" s="3"/>
      <c r="C324" s="3"/>
    </row>
    <row r="325" spans="1:3" x14ac:dyDescent="0.45">
      <c r="A325" s="3"/>
      <c r="B325" s="3"/>
      <c r="C325" s="3"/>
    </row>
    <row r="326" spans="1:3" x14ac:dyDescent="0.45">
      <c r="A326" s="3"/>
      <c r="B326" s="3"/>
      <c r="C326" s="3"/>
    </row>
    <row r="327" spans="1:3" x14ac:dyDescent="0.45">
      <c r="A327" s="3"/>
      <c r="B327" s="3"/>
      <c r="C327" s="3"/>
    </row>
    <row r="328" spans="1:3" x14ac:dyDescent="0.45">
      <c r="A328" s="3"/>
      <c r="B328" s="3"/>
      <c r="C328" s="3"/>
    </row>
    <row r="329" spans="1:3" x14ac:dyDescent="0.45">
      <c r="A329" s="3"/>
      <c r="B329" s="3"/>
      <c r="C329" s="3"/>
    </row>
    <row r="330" spans="1:3" x14ac:dyDescent="0.45">
      <c r="A330" s="3"/>
      <c r="B330" s="3"/>
      <c r="C330" s="3"/>
    </row>
    <row r="331" spans="1:3" x14ac:dyDescent="0.45">
      <c r="A331" s="3"/>
      <c r="B331" s="3"/>
      <c r="C331" s="3"/>
    </row>
    <row r="332" spans="1:3" x14ac:dyDescent="0.45">
      <c r="A332" s="3"/>
      <c r="B332" s="3"/>
      <c r="C332" s="3"/>
    </row>
    <row r="333" spans="1:3" x14ac:dyDescent="0.45">
      <c r="A333" s="3"/>
      <c r="B333" s="3"/>
      <c r="C333" s="3"/>
    </row>
    <row r="334" spans="1:3" x14ac:dyDescent="0.45">
      <c r="A334" s="3"/>
      <c r="B334" s="3"/>
      <c r="C334" s="3"/>
    </row>
    <row r="335" spans="1:3" x14ac:dyDescent="0.45">
      <c r="A335" s="3"/>
      <c r="B335" s="3"/>
      <c r="C335" s="3"/>
    </row>
    <row r="336" spans="1:3" x14ac:dyDescent="0.45">
      <c r="A336" s="3"/>
      <c r="B336" s="3"/>
      <c r="C336" s="3"/>
    </row>
  </sheetData>
  <mergeCells count="2">
    <mergeCell ref="D3:P3"/>
    <mergeCell ref="R3:AE3"/>
  </mergeCells>
  <phoneticPr fontId="5"/>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5"/>
  </sheetPr>
  <dimension ref="A1:AF355"/>
  <sheetViews>
    <sheetView topLeftCell="A4" zoomScaleNormal="100" workbookViewId="0">
      <selection activeCell="A12" sqref="A12"/>
    </sheetView>
  </sheetViews>
  <sheetFormatPr defaultRowHeight="15" x14ac:dyDescent="0.45"/>
  <cols>
    <col min="1" max="1" width="10.44140625" customWidth="1"/>
    <col min="2" max="2" width="9.44140625" customWidth="1"/>
    <col min="3" max="3" width="15.44140625" customWidth="1"/>
    <col min="4" max="32" width="9.6640625" customWidth="1"/>
  </cols>
  <sheetData>
    <row r="1" spans="1:32" x14ac:dyDescent="0.45">
      <c r="A1" t="s">
        <v>611</v>
      </c>
      <c r="G1" s="121" t="s">
        <v>612</v>
      </c>
    </row>
    <row r="2" spans="1:32" x14ac:dyDescent="0.45">
      <c r="A2" s="73" t="s">
        <v>613</v>
      </c>
      <c r="B2" s="61"/>
      <c r="D2" s="60"/>
      <c r="E2" s="60"/>
      <c r="G2" s="62" t="s">
        <v>614</v>
      </c>
      <c r="H2" s="60"/>
      <c r="J2" s="60"/>
      <c r="K2" s="60"/>
      <c r="L2" s="60"/>
      <c r="M2" s="60"/>
      <c r="N2" s="60"/>
      <c r="O2" s="60"/>
      <c r="P2" s="60"/>
      <c r="Q2" s="60"/>
      <c r="R2" s="60"/>
      <c r="S2" s="60"/>
      <c r="T2" s="60"/>
      <c r="U2" s="60"/>
      <c r="V2" s="60"/>
      <c r="W2" s="60"/>
      <c r="X2" s="60"/>
      <c r="Y2" s="60"/>
      <c r="Z2" s="60"/>
      <c r="AA2" s="60"/>
      <c r="AB2" s="60"/>
      <c r="AC2" s="60"/>
      <c r="AD2" s="60"/>
      <c r="AE2" s="60"/>
      <c r="AF2" s="60"/>
    </row>
    <row r="3" spans="1:32" x14ac:dyDescent="0.45">
      <c r="A3" s="6"/>
      <c r="B3" s="6"/>
      <c r="C3" s="6"/>
      <c r="D3" s="219" t="s">
        <v>615</v>
      </c>
      <c r="E3" s="221" t="s">
        <v>591</v>
      </c>
      <c r="F3" s="222"/>
      <c r="G3" s="222"/>
      <c r="H3" s="222"/>
      <c r="I3" s="222"/>
      <c r="J3" s="222"/>
      <c r="K3" s="222"/>
      <c r="L3" s="222"/>
      <c r="M3" s="222"/>
      <c r="N3" s="222"/>
      <c r="O3" s="222"/>
      <c r="P3" s="222"/>
      <c r="Q3" s="222"/>
      <c r="R3" s="63"/>
      <c r="S3" s="223" t="s">
        <v>592</v>
      </c>
      <c r="T3" s="223"/>
      <c r="U3" s="223"/>
      <c r="V3" s="223"/>
      <c r="W3" s="223"/>
      <c r="X3" s="223"/>
      <c r="Y3" s="223"/>
      <c r="Z3" s="223"/>
      <c r="AA3" s="223"/>
      <c r="AB3" s="223"/>
      <c r="AC3" s="223"/>
      <c r="AD3" s="223"/>
      <c r="AE3" s="223"/>
      <c r="AF3" s="223"/>
    </row>
    <row r="4" spans="1:32" ht="36.75" customHeight="1" x14ac:dyDescent="0.45">
      <c r="A4" s="58" t="s">
        <v>229</v>
      </c>
      <c r="B4" s="58" t="s">
        <v>230</v>
      </c>
      <c r="C4" s="58" t="s">
        <v>231</v>
      </c>
      <c r="D4" s="220"/>
      <c r="E4" s="5" t="s">
        <v>593</v>
      </c>
      <c r="F4" s="5" t="s">
        <v>594</v>
      </c>
      <c r="G4" s="5" t="s">
        <v>595</v>
      </c>
      <c r="H4" s="5" t="s">
        <v>596</v>
      </c>
      <c r="I4" s="5" t="s">
        <v>597</v>
      </c>
      <c r="J4" s="5" t="s">
        <v>598</v>
      </c>
      <c r="K4" s="5" t="s">
        <v>599</v>
      </c>
      <c r="L4" s="5" t="s">
        <v>600</v>
      </c>
      <c r="M4" s="5" t="s">
        <v>601</v>
      </c>
      <c r="N4" s="5" t="s">
        <v>602</v>
      </c>
      <c r="O4" s="5" t="s">
        <v>603</v>
      </c>
      <c r="P4" s="5" t="s">
        <v>604</v>
      </c>
      <c r="Q4" s="5" t="s">
        <v>605</v>
      </c>
      <c r="R4" s="5" t="s">
        <v>606</v>
      </c>
      <c r="S4" s="5" t="s">
        <v>593</v>
      </c>
      <c r="T4" s="5" t="s">
        <v>594</v>
      </c>
      <c r="U4" s="5" t="s">
        <v>595</v>
      </c>
      <c r="V4" s="5" t="s">
        <v>596</v>
      </c>
      <c r="W4" s="5" t="s">
        <v>597</v>
      </c>
      <c r="X4" s="5" t="s">
        <v>598</v>
      </c>
      <c r="Y4" s="5" t="s">
        <v>599</v>
      </c>
      <c r="Z4" s="5" t="s">
        <v>600</v>
      </c>
      <c r="AA4" s="5" t="s">
        <v>601</v>
      </c>
      <c r="AB4" s="5" t="s">
        <v>602</v>
      </c>
      <c r="AC4" s="5" t="s">
        <v>603</v>
      </c>
      <c r="AD4" s="5" t="s">
        <v>604</v>
      </c>
      <c r="AE4" s="5" t="s">
        <v>605</v>
      </c>
      <c r="AF4" s="5" t="s">
        <v>606</v>
      </c>
    </row>
    <row r="5" spans="1:32" x14ac:dyDescent="0.45">
      <c r="A5" s="1" t="s">
        <v>232</v>
      </c>
      <c r="B5" s="1" t="s">
        <v>233</v>
      </c>
      <c r="C5" s="1" t="s">
        <v>234</v>
      </c>
      <c r="D5" s="128">
        <v>17997</v>
      </c>
      <c r="E5" s="128">
        <v>0</v>
      </c>
      <c r="F5" s="128">
        <v>532</v>
      </c>
      <c r="G5" s="128">
        <v>1130</v>
      </c>
      <c r="H5" s="128">
        <v>1256</v>
      </c>
      <c r="I5" s="128">
        <v>1306</v>
      </c>
      <c r="J5" s="128">
        <v>1197</v>
      </c>
      <c r="K5" s="128">
        <v>970</v>
      </c>
      <c r="L5" s="128">
        <v>1118</v>
      </c>
      <c r="M5" s="128">
        <v>1357</v>
      </c>
      <c r="N5" s="128">
        <v>1217</v>
      </c>
      <c r="O5" s="128">
        <v>871</v>
      </c>
      <c r="P5" s="128">
        <v>289</v>
      </c>
      <c r="Q5" s="128">
        <v>166</v>
      </c>
      <c r="R5" s="128">
        <v>111</v>
      </c>
      <c r="S5" s="154">
        <v>0</v>
      </c>
      <c r="T5" s="154">
        <v>464</v>
      </c>
      <c r="U5" s="154">
        <v>864</v>
      </c>
      <c r="V5" s="154">
        <v>895</v>
      </c>
      <c r="W5" s="154">
        <v>919</v>
      </c>
      <c r="X5" s="154">
        <v>819</v>
      </c>
      <c r="Y5" s="154">
        <v>656</v>
      </c>
      <c r="Z5" s="154">
        <v>510</v>
      </c>
      <c r="AA5" s="154">
        <v>460</v>
      </c>
      <c r="AB5" s="154">
        <v>378</v>
      </c>
      <c r="AC5" s="154">
        <v>247</v>
      </c>
      <c r="AD5" s="154">
        <v>138</v>
      </c>
      <c r="AE5" s="154">
        <v>54</v>
      </c>
      <c r="AF5" s="154">
        <v>73</v>
      </c>
    </row>
    <row r="6" spans="1:32" x14ac:dyDescent="0.45">
      <c r="A6" s="2" t="s">
        <v>235</v>
      </c>
      <c r="B6" s="2" t="s">
        <v>3</v>
      </c>
      <c r="C6" s="2" t="s">
        <v>236</v>
      </c>
      <c r="D6" s="129">
        <v>648.20000000000005</v>
      </c>
      <c r="E6" s="129">
        <v>0</v>
      </c>
      <c r="F6" s="129">
        <v>20</v>
      </c>
      <c r="G6" s="129">
        <v>36</v>
      </c>
      <c r="H6" s="129">
        <v>45</v>
      </c>
      <c r="I6" s="129">
        <v>46</v>
      </c>
      <c r="J6" s="129">
        <v>50</v>
      </c>
      <c r="K6" s="129">
        <v>52</v>
      </c>
      <c r="L6" s="129">
        <v>56</v>
      </c>
      <c r="M6" s="129">
        <v>65</v>
      </c>
      <c r="N6" s="129">
        <v>57</v>
      </c>
      <c r="O6" s="129">
        <v>48.2</v>
      </c>
      <c r="P6" s="129">
        <v>10</v>
      </c>
      <c r="Q6" s="129">
        <v>6</v>
      </c>
      <c r="R6" s="129">
        <v>3</v>
      </c>
      <c r="S6" s="129">
        <v>0</v>
      </c>
      <c r="T6" s="129">
        <v>12</v>
      </c>
      <c r="U6" s="129">
        <v>24</v>
      </c>
      <c r="V6" s="129">
        <v>17</v>
      </c>
      <c r="W6" s="129">
        <v>22</v>
      </c>
      <c r="X6" s="129">
        <v>20</v>
      </c>
      <c r="Y6" s="129">
        <v>14</v>
      </c>
      <c r="Z6" s="129">
        <v>18</v>
      </c>
      <c r="AA6" s="129">
        <v>10</v>
      </c>
      <c r="AB6" s="129">
        <v>8</v>
      </c>
      <c r="AC6" s="129">
        <v>5</v>
      </c>
      <c r="AD6" s="129">
        <v>2</v>
      </c>
      <c r="AE6" s="129">
        <v>0</v>
      </c>
      <c r="AF6" s="129">
        <v>2</v>
      </c>
    </row>
    <row r="7" spans="1:32" x14ac:dyDescent="0.45">
      <c r="A7" s="3" t="s">
        <v>237</v>
      </c>
      <c r="B7" s="3" t="s">
        <v>3</v>
      </c>
      <c r="C7" s="3" t="s">
        <v>238</v>
      </c>
      <c r="D7" s="130">
        <v>44</v>
      </c>
      <c r="E7" s="130">
        <v>0</v>
      </c>
      <c r="F7" s="130">
        <v>3</v>
      </c>
      <c r="G7" s="130">
        <v>2</v>
      </c>
      <c r="H7" s="130">
        <v>3</v>
      </c>
      <c r="I7" s="130">
        <v>1</v>
      </c>
      <c r="J7" s="130">
        <v>0</v>
      </c>
      <c r="K7" s="130">
        <v>2</v>
      </c>
      <c r="L7" s="130">
        <v>5</v>
      </c>
      <c r="M7" s="130">
        <v>8</v>
      </c>
      <c r="N7" s="130">
        <v>6</v>
      </c>
      <c r="O7" s="130">
        <v>2</v>
      </c>
      <c r="P7" s="130">
        <v>0</v>
      </c>
      <c r="Q7" s="130">
        <v>0</v>
      </c>
      <c r="R7" s="130">
        <v>1</v>
      </c>
      <c r="S7" s="130">
        <v>0</v>
      </c>
      <c r="T7" s="130">
        <v>1</v>
      </c>
      <c r="U7" s="130">
        <v>1</v>
      </c>
      <c r="V7" s="130">
        <v>0</v>
      </c>
      <c r="W7" s="130">
        <v>1</v>
      </c>
      <c r="X7" s="130">
        <v>2</v>
      </c>
      <c r="Y7" s="130">
        <v>3</v>
      </c>
      <c r="Z7" s="130">
        <v>3</v>
      </c>
      <c r="AA7" s="130">
        <v>0</v>
      </c>
      <c r="AB7" s="130">
        <v>0</v>
      </c>
      <c r="AC7" s="130">
        <v>0</v>
      </c>
      <c r="AD7" s="130">
        <v>0</v>
      </c>
      <c r="AE7" s="130">
        <v>0</v>
      </c>
      <c r="AF7" s="130">
        <v>0</v>
      </c>
    </row>
    <row r="8" spans="1:32" x14ac:dyDescent="0.45">
      <c r="A8" s="3" t="s">
        <v>237</v>
      </c>
      <c r="B8" s="3" t="s">
        <v>3</v>
      </c>
      <c r="C8" s="3" t="s">
        <v>239</v>
      </c>
      <c r="D8" s="130">
        <v>1</v>
      </c>
      <c r="E8" s="130">
        <v>0</v>
      </c>
      <c r="F8" s="130">
        <v>0</v>
      </c>
      <c r="G8" s="130">
        <v>0</v>
      </c>
      <c r="H8" s="130">
        <v>0</v>
      </c>
      <c r="I8" s="130">
        <v>1</v>
      </c>
      <c r="J8" s="130">
        <v>0</v>
      </c>
      <c r="K8" s="130">
        <v>0</v>
      </c>
      <c r="L8" s="130">
        <v>0</v>
      </c>
      <c r="M8" s="130">
        <v>0</v>
      </c>
      <c r="N8" s="130">
        <v>0</v>
      </c>
      <c r="O8" s="130">
        <v>0</v>
      </c>
      <c r="P8" s="130">
        <v>0</v>
      </c>
      <c r="Q8" s="130">
        <v>0</v>
      </c>
      <c r="R8" s="130">
        <v>0</v>
      </c>
      <c r="S8" s="130">
        <v>0</v>
      </c>
      <c r="T8" s="130">
        <v>0</v>
      </c>
      <c r="U8" s="130">
        <v>0</v>
      </c>
      <c r="V8" s="130">
        <v>0</v>
      </c>
      <c r="W8" s="130">
        <v>0</v>
      </c>
      <c r="X8" s="130">
        <v>0</v>
      </c>
      <c r="Y8" s="130">
        <v>0</v>
      </c>
      <c r="Z8" s="130">
        <v>0</v>
      </c>
      <c r="AA8" s="130">
        <v>0</v>
      </c>
      <c r="AB8" s="130">
        <v>0</v>
      </c>
      <c r="AC8" s="130">
        <v>0</v>
      </c>
      <c r="AD8" s="130">
        <v>0</v>
      </c>
      <c r="AE8" s="130">
        <v>0</v>
      </c>
      <c r="AF8" s="130">
        <v>0</v>
      </c>
    </row>
    <row r="9" spans="1:32" x14ac:dyDescent="0.45">
      <c r="A9" s="3" t="s">
        <v>237</v>
      </c>
      <c r="B9" s="3" t="s">
        <v>3</v>
      </c>
      <c r="C9" s="3" t="s">
        <v>240</v>
      </c>
      <c r="D9" s="130">
        <v>2.4</v>
      </c>
      <c r="E9" s="130">
        <v>0</v>
      </c>
      <c r="F9" s="130">
        <v>0</v>
      </c>
      <c r="G9" s="130">
        <v>0</v>
      </c>
      <c r="H9" s="130">
        <v>0</v>
      </c>
      <c r="I9" s="130">
        <v>1</v>
      </c>
      <c r="J9" s="130">
        <v>0.4</v>
      </c>
      <c r="K9" s="130">
        <v>0</v>
      </c>
      <c r="L9" s="130">
        <v>0</v>
      </c>
      <c r="M9" s="130">
        <v>1</v>
      </c>
      <c r="N9" s="130">
        <v>0</v>
      </c>
      <c r="O9" s="130">
        <v>0</v>
      </c>
      <c r="P9" s="130">
        <v>0</v>
      </c>
      <c r="Q9" s="130">
        <v>0</v>
      </c>
      <c r="R9" s="130">
        <v>0</v>
      </c>
      <c r="S9" s="130">
        <v>0</v>
      </c>
      <c r="T9" s="130">
        <v>0</v>
      </c>
      <c r="U9" s="130">
        <v>0</v>
      </c>
      <c r="V9" s="130">
        <v>0</v>
      </c>
      <c r="W9" s="130">
        <v>0</v>
      </c>
      <c r="X9" s="130">
        <v>0</v>
      </c>
      <c r="Y9" s="130">
        <v>0</v>
      </c>
      <c r="Z9" s="130">
        <v>0</v>
      </c>
      <c r="AA9" s="130">
        <v>0</v>
      </c>
      <c r="AB9" s="130">
        <v>0</v>
      </c>
      <c r="AC9" s="130">
        <v>0</v>
      </c>
      <c r="AD9" s="130">
        <v>0</v>
      </c>
      <c r="AE9" s="130">
        <v>0</v>
      </c>
      <c r="AF9" s="130">
        <v>0</v>
      </c>
    </row>
    <row r="10" spans="1:32" x14ac:dyDescent="0.45">
      <c r="A10" s="3" t="s">
        <v>237</v>
      </c>
      <c r="B10" s="3" t="s">
        <v>3</v>
      </c>
      <c r="C10" s="3" t="s">
        <v>241</v>
      </c>
      <c r="D10" s="130">
        <v>344.4</v>
      </c>
      <c r="E10" s="130">
        <v>0</v>
      </c>
      <c r="F10" s="130">
        <v>5</v>
      </c>
      <c r="G10" s="130">
        <v>13</v>
      </c>
      <c r="H10" s="130">
        <v>25</v>
      </c>
      <c r="I10" s="130">
        <v>25.8</v>
      </c>
      <c r="J10" s="130">
        <v>30.6</v>
      </c>
      <c r="K10" s="130">
        <v>28.8</v>
      </c>
      <c r="L10" s="130">
        <v>24</v>
      </c>
      <c r="M10" s="130">
        <v>36</v>
      </c>
      <c r="N10" s="130">
        <v>27</v>
      </c>
      <c r="O10" s="130">
        <v>27</v>
      </c>
      <c r="P10" s="130">
        <v>6</v>
      </c>
      <c r="Q10" s="130">
        <v>4</v>
      </c>
      <c r="R10" s="130">
        <v>1</v>
      </c>
      <c r="S10" s="130">
        <v>0</v>
      </c>
      <c r="T10" s="130">
        <v>5</v>
      </c>
      <c r="U10" s="130">
        <v>11</v>
      </c>
      <c r="V10" s="130">
        <v>10.8</v>
      </c>
      <c r="W10" s="130">
        <v>15.8</v>
      </c>
      <c r="X10" s="130">
        <v>12.8</v>
      </c>
      <c r="Y10" s="130">
        <v>7</v>
      </c>
      <c r="Z10" s="130">
        <v>11</v>
      </c>
      <c r="AA10" s="130">
        <v>5.8</v>
      </c>
      <c r="AB10" s="130">
        <v>6</v>
      </c>
      <c r="AC10" s="130">
        <v>3</v>
      </c>
      <c r="AD10" s="130">
        <v>1</v>
      </c>
      <c r="AE10" s="130">
        <v>0</v>
      </c>
      <c r="AF10" s="130">
        <v>2</v>
      </c>
    </row>
    <row r="11" spans="1:32" x14ac:dyDescent="0.45">
      <c r="A11" s="3" t="s">
        <v>237</v>
      </c>
      <c r="B11" s="3" t="s">
        <v>3</v>
      </c>
      <c r="C11" s="3" t="s">
        <v>242</v>
      </c>
      <c r="D11" s="130">
        <v>18.2</v>
      </c>
      <c r="E11" s="130">
        <v>0</v>
      </c>
      <c r="F11" s="130">
        <v>0</v>
      </c>
      <c r="G11" s="130">
        <v>1</v>
      </c>
      <c r="H11" s="130">
        <v>1</v>
      </c>
      <c r="I11" s="130">
        <v>0</v>
      </c>
      <c r="J11" s="130">
        <v>2</v>
      </c>
      <c r="K11" s="130">
        <v>4</v>
      </c>
      <c r="L11" s="130">
        <v>1</v>
      </c>
      <c r="M11" s="130">
        <v>1</v>
      </c>
      <c r="N11" s="130">
        <v>3</v>
      </c>
      <c r="O11" s="130">
        <v>3</v>
      </c>
      <c r="P11" s="130">
        <v>2</v>
      </c>
      <c r="Q11" s="130">
        <v>0</v>
      </c>
      <c r="R11" s="130">
        <v>0</v>
      </c>
      <c r="S11" s="130">
        <v>0</v>
      </c>
      <c r="T11" s="130">
        <v>0</v>
      </c>
      <c r="U11" s="130">
        <v>0</v>
      </c>
      <c r="V11" s="130">
        <v>0</v>
      </c>
      <c r="W11" s="130">
        <v>0</v>
      </c>
      <c r="X11" s="130">
        <v>0</v>
      </c>
      <c r="Y11" s="130">
        <v>0</v>
      </c>
      <c r="Z11" s="130">
        <v>0</v>
      </c>
      <c r="AA11" s="130">
        <v>0.2</v>
      </c>
      <c r="AB11" s="130">
        <v>0</v>
      </c>
      <c r="AC11" s="130">
        <v>0</v>
      </c>
      <c r="AD11" s="130">
        <v>0</v>
      </c>
      <c r="AE11" s="130">
        <v>0</v>
      </c>
      <c r="AF11" s="130">
        <v>0</v>
      </c>
    </row>
    <row r="12" spans="1:32" x14ac:dyDescent="0.45">
      <c r="A12" s="3" t="s">
        <v>237</v>
      </c>
      <c r="B12" s="3" t="s">
        <v>3</v>
      </c>
      <c r="C12" s="3" t="s">
        <v>243</v>
      </c>
      <c r="D12" s="130">
        <v>12.2</v>
      </c>
      <c r="E12" s="130">
        <v>0</v>
      </c>
      <c r="F12" s="130">
        <v>0</v>
      </c>
      <c r="G12" s="130">
        <v>1</v>
      </c>
      <c r="H12" s="130">
        <v>0</v>
      </c>
      <c r="I12" s="130">
        <v>0</v>
      </c>
      <c r="J12" s="130">
        <v>0</v>
      </c>
      <c r="K12" s="130">
        <v>1</v>
      </c>
      <c r="L12" s="130">
        <v>1</v>
      </c>
      <c r="M12" s="130">
        <v>1</v>
      </c>
      <c r="N12" s="130">
        <v>4</v>
      </c>
      <c r="O12" s="130">
        <v>1</v>
      </c>
      <c r="P12" s="130">
        <v>0</v>
      </c>
      <c r="Q12" s="130">
        <v>1</v>
      </c>
      <c r="R12" s="130">
        <v>0</v>
      </c>
      <c r="S12" s="130">
        <v>0</v>
      </c>
      <c r="T12" s="130">
        <v>0</v>
      </c>
      <c r="U12" s="130">
        <v>0</v>
      </c>
      <c r="V12" s="130">
        <v>1</v>
      </c>
      <c r="W12" s="130">
        <v>0.2</v>
      </c>
      <c r="X12" s="130">
        <v>1</v>
      </c>
      <c r="Y12" s="130">
        <v>0</v>
      </c>
      <c r="Z12" s="130">
        <v>0</v>
      </c>
      <c r="AA12" s="130">
        <v>0</v>
      </c>
      <c r="AB12" s="130">
        <v>0</v>
      </c>
      <c r="AC12" s="130">
        <v>0</v>
      </c>
      <c r="AD12" s="130">
        <v>0</v>
      </c>
      <c r="AE12" s="130">
        <v>0</v>
      </c>
      <c r="AF12" s="130">
        <v>0</v>
      </c>
    </row>
    <row r="13" spans="1:32" x14ac:dyDescent="0.45">
      <c r="A13" s="3" t="s">
        <v>237</v>
      </c>
      <c r="B13" s="3" t="s">
        <v>3</v>
      </c>
      <c r="C13" s="3" t="s">
        <v>244</v>
      </c>
      <c r="D13" s="130">
        <v>9</v>
      </c>
      <c r="E13" s="130">
        <v>0</v>
      </c>
      <c r="F13" s="130">
        <v>0</v>
      </c>
      <c r="G13" s="130">
        <v>0</v>
      </c>
      <c r="H13" s="130">
        <v>0</v>
      </c>
      <c r="I13" s="130">
        <v>2</v>
      </c>
      <c r="J13" s="130">
        <v>1</v>
      </c>
      <c r="K13" s="130">
        <v>0</v>
      </c>
      <c r="L13" s="130">
        <v>1</v>
      </c>
      <c r="M13" s="130">
        <v>1</v>
      </c>
      <c r="N13" s="130">
        <v>1</v>
      </c>
      <c r="O13" s="130">
        <v>1</v>
      </c>
      <c r="P13" s="130">
        <v>0</v>
      </c>
      <c r="Q13" s="130">
        <v>0</v>
      </c>
      <c r="R13" s="130">
        <v>0</v>
      </c>
      <c r="S13" s="130">
        <v>0</v>
      </c>
      <c r="T13" s="130">
        <v>0</v>
      </c>
      <c r="U13" s="130">
        <v>1</v>
      </c>
      <c r="V13" s="130">
        <v>0</v>
      </c>
      <c r="W13" s="130">
        <v>0</v>
      </c>
      <c r="X13" s="130">
        <v>0</v>
      </c>
      <c r="Y13" s="130">
        <v>1</v>
      </c>
      <c r="Z13" s="130">
        <v>0</v>
      </c>
      <c r="AA13" s="130">
        <v>0</v>
      </c>
      <c r="AB13" s="130">
        <v>0</v>
      </c>
      <c r="AC13" s="130">
        <v>0</v>
      </c>
      <c r="AD13" s="130">
        <v>0</v>
      </c>
      <c r="AE13" s="130">
        <v>0</v>
      </c>
      <c r="AF13" s="130">
        <v>0</v>
      </c>
    </row>
    <row r="14" spans="1:32" x14ac:dyDescent="0.45">
      <c r="A14" s="3" t="s">
        <v>237</v>
      </c>
      <c r="B14" s="3" t="s">
        <v>3</v>
      </c>
      <c r="C14" s="3" t="s">
        <v>245</v>
      </c>
      <c r="D14" s="130">
        <v>2</v>
      </c>
      <c r="E14" s="130">
        <v>0</v>
      </c>
      <c r="F14" s="130">
        <v>0</v>
      </c>
      <c r="G14" s="130">
        <v>0</v>
      </c>
      <c r="H14" s="130">
        <v>0</v>
      </c>
      <c r="I14" s="130">
        <v>0</v>
      </c>
      <c r="J14" s="130">
        <v>0</v>
      </c>
      <c r="K14" s="130">
        <v>0</v>
      </c>
      <c r="L14" s="130">
        <v>1</v>
      </c>
      <c r="M14" s="130">
        <v>0</v>
      </c>
      <c r="N14" s="130">
        <v>0</v>
      </c>
      <c r="O14" s="130">
        <v>0</v>
      </c>
      <c r="P14" s="130">
        <v>0</v>
      </c>
      <c r="Q14" s="130">
        <v>0</v>
      </c>
      <c r="R14" s="130">
        <v>0</v>
      </c>
      <c r="S14" s="130">
        <v>0</v>
      </c>
      <c r="T14" s="130">
        <v>0</v>
      </c>
      <c r="U14" s="130">
        <v>0</v>
      </c>
      <c r="V14" s="130">
        <v>0</v>
      </c>
      <c r="W14" s="130">
        <v>0</v>
      </c>
      <c r="X14" s="130">
        <v>0</v>
      </c>
      <c r="Y14" s="130">
        <v>1</v>
      </c>
      <c r="Z14" s="130">
        <v>0</v>
      </c>
      <c r="AA14" s="130">
        <v>0</v>
      </c>
      <c r="AB14" s="130">
        <v>0</v>
      </c>
      <c r="AC14" s="130">
        <v>0</v>
      </c>
      <c r="AD14" s="130">
        <v>0</v>
      </c>
      <c r="AE14" s="130">
        <v>0</v>
      </c>
      <c r="AF14" s="130">
        <v>0</v>
      </c>
    </row>
    <row r="15" spans="1:32" x14ac:dyDescent="0.45">
      <c r="A15" s="3" t="s">
        <v>237</v>
      </c>
      <c r="B15" s="3" t="s">
        <v>3</v>
      </c>
      <c r="C15" s="3" t="s">
        <v>246</v>
      </c>
      <c r="D15" s="130">
        <v>17</v>
      </c>
      <c r="E15" s="130">
        <v>0</v>
      </c>
      <c r="F15" s="130">
        <v>0</v>
      </c>
      <c r="G15" s="130">
        <v>4</v>
      </c>
      <c r="H15" s="130">
        <v>1</v>
      </c>
      <c r="I15" s="130">
        <v>1</v>
      </c>
      <c r="J15" s="130">
        <v>0</v>
      </c>
      <c r="K15" s="130">
        <v>0</v>
      </c>
      <c r="L15" s="130">
        <v>2</v>
      </c>
      <c r="M15" s="130">
        <v>4</v>
      </c>
      <c r="N15" s="130">
        <v>1</v>
      </c>
      <c r="O15" s="130">
        <v>3</v>
      </c>
      <c r="P15" s="130">
        <v>0</v>
      </c>
      <c r="Q15" s="130">
        <v>0</v>
      </c>
      <c r="R15" s="130">
        <v>1</v>
      </c>
      <c r="S15" s="130">
        <v>0</v>
      </c>
      <c r="T15" s="130">
        <v>0</v>
      </c>
      <c r="U15" s="130">
        <v>0</v>
      </c>
      <c r="V15" s="130">
        <v>0</v>
      </c>
      <c r="W15" s="130">
        <v>0</v>
      </c>
      <c r="X15" s="130">
        <v>0</v>
      </c>
      <c r="Y15" s="130">
        <v>0</v>
      </c>
      <c r="Z15" s="130">
        <v>0</v>
      </c>
      <c r="AA15" s="130">
        <v>0</v>
      </c>
      <c r="AB15" s="130">
        <v>0</v>
      </c>
      <c r="AC15" s="130">
        <v>0</v>
      </c>
      <c r="AD15" s="130">
        <v>0</v>
      </c>
      <c r="AE15" s="130">
        <v>0</v>
      </c>
      <c r="AF15" s="130">
        <v>0</v>
      </c>
    </row>
    <row r="16" spans="1:32" x14ac:dyDescent="0.45">
      <c r="A16" s="3" t="s">
        <v>237</v>
      </c>
      <c r="B16" s="3" t="s">
        <v>3</v>
      </c>
      <c r="C16" s="3" t="s">
        <v>247</v>
      </c>
      <c r="D16" s="130">
        <v>18</v>
      </c>
      <c r="E16" s="130">
        <v>0</v>
      </c>
      <c r="F16" s="130">
        <v>1</v>
      </c>
      <c r="G16" s="130">
        <v>1</v>
      </c>
      <c r="H16" s="130">
        <v>4</v>
      </c>
      <c r="I16" s="130">
        <v>0</v>
      </c>
      <c r="J16" s="130">
        <v>1</v>
      </c>
      <c r="K16" s="130">
        <v>1</v>
      </c>
      <c r="L16" s="130">
        <v>2</v>
      </c>
      <c r="M16" s="130">
        <v>0</v>
      </c>
      <c r="N16" s="130">
        <v>3</v>
      </c>
      <c r="O16" s="130">
        <v>1</v>
      </c>
      <c r="P16" s="130">
        <v>0</v>
      </c>
      <c r="Q16" s="130">
        <v>0</v>
      </c>
      <c r="R16" s="130">
        <v>0</v>
      </c>
      <c r="S16" s="130">
        <v>0</v>
      </c>
      <c r="T16" s="130">
        <v>1</v>
      </c>
      <c r="U16" s="130">
        <v>2</v>
      </c>
      <c r="V16" s="130">
        <v>0</v>
      </c>
      <c r="W16" s="130">
        <v>0</v>
      </c>
      <c r="X16" s="130">
        <v>0</v>
      </c>
      <c r="Y16" s="130">
        <v>0</v>
      </c>
      <c r="Z16" s="130">
        <v>1</v>
      </c>
      <c r="AA16" s="130">
        <v>0</v>
      </c>
      <c r="AB16" s="130">
        <v>0</v>
      </c>
      <c r="AC16" s="130">
        <v>0</v>
      </c>
      <c r="AD16" s="130">
        <v>0</v>
      </c>
      <c r="AE16" s="130">
        <v>0</v>
      </c>
      <c r="AF16" s="130">
        <v>0</v>
      </c>
    </row>
    <row r="17" spans="1:32" x14ac:dyDescent="0.45">
      <c r="A17" s="3" t="s">
        <v>237</v>
      </c>
      <c r="B17" s="3" t="s">
        <v>3</v>
      </c>
      <c r="C17" s="3" t="s">
        <v>248</v>
      </c>
      <c r="D17" s="130">
        <v>4.2</v>
      </c>
      <c r="E17" s="130">
        <v>0</v>
      </c>
      <c r="F17" s="130">
        <v>0</v>
      </c>
      <c r="G17" s="130">
        <v>1</v>
      </c>
      <c r="H17" s="130">
        <v>0</v>
      </c>
      <c r="I17" s="130">
        <v>0</v>
      </c>
      <c r="J17" s="130">
        <v>0</v>
      </c>
      <c r="K17" s="130">
        <v>1</v>
      </c>
      <c r="L17" s="130">
        <v>0</v>
      </c>
      <c r="M17" s="130">
        <v>0</v>
      </c>
      <c r="N17" s="130">
        <v>0</v>
      </c>
      <c r="O17" s="130">
        <v>1</v>
      </c>
      <c r="P17" s="130">
        <v>0</v>
      </c>
      <c r="Q17" s="130">
        <v>0</v>
      </c>
      <c r="R17" s="130">
        <v>0</v>
      </c>
      <c r="S17" s="130">
        <v>0</v>
      </c>
      <c r="T17" s="130">
        <v>0</v>
      </c>
      <c r="U17" s="130">
        <v>1</v>
      </c>
      <c r="V17" s="130">
        <v>0.2</v>
      </c>
      <c r="W17" s="130">
        <v>0</v>
      </c>
      <c r="X17" s="130">
        <v>0</v>
      </c>
      <c r="Y17" s="130">
        <v>0</v>
      </c>
      <c r="Z17" s="130">
        <v>0</v>
      </c>
      <c r="AA17" s="130">
        <v>0</v>
      </c>
      <c r="AB17" s="130">
        <v>0</v>
      </c>
      <c r="AC17" s="130">
        <v>0</v>
      </c>
      <c r="AD17" s="130">
        <v>0</v>
      </c>
      <c r="AE17" s="130">
        <v>0</v>
      </c>
      <c r="AF17" s="130">
        <v>0</v>
      </c>
    </row>
    <row r="18" spans="1:32" x14ac:dyDescent="0.45">
      <c r="A18" s="3" t="s">
        <v>237</v>
      </c>
      <c r="B18" s="3" t="s">
        <v>3</v>
      </c>
      <c r="C18" s="3" t="s">
        <v>249</v>
      </c>
      <c r="D18" s="130">
        <v>78</v>
      </c>
      <c r="E18" s="130">
        <v>0</v>
      </c>
      <c r="F18" s="130">
        <v>1</v>
      </c>
      <c r="G18" s="130">
        <v>5</v>
      </c>
      <c r="H18" s="130">
        <v>6</v>
      </c>
      <c r="I18" s="130">
        <v>8</v>
      </c>
      <c r="J18" s="130">
        <v>8</v>
      </c>
      <c r="K18" s="130">
        <v>4</v>
      </c>
      <c r="L18" s="130">
        <v>8</v>
      </c>
      <c r="M18" s="130">
        <v>6</v>
      </c>
      <c r="N18" s="130">
        <v>5</v>
      </c>
      <c r="O18" s="130">
        <v>1</v>
      </c>
      <c r="P18" s="130">
        <v>1</v>
      </c>
      <c r="Q18" s="130">
        <v>1</v>
      </c>
      <c r="R18" s="130">
        <v>0</v>
      </c>
      <c r="S18" s="130">
        <v>0</v>
      </c>
      <c r="T18" s="130">
        <v>2</v>
      </c>
      <c r="U18" s="130">
        <v>5</v>
      </c>
      <c r="V18" s="130">
        <v>2</v>
      </c>
      <c r="W18" s="130">
        <v>5</v>
      </c>
      <c r="X18" s="130">
        <v>0</v>
      </c>
      <c r="Y18" s="130">
        <v>1</v>
      </c>
      <c r="Z18" s="130">
        <v>2</v>
      </c>
      <c r="AA18" s="130">
        <v>4</v>
      </c>
      <c r="AB18" s="130">
        <v>1</v>
      </c>
      <c r="AC18" s="130">
        <v>1</v>
      </c>
      <c r="AD18" s="130">
        <v>1</v>
      </c>
      <c r="AE18" s="130">
        <v>0</v>
      </c>
      <c r="AF18" s="130">
        <v>0</v>
      </c>
    </row>
    <row r="19" spans="1:32" x14ac:dyDescent="0.45">
      <c r="A19" s="3" t="s">
        <v>237</v>
      </c>
      <c r="B19" s="3" t="s">
        <v>3</v>
      </c>
      <c r="C19" s="3" t="s">
        <v>250</v>
      </c>
      <c r="D19" s="130">
        <v>8</v>
      </c>
      <c r="E19" s="130">
        <v>0</v>
      </c>
      <c r="F19" s="130">
        <v>2</v>
      </c>
      <c r="G19" s="130">
        <v>1</v>
      </c>
      <c r="H19" s="130">
        <v>0</v>
      </c>
      <c r="I19" s="130">
        <v>0</v>
      </c>
      <c r="J19" s="130">
        <v>1</v>
      </c>
      <c r="K19" s="130">
        <v>0</v>
      </c>
      <c r="L19" s="130">
        <v>1</v>
      </c>
      <c r="M19" s="130">
        <v>1</v>
      </c>
      <c r="N19" s="130">
        <v>0</v>
      </c>
      <c r="O19" s="130">
        <v>0</v>
      </c>
      <c r="P19" s="130">
        <v>0</v>
      </c>
      <c r="Q19" s="130">
        <v>0</v>
      </c>
      <c r="R19" s="130">
        <v>0</v>
      </c>
      <c r="S19" s="130">
        <v>0</v>
      </c>
      <c r="T19" s="130">
        <v>1</v>
      </c>
      <c r="U19" s="130">
        <v>0</v>
      </c>
      <c r="V19" s="130">
        <v>0</v>
      </c>
      <c r="W19" s="130">
        <v>0</v>
      </c>
      <c r="X19" s="130">
        <v>1</v>
      </c>
      <c r="Y19" s="130">
        <v>0</v>
      </c>
      <c r="Z19" s="130">
        <v>0</v>
      </c>
      <c r="AA19" s="130">
        <v>0</v>
      </c>
      <c r="AB19" s="130">
        <v>0</v>
      </c>
      <c r="AC19" s="130">
        <v>0</v>
      </c>
      <c r="AD19" s="130">
        <v>0</v>
      </c>
      <c r="AE19" s="130">
        <v>0</v>
      </c>
      <c r="AF19" s="130">
        <v>0</v>
      </c>
    </row>
    <row r="20" spans="1:32" x14ac:dyDescent="0.45">
      <c r="A20" s="3" t="s">
        <v>237</v>
      </c>
      <c r="B20" s="3" t="s">
        <v>3</v>
      </c>
      <c r="C20" s="3" t="s">
        <v>251</v>
      </c>
      <c r="D20" s="130">
        <v>5</v>
      </c>
      <c r="E20" s="130">
        <v>0</v>
      </c>
      <c r="F20" s="130">
        <v>0</v>
      </c>
      <c r="G20" s="130">
        <v>0</v>
      </c>
      <c r="H20" s="130">
        <v>0</v>
      </c>
      <c r="I20" s="130">
        <v>0</v>
      </c>
      <c r="J20" s="130">
        <v>0</v>
      </c>
      <c r="K20" s="130">
        <v>1</v>
      </c>
      <c r="L20" s="130">
        <v>1</v>
      </c>
      <c r="M20" s="130">
        <v>1</v>
      </c>
      <c r="N20" s="130">
        <v>1</v>
      </c>
      <c r="O20" s="130">
        <v>0</v>
      </c>
      <c r="P20" s="130">
        <v>0</v>
      </c>
      <c r="Q20" s="130">
        <v>0</v>
      </c>
      <c r="R20" s="130">
        <v>0</v>
      </c>
      <c r="S20" s="130">
        <v>0</v>
      </c>
      <c r="T20" s="130">
        <v>1</v>
      </c>
      <c r="U20" s="130">
        <v>0</v>
      </c>
      <c r="V20" s="130">
        <v>0</v>
      </c>
      <c r="W20" s="130">
        <v>0</v>
      </c>
      <c r="X20" s="130">
        <v>0</v>
      </c>
      <c r="Y20" s="130">
        <v>0</v>
      </c>
      <c r="Z20" s="130">
        <v>0</v>
      </c>
      <c r="AA20" s="130">
        <v>0</v>
      </c>
      <c r="AB20" s="130">
        <v>0</v>
      </c>
      <c r="AC20" s="130">
        <v>0</v>
      </c>
      <c r="AD20" s="130">
        <v>0</v>
      </c>
      <c r="AE20" s="130">
        <v>0</v>
      </c>
      <c r="AF20" s="130">
        <v>0</v>
      </c>
    </row>
    <row r="21" spans="1:32" x14ac:dyDescent="0.45">
      <c r="A21" s="3" t="s">
        <v>237</v>
      </c>
      <c r="B21" s="3" t="s">
        <v>3</v>
      </c>
      <c r="C21" s="3" t="s">
        <v>252</v>
      </c>
      <c r="D21" s="130">
        <v>2</v>
      </c>
      <c r="E21" s="130">
        <v>0</v>
      </c>
      <c r="F21" s="130">
        <v>0</v>
      </c>
      <c r="G21" s="130">
        <v>1</v>
      </c>
      <c r="H21" s="130">
        <v>0</v>
      </c>
      <c r="I21" s="130">
        <v>0</v>
      </c>
      <c r="J21" s="130">
        <v>0</v>
      </c>
      <c r="K21" s="130">
        <v>0</v>
      </c>
      <c r="L21" s="130">
        <v>0</v>
      </c>
      <c r="M21" s="130">
        <v>0</v>
      </c>
      <c r="N21" s="130">
        <v>1</v>
      </c>
      <c r="O21" s="130">
        <v>0</v>
      </c>
      <c r="P21" s="130">
        <v>0</v>
      </c>
      <c r="Q21" s="130">
        <v>0</v>
      </c>
      <c r="R21" s="130">
        <v>0</v>
      </c>
      <c r="S21" s="130">
        <v>0</v>
      </c>
      <c r="T21" s="130">
        <v>0</v>
      </c>
      <c r="U21" s="130">
        <v>0</v>
      </c>
      <c r="V21" s="130">
        <v>0</v>
      </c>
      <c r="W21" s="130">
        <v>0</v>
      </c>
      <c r="X21" s="130">
        <v>0</v>
      </c>
      <c r="Y21" s="130">
        <v>0</v>
      </c>
      <c r="Z21" s="130">
        <v>0</v>
      </c>
      <c r="AA21" s="130">
        <v>0</v>
      </c>
      <c r="AB21" s="130">
        <v>0</v>
      </c>
      <c r="AC21" s="130">
        <v>0</v>
      </c>
      <c r="AD21" s="130">
        <v>0</v>
      </c>
      <c r="AE21" s="130">
        <v>0</v>
      </c>
      <c r="AF21" s="130">
        <v>0</v>
      </c>
    </row>
    <row r="22" spans="1:32" x14ac:dyDescent="0.45">
      <c r="A22" s="3" t="s">
        <v>237</v>
      </c>
      <c r="B22" s="3" t="s">
        <v>3</v>
      </c>
      <c r="C22" s="3" t="s">
        <v>253</v>
      </c>
      <c r="D22" s="130">
        <v>5</v>
      </c>
      <c r="E22" s="130">
        <v>0</v>
      </c>
      <c r="F22" s="130">
        <v>2</v>
      </c>
      <c r="G22" s="130">
        <v>0</v>
      </c>
      <c r="H22" s="130">
        <v>0</v>
      </c>
      <c r="I22" s="130">
        <v>0</v>
      </c>
      <c r="J22" s="130">
        <v>0</v>
      </c>
      <c r="K22" s="130">
        <v>1</v>
      </c>
      <c r="L22" s="130">
        <v>0</v>
      </c>
      <c r="M22" s="130">
        <v>1</v>
      </c>
      <c r="N22" s="130">
        <v>0</v>
      </c>
      <c r="O22" s="130">
        <v>0</v>
      </c>
      <c r="P22" s="130">
        <v>0</v>
      </c>
      <c r="Q22" s="130">
        <v>0</v>
      </c>
      <c r="R22" s="130">
        <v>0</v>
      </c>
      <c r="S22" s="130">
        <v>0</v>
      </c>
      <c r="T22" s="130">
        <v>0</v>
      </c>
      <c r="U22" s="130">
        <v>0</v>
      </c>
      <c r="V22" s="130">
        <v>1</v>
      </c>
      <c r="W22" s="130">
        <v>0</v>
      </c>
      <c r="X22" s="130">
        <v>0</v>
      </c>
      <c r="Y22" s="130">
        <v>0</v>
      </c>
      <c r="Z22" s="130">
        <v>0</v>
      </c>
      <c r="AA22" s="130">
        <v>0</v>
      </c>
      <c r="AB22" s="130">
        <v>0</v>
      </c>
      <c r="AC22" s="130">
        <v>0</v>
      </c>
      <c r="AD22" s="130">
        <v>0</v>
      </c>
      <c r="AE22" s="130">
        <v>0</v>
      </c>
      <c r="AF22" s="130">
        <v>0</v>
      </c>
    </row>
    <row r="23" spans="1:32" x14ac:dyDescent="0.45">
      <c r="A23" s="3" t="s">
        <v>237</v>
      </c>
      <c r="B23" s="3" t="s">
        <v>3</v>
      </c>
      <c r="C23" s="3" t="s">
        <v>254</v>
      </c>
      <c r="D23" s="130">
        <v>21.4</v>
      </c>
      <c r="E23" s="130">
        <v>0</v>
      </c>
      <c r="F23" s="130">
        <v>1</v>
      </c>
      <c r="G23" s="130">
        <v>2</v>
      </c>
      <c r="H23" s="130">
        <v>1</v>
      </c>
      <c r="I23" s="130">
        <v>2.2000000000000002</v>
      </c>
      <c r="J23" s="130">
        <v>2</v>
      </c>
      <c r="K23" s="130">
        <v>3</v>
      </c>
      <c r="L23" s="130">
        <v>2</v>
      </c>
      <c r="M23" s="130">
        <v>1</v>
      </c>
      <c r="N23" s="130">
        <v>1</v>
      </c>
      <c r="O23" s="130">
        <v>2.2000000000000002</v>
      </c>
      <c r="P23" s="130">
        <v>0</v>
      </c>
      <c r="Q23" s="130">
        <v>0</v>
      </c>
      <c r="R23" s="130">
        <v>0</v>
      </c>
      <c r="S23" s="130">
        <v>0</v>
      </c>
      <c r="T23" s="130">
        <v>0</v>
      </c>
      <c r="U23" s="130">
        <v>1</v>
      </c>
      <c r="V23" s="130">
        <v>0</v>
      </c>
      <c r="W23" s="130">
        <v>0</v>
      </c>
      <c r="X23" s="130">
        <v>1</v>
      </c>
      <c r="Y23" s="130">
        <v>0</v>
      </c>
      <c r="Z23" s="130">
        <v>1</v>
      </c>
      <c r="AA23" s="130">
        <v>0</v>
      </c>
      <c r="AB23" s="130">
        <v>0</v>
      </c>
      <c r="AC23" s="130">
        <v>1</v>
      </c>
      <c r="AD23" s="130">
        <v>0</v>
      </c>
      <c r="AE23" s="130">
        <v>0</v>
      </c>
      <c r="AF23" s="130">
        <v>0</v>
      </c>
    </row>
    <row r="24" spans="1:32" x14ac:dyDescent="0.45">
      <c r="A24" s="3" t="s">
        <v>237</v>
      </c>
      <c r="B24" s="3" t="s">
        <v>3</v>
      </c>
      <c r="C24" s="3" t="s">
        <v>255</v>
      </c>
      <c r="D24" s="130">
        <v>6</v>
      </c>
      <c r="E24" s="130">
        <v>0</v>
      </c>
      <c r="F24" s="130">
        <v>0</v>
      </c>
      <c r="G24" s="130">
        <v>2</v>
      </c>
      <c r="H24" s="130">
        <v>0</v>
      </c>
      <c r="I24" s="130">
        <v>0</v>
      </c>
      <c r="J24" s="130">
        <v>1</v>
      </c>
      <c r="K24" s="130">
        <v>0</v>
      </c>
      <c r="L24" s="130">
        <v>2</v>
      </c>
      <c r="M24" s="130">
        <v>0</v>
      </c>
      <c r="N24" s="130">
        <v>0</v>
      </c>
      <c r="O24" s="130">
        <v>0</v>
      </c>
      <c r="P24" s="130">
        <v>0</v>
      </c>
      <c r="Q24" s="130">
        <v>0</v>
      </c>
      <c r="R24" s="130">
        <v>0</v>
      </c>
      <c r="S24" s="130">
        <v>0</v>
      </c>
      <c r="T24" s="130">
        <v>0</v>
      </c>
      <c r="U24" s="130">
        <v>0</v>
      </c>
      <c r="V24" s="130">
        <v>0</v>
      </c>
      <c r="W24" s="130">
        <v>0</v>
      </c>
      <c r="X24" s="130">
        <v>0</v>
      </c>
      <c r="Y24" s="130">
        <v>1</v>
      </c>
      <c r="Z24" s="130">
        <v>0</v>
      </c>
      <c r="AA24" s="130">
        <v>0</v>
      </c>
      <c r="AB24" s="130">
        <v>0</v>
      </c>
      <c r="AC24" s="130">
        <v>0</v>
      </c>
      <c r="AD24" s="130">
        <v>0</v>
      </c>
      <c r="AE24" s="130">
        <v>0</v>
      </c>
      <c r="AF24" s="130">
        <v>0</v>
      </c>
    </row>
    <row r="25" spans="1:32" x14ac:dyDescent="0.45">
      <c r="A25" s="3" t="s">
        <v>237</v>
      </c>
      <c r="B25" s="3" t="s">
        <v>3</v>
      </c>
      <c r="C25" s="3" t="s">
        <v>256</v>
      </c>
      <c r="D25" s="130">
        <v>23</v>
      </c>
      <c r="E25" s="130">
        <v>0</v>
      </c>
      <c r="F25" s="130">
        <v>1</v>
      </c>
      <c r="G25" s="130">
        <v>0</v>
      </c>
      <c r="H25" s="130">
        <v>3</v>
      </c>
      <c r="I25" s="130">
        <v>2</v>
      </c>
      <c r="J25" s="130">
        <v>2</v>
      </c>
      <c r="K25" s="130">
        <v>3</v>
      </c>
      <c r="L25" s="130">
        <v>2</v>
      </c>
      <c r="M25" s="130">
        <v>1</v>
      </c>
      <c r="N25" s="130">
        <v>2</v>
      </c>
      <c r="O25" s="130">
        <v>2</v>
      </c>
      <c r="P25" s="130">
        <v>0</v>
      </c>
      <c r="Q25" s="130">
        <v>0</v>
      </c>
      <c r="R25" s="130">
        <v>0</v>
      </c>
      <c r="S25" s="130">
        <v>0</v>
      </c>
      <c r="T25" s="130">
        <v>1</v>
      </c>
      <c r="U25" s="130">
        <v>0</v>
      </c>
      <c r="V25" s="130">
        <v>2</v>
      </c>
      <c r="W25" s="130">
        <v>0</v>
      </c>
      <c r="X25" s="130">
        <v>2</v>
      </c>
      <c r="Y25" s="130">
        <v>0</v>
      </c>
      <c r="Z25" s="130">
        <v>0</v>
      </c>
      <c r="AA25" s="130">
        <v>0</v>
      </c>
      <c r="AB25" s="130">
        <v>0</v>
      </c>
      <c r="AC25" s="130">
        <v>0</v>
      </c>
      <c r="AD25" s="130">
        <v>0</v>
      </c>
      <c r="AE25" s="130">
        <v>0</v>
      </c>
      <c r="AF25" s="130">
        <v>0</v>
      </c>
    </row>
    <row r="26" spans="1:32" x14ac:dyDescent="0.45">
      <c r="A26" s="3" t="s">
        <v>237</v>
      </c>
      <c r="B26" s="3" t="s">
        <v>3</v>
      </c>
      <c r="C26" s="3" t="s">
        <v>257</v>
      </c>
      <c r="D26" s="130">
        <v>21.2</v>
      </c>
      <c r="E26" s="130">
        <v>0</v>
      </c>
      <c r="F26" s="130">
        <v>4</v>
      </c>
      <c r="G26" s="130">
        <v>2</v>
      </c>
      <c r="H26" s="130">
        <v>1</v>
      </c>
      <c r="I26" s="130">
        <v>2</v>
      </c>
      <c r="J26" s="130">
        <v>1</v>
      </c>
      <c r="K26" s="130">
        <v>2</v>
      </c>
      <c r="L26" s="130">
        <v>0</v>
      </c>
      <c r="M26" s="130">
        <v>1</v>
      </c>
      <c r="N26" s="130">
        <v>2</v>
      </c>
      <c r="O26" s="130">
        <v>2</v>
      </c>
      <c r="P26" s="130">
        <v>1</v>
      </c>
      <c r="Q26" s="130">
        <v>0</v>
      </c>
      <c r="R26" s="130">
        <v>0</v>
      </c>
      <c r="S26" s="130">
        <v>0</v>
      </c>
      <c r="T26" s="130">
        <v>0</v>
      </c>
      <c r="U26" s="130">
        <v>2</v>
      </c>
      <c r="V26" s="130">
        <v>0</v>
      </c>
      <c r="W26" s="130">
        <v>0</v>
      </c>
      <c r="X26" s="130">
        <v>0.2</v>
      </c>
      <c r="Y26" s="130">
        <v>0</v>
      </c>
      <c r="Z26" s="130">
        <v>0</v>
      </c>
      <c r="AA26" s="130">
        <v>0</v>
      </c>
      <c r="AB26" s="130">
        <v>1</v>
      </c>
      <c r="AC26" s="130">
        <v>0</v>
      </c>
      <c r="AD26" s="130">
        <v>0</v>
      </c>
      <c r="AE26" s="130">
        <v>0</v>
      </c>
      <c r="AF26" s="130">
        <v>0</v>
      </c>
    </row>
    <row r="27" spans="1:32" x14ac:dyDescent="0.45">
      <c r="A27" s="3" t="s">
        <v>237</v>
      </c>
      <c r="B27" s="3" t="s">
        <v>3</v>
      </c>
      <c r="C27" s="3" t="s">
        <v>258</v>
      </c>
      <c r="D27" s="130">
        <v>6.2</v>
      </c>
      <c r="E27" s="130">
        <v>0</v>
      </c>
      <c r="F27" s="130">
        <v>0</v>
      </c>
      <c r="G27" s="130">
        <v>0</v>
      </c>
      <c r="H27" s="130">
        <v>0</v>
      </c>
      <c r="I27" s="130">
        <v>0</v>
      </c>
      <c r="J27" s="130">
        <v>0</v>
      </c>
      <c r="K27" s="130">
        <v>0.2</v>
      </c>
      <c r="L27" s="130">
        <v>3</v>
      </c>
      <c r="M27" s="130">
        <v>1</v>
      </c>
      <c r="N27" s="130">
        <v>0</v>
      </c>
      <c r="O27" s="130">
        <v>2</v>
      </c>
      <c r="P27" s="130">
        <v>0</v>
      </c>
      <c r="Q27" s="130">
        <v>0</v>
      </c>
      <c r="R27" s="130">
        <v>0</v>
      </c>
      <c r="S27" s="130">
        <v>0</v>
      </c>
      <c r="T27" s="130">
        <v>0</v>
      </c>
      <c r="U27" s="130">
        <v>0</v>
      </c>
      <c r="V27" s="130">
        <v>0</v>
      </c>
      <c r="W27" s="130">
        <v>0</v>
      </c>
      <c r="X27" s="130">
        <v>0</v>
      </c>
      <c r="Y27" s="130">
        <v>0</v>
      </c>
      <c r="Z27" s="130">
        <v>0</v>
      </c>
      <c r="AA27" s="130">
        <v>0</v>
      </c>
      <c r="AB27" s="130">
        <v>0</v>
      </c>
      <c r="AC27" s="130">
        <v>0</v>
      </c>
      <c r="AD27" s="130">
        <v>0</v>
      </c>
      <c r="AE27" s="130">
        <v>0</v>
      </c>
      <c r="AF27" s="130">
        <v>0</v>
      </c>
    </row>
    <row r="28" spans="1:32" x14ac:dyDescent="0.45">
      <c r="A28" s="2" t="s">
        <v>235</v>
      </c>
      <c r="B28" s="2" t="s">
        <v>4</v>
      </c>
      <c r="C28" s="2" t="s">
        <v>259</v>
      </c>
      <c r="D28" s="129">
        <v>145</v>
      </c>
      <c r="E28" s="129">
        <v>0</v>
      </c>
      <c r="F28" s="129">
        <v>3</v>
      </c>
      <c r="G28" s="129">
        <v>10</v>
      </c>
      <c r="H28" s="129">
        <v>9.1999999999999993</v>
      </c>
      <c r="I28" s="129">
        <v>9</v>
      </c>
      <c r="J28" s="129">
        <v>11</v>
      </c>
      <c r="K28" s="129">
        <v>9</v>
      </c>
      <c r="L28" s="129">
        <v>12</v>
      </c>
      <c r="M28" s="129">
        <v>17</v>
      </c>
      <c r="N28" s="129">
        <v>13</v>
      </c>
      <c r="O28" s="129">
        <v>5</v>
      </c>
      <c r="P28" s="129">
        <v>3</v>
      </c>
      <c r="Q28" s="129">
        <v>1</v>
      </c>
      <c r="R28" s="129">
        <v>2</v>
      </c>
      <c r="S28" s="129">
        <v>0</v>
      </c>
      <c r="T28" s="129">
        <v>8</v>
      </c>
      <c r="U28" s="129">
        <v>9</v>
      </c>
      <c r="V28" s="129">
        <v>4.8</v>
      </c>
      <c r="W28" s="129">
        <v>7</v>
      </c>
      <c r="X28" s="129">
        <v>0</v>
      </c>
      <c r="Y28" s="129">
        <v>1</v>
      </c>
      <c r="Z28" s="129">
        <v>3</v>
      </c>
      <c r="AA28" s="129">
        <v>5</v>
      </c>
      <c r="AB28" s="129">
        <v>1</v>
      </c>
      <c r="AC28" s="129">
        <v>2</v>
      </c>
      <c r="AD28" s="129">
        <v>0</v>
      </c>
      <c r="AE28" s="129">
        <v>0</v>
      </c>
      <c r="AF28" s="129">
        <v>0</v>
      </c>
    </row>
    <row r="29" spans="1:32" x14ac:dyDescent="0.45">
      <c r="A29" s="3" t="s">
        <v>237</v>
      </c>
      <c r="B29" s="3" t="s">
        <v>4</v>
      </c>
      <c r="C29" s="3" t="s">
        <v>260</v>
      </c>
      <c r="D29" s="130">
        <v>55</v>
      </c>
      <c r="E29" s="130">
        <v>0</v>
      </c>
      <c r="F29" s="130">
        <v>0</v>
      </c>
      <c r="G29" s="130">
        <v>5.6</v>
      </c>
      <c r="H29" s="130">
        <v>1</v>
      </c>
      <c r="I29" s="130">
        <v>4</v>
      </c>
      <c r="J29" s="130">
        <v>7</v>
      </c>
      <c r="K29" s="130">
        <v>3</v>
      </c>
      <c r="L29" s="130">
        <v>2</v>
      </c>
      <c r="M29" s="130">
        <v>3</v>
      </c>
      <c r="N29" s="130">
        <v>5</v>
      </c>
      <c r="O29" s="130">
        <v>2</v>
      </c>
      <c r="P29" s="130">
        <v>0</v>
      </c>
      <c r="Q29" s="130">
        <v>1</v>
      </c>
      <c r="R29" s="130">
        <v>0</v>
      </c>
      <c r="S29" s="130">
        <v>0</v>
      </c>
      <c r="T29" s="130">
        <v>3</v>
      </c>
      <c r="U29" s="130">
        <v>6.8</v>
      </c>
      <c r="V29" s="130">
        <v>1.6</v>
      </c>
      <c r="W29" s="130">
        <v>3</v>
      </c>
      <c r="X29" s="130">
        <v>0</v>
      </c>
      <c r="Y29" s="130">
        <v>1</v>
      </c>
      <c r="Z29" s="130">
        <v>2</v>
      </c>
      <c r="AA29" s="130">
        <v>3</v>
      </c>
      <c r="AB29" s="130">
        <v>0</v>
      </c>
      <c r="AC29" s="130">
        <v>1</v>
      </c>
      <c r="AD29" s="130">
        <v>0</v>
      </c>
      <c r="AE29" s="130">
        <v>0</v>
      </c>
      <c r="AF29" s="130">
        <v>0</v>
      </c>
    </row>
    <row r="30" spans="1:32" x14ac:dyDescent="0.45">
      <c r="A30" s="3" t="s">
        <v>237</v>
      </c>
      <c r="B30" s="3" t="s">
        <v>4</v>
      </c>
      <c r="C30" s="3" t="s">
        <v>261</v>
      </c>
      <c r="D30" s="130">
        <v>25.6</v>
      </c>
      <c r="E30" s="130">
        <v>0</v>
      </c>
      <c r="F30" s="130">
        <v>2</v>
      </c>
      <c r="G30" s="130">
        <v>1.4</v>
      </c>
      <c r="H30" s="130">
        <v>2.2000000000000002</v>
      </c>
      <c r="I30" s="130">
        <v>2</v>
      </c>
      <c r="J30" s="130">
        <v>0</v>
      </c>
      <c r="K30" s="130">
        <v>0</v>
      </c>
      <c r="L30" s="130">
        <v>4</v>
      </c>
      <c r="M30" s="130">
        <v>6</v>
      </c>
      <c r="N30" s="130">
        <v>3</v>
      </c>
      <c r="O30" s="130">
        <v>1</v>
      </c>
      <c r="P30" s="130">
        <v>1</v>
      </c>
      <c r="Q30" s="130">
        <v>0</v>
      </c>
      <c r="R30" s="130">
        <v>0</v>
      </c>
      <c r="S30" s="130">
        <v>0</v>
      </c>
      <c r="T30" s="130">
        <v>0</v>
      </c>
      <c r="U30" s="130">
        <v>0</v>
      </c>
      <c r="V30" s="130">
        <v>1</v>
      </c>
      <c r="W30" s="130">
        <v>0</v>
      </c>
      <c r="X30" s="130">
        <v>0</v>
      </c>
      <c r="Y30" s="130">
        <v>0</v>
      </c>
      <c r="Z30" s="130">
        <v>0</v>
      </c>
      <c r="AA30" s="130">
        <v>1</v>
      </c>
      <c r="AB30" s="130">
        <v>1</v>
      </c>
      <c r="AC30" s="130">
        <v>0</v>
      </c>
      <c r="AD30" s="130">
        <v>0</v>
      </c>
      <c r="AE30" s="130">
        <v>0</v>
      </c>
      <c r="AF30" s="130">
        <v>0</v>
      </c>
    </row>
    <row r="31" spans="1:32" x14ac:dyDescent="0.45">
      <c r="A31" s="3" t="s">
        <v>237</v>
      </c>
      <c r="B31" s="3" t="s">
        <v>4</v>
      </c>
      <c r="C31" s="3" t="s">
        <v>262</v>
      </c>
      <c r="D31" s="130">
        <v>36.200000000000003</v>
      </c>
      <c r="E31" s="130">
        <v>0</v>
      </c>
      <c r="F31" s="130">
        <v>1</v>
      </c>
      <c r="G31" s="130">
        <v>0</v>
      </c>
      <c r="H31" s="130">
        <v>4</v>
      </c>
      <c r="I31" s="130">
        <v>1</v>
      </c>
      <c r="J31" s="130">
        <v>2</v>
      </c>
      <c r="K31" s="130">
        <v>4</v>
      </c>
      <c r="L31" s="130">
        <v>1</v>
      </c>
      <c r="M31" s="130">
        <v>6</v>
      </c>
      <c r="N31" s="130">
        <v>4</v>
      </c>
      <c r="O31" s="130">
        <v>2</v>
      </c>
      <c r="P31" s="130">
        <v>0</v>
      </c>
      <c r="Q31" s="130">
        <v>0</v>
      </c>
      <c r="R31" s="130">
        <v>0</v>
      </c>
      <c r="S31" s="130">
        <v>0</v>
      </c>
      <c r="T31" s="130">
        <v>3</v>
      </c>
      <c r="U31" s="130">
        <v>2</v>
      </c>
      <c r="V31" s="130">
        <v>2.2000000000000002</v>
      </c>
      <c r="W31" s="130">
        <v>3</v>
      </c>
      <c r="X31" s="130">
        <v>0</v>
      </c>
      <c r="Y31" s="130">
        <v>0</v>
      </c>
      <c r="Z31" s="130">
        <v>1</v>
      </c>
      <c r="AA31" s="130">
        <v>0</v>
      </c>
      <c r="AB31" s="130">
        <v>0</v>
      </c>
      <c r="AC31" s="130">
        <v>0</v>
      </c>
      <c r="AD31" s="130">
        <v>0</v>
      </c>
      <c r="AE31" s="130">
        <v>0</v>
      </c>
      <c r="AF31" s="130">
        <v>0</v>
      </c>
    </row>
    <row r="32" spans="1:32" x14ac:dyDescent="0.45">
      <c r="A32" s="3" t="s">
        <v>237</v>
      </c>
      <c r="B32" s="3" t="s">
        <v>4</v>
      </c>
      <c r="C32" s="3" t="s">
        <v>263</v>
      </c>
      <c r="D32" s="130">
        <v>7.2</v>
      </c>
      <c r="E32" s="130">
        <v>0</v>
      </c>
      <c r="F32" s="130">
        <v>0</v>
      </c>
      <c r="G32" s="130">
        <v>0</v>
      </c>
      <c r="H32" s="130">
        <v>1</v>
      </c>
      <c r="I32" s="130">
        <v>1</v>
      </c>
      <c r="J32" s="130">
        <v>0</v>
      </c>
      <c r="K32" s="130">
        <v>0</v>
      </c>
      <c r="L32" s="130">
        <v>2</v>
      </c>
      <c r="M32" s="130">
        <v>0</v>
      </c>
      <c r="N32" s="130">
        <v>0</v>
      </c>
      <c r="O32" s="130">
        <v>0</v>
      </c>
      <c r="P32" s="130">
        <v>1</v>
      </c>
      <c r="Q32" s="130">
        <v>0</v>
      </c>
      <c r="R32" s="130">
        <v>1</v>
      </c>
      <c r="S32" s="130">
        <v>0</v>
      </c>
      <c r="T32" s="130">
        <v>1</v>
      </c>
      <c r="U32" s="130">
        <v>0.2</v>
      </c>
      <c r="V32" s="130">
        <v>0</v>
      </c>
      <c r="W32" s="130">
        <v>0</v>
      </c>
      <c r="X32" s="130">
        <v>0</v>
      </c>
      <c r="Y32" s="130">
        <v>0</v>
      </c>
      <c r="Z32" s="130">
        <v>0</v>
      </c>
      <c r="AA32" s="130">
        <v>0</v>
      </c>
      <c r="AB32" s="130">
        <v>0</v>
      </c>
      <c r="AC32" s="130">
        <v>0</v>
      </c>
      <c r="AD32" s="130">
        <v>0</v>
      </c>
      <c r="AE32" s="130">
        <v>0</v>
      </c>
      <c r="AF32" s="130">
        <v>0</v>
      </c>
    </row>
    <row r="33" spans="1:32" x14ac:dyDescent="0.45">
      <c r="A33" s="3" t="s">
        <v>237</v>
      </c>
      <c r="B33" s="3" t="s">
        <v>4</v>
      </c>
      <c r="C33" s="3" t="s">
        <v>264</v>
      </c>
      <c r="D33" s="130">
        <v>13</v>
      </c>
      <c r="E33" s="130">
        <v>0</v>
      </c>
      <c r="F33" s="130">
        <v>0</v>
      </c>
      <c r="G33" s="130">
        <v>3</v>
      </c>
      <c r="H33" s="130">
        <v>1</v>
      </c>
      <c r="I33" s="130">
        <v>0</v>
      </c>
      <c r="J33" s="130">
        <v>0</v>
      </c>
      <c r="K33" s="130">
        <v>1</v>
      </c>
      <c r="L33" s="130">
        <v>2</v>
      </c>
      <c r="M33" s="130">
        <v>1</v>
      </c>
      <c r="N33" s="130">
        <v>0</v>
      </c>
      <c r="O33" s="130">
        <v>0</v>
      </c>
      <c r="P33" s="130">
        <v>1</v>
      </c>
      <c r="Q33" s="130">
        <v>0</v>
      </c>
      <c r="R33" s="130">
        <v>1</v>
      </c>
      <c r="S33" s="130">
        <v>0</v>
      </c>
      <c r="T33" s="130">
        <v>0</v>
      </c>
      <c r="U33" s="130">
        <v>0</v>
      </c>
      <c r="V33" s="130">
        <v>0</v>
      </c>
      <c r="W33" s="130">
        <v>1</v>
      </c>
      <c r="X33" s="130">
        <v>0</v>
      </c>
      <c r="Y33" s="130">
        <v>0</v>
      </c>
      <c r="Z33" s="130">
        <v>0</v>
      </c>
      <c r="AA33" s="130">
        <v>1</v>
      </c>
      <c r="AB33" s="130">
        <v>0</v>
      </c>
      <c r="AC33" s="130">
        <v>1</v>
      </c>
      <c r="AD33" s="130">
        <v>0</v>
      </c>
      <c r="AE33" s="130">
        <v>0</v>
      </c>
      <c r="AF33" s="130">
        <v>0</v>
      </c>
    </row>
    <row r="34" spans="1:32" x14ac:dyDescent="0.45">
      <c r="A34" s="3" t="s">
        <v>237</v>
      </c>
      <c r="B34" s="3" t="s">
        <v>4</v>
      </c>
      <c r="C34" s="3" t="s">
        <v>265</v>
      </c>
      <c r="D34" s="130">
        <v>8</v>
      </c>
      <c r="E34" s="130">
        <v>0</v>
      </c>
      <c r="F34" s="130">
        <v>0</v>
      </c>
      <c r="G34" s="130">
        <v>0</v>
      </c>
      <c r="H34" s="130">
        <v>0</v>
      </c>
      <c r="I34" s="130">
        <v>1</v>
      </c>
      <c r="J34" s="130">
        <v>2</v>
      </c>
      <c r="K34" s="130">
        <v>1</v>
      </c>
      <c r="L34" s="130">
        <v>1</v>
      </c>
      <c r="M34" s="130">
        <v>1</v>
      </c>
      <c r="N34" s="130">
        <v>1</v>
      </c>
      <c r="O34" s="130">
        <v>0</v>
      </c>
      <c r="P34" s="130">
        <v>0</v>
      </c>
      <c r="Q34" s="130">
        <v>0</v>
      </c>
      <c r="R34" s="130">
        <v>0</v>
      </c>
      <c r="S34" s="130">
        <v>0</v>
      </c>
      <c r="T34" s="130">
        <v>1</v>
      </c>
      <c r="U34" s="130">
        <v>0</v>
      </c>
      <c r="V34" s="130">
        <v>0</v>
      </c>
      <c r="W34" s="130">
        <v>0</v>
      </c>
      <c r="X34" s="130">
        <v>0</v>
      </c>
      <c r="Y34" s="130">
        <v>0</v>
      </c>
      <c r="Z34" s="130">
        <v>0</v>
      </c>
      <c r="AA34" s="130">
        <v>0</v>
      </c>
      <c r="AB34" s="130">
        <v>0</v>
      </c>
      <c r="AC34" s="130">
        <v>0</v>
      </c>
      <c r="AD34" s="130">
        <v>0</v>
      </c>
      <c r="AE34" s="130">
        <v>0</v>
      </c>
      <c r="AF34" s="130">
        <v>0</v>
      </c>
    </row>
    <row r="35" spans="1:32" x14ac:dyDescent="0.45">
      <c r="A35" s="2" t="s">
        <v>235</v>
      </c>
      <c r="B35" s="2" t="s">
        <v>5</v>
      </c>
      <c r="C35" s="2" t="s">
        <v>266</v>
      </c>
      <c r="D35" s="129">
        <v>139.6</v>
      </c>
      <c r="E35" s="129">
        <v>0</v>
      </c>
      <c r="F35" s="129">
        <v>10</v>
      </c>
      <c r="G35" s="129">
        <v>8</v>
      </c>
      <c r="H35" s="129">
        <v>7</v>
      </c>
      <c r="I35" s="129">
        <v>5</v>
      </c>
      <c r="J35" s="129">
        <v>10.199999999999999</v>
      </c>
      <c r="K35" s="129">
        <v>9</v>
      </c>
      <c r="L35" s="129">
        <v>13</v>
      </c>
      <c r="M35" s="129">
        <v>15</v>
      </c>
      <c r="N35" s="129">
        <v>11</v>
      </c>
      <c r="O35" s="129">
        <v>6</v>
      </c>
      <c r="P35" s="129">
        <v>2.2000000000000002</v>
      </c>
      <c r="Q35" s="129">
        <v>4</v>
      </c>
      <c r="R35" s="129">
        <v>0</v>
      </c>
      <c r="S35" s="129">
        <v>0</v>
      </c>
      <c r="T35" s="129">
        <v>1</v>
      </c>
      <c r="U35" s="129">
        <v>3</v>
      </c>
      <c r="V35" s="129">
        <v>12</v>
      </c>
      <c r="W35" s="129">
        <v>3.2</v>
      </c>
      <c r="X35" s="129">
        <v>4</v>
      </c>
      <c r="Y35" s="129">
        <v>3</v>
      </c>
      <c r="Z35" s="129">
        <v>1</v>
      </c>
      <c r="AA35" s="129">
        <v>2</v>
      </c>
      <c r="AB35" s="129">
        <v>4</v>
      </c>
      <c r="AC35" s="129">
        <v>3</v>
      </c>
      <c r="AD35" s="129">
        <v>1</v>
      </c>
      <c r="AE35" s="129">
        <v>2</v>
      </c>
      <c r="AF35" s="129">
        <v>0</v>
      </c>
    </row>
    <row r="36" spans="1:32" x14ac:dyDescent="0.45">
      <c r="A36" s="3" t="s">
        <v>237</v>
      </c>
      <c r="B36" s="3" t="s">
        <v>5</v>
      </c>
      <c r="C36" s="3" t="s">
        <v>267</v>
      </c>
      <c r="D36" s="130">
        <v>80.599999999999994</v>
      </c>
      <c r="E36" s="130">
        <v>0</v>
      </c>
      <c r="F36" s="130">
        <v>7</v>
      </c>
      <c r="G36" s="130">
        <v>6</v>
      </c>
      <c r="H36" s="130">
        <v>4</v>
      </c>
      <c r="I36" s="130">
        <v>4</v>
      </c>
      <c r="J36" s="130">
        <v>7</v>
      </c>
      <c r="K36" s="130">
        <v>3</v>
      </c>
      <c r="L36" s="130">
        <v>4</v>
      </c>
      <c r="M36" s="130">
        <v>5</v>
      </c>
      <c r="N36" s="130">
        <v>9</v>
      </c>
      <c r="O36" s="130">
        <v>3</v>
      </c>
      <c r="P36" s="130">
        <v>1</v>
      </c>
      <c r="Q36" s="130">
        <v>3.8</v>
      </c>
      <c r="R36" s="130">
        <v>0</v>
      </c>
      <c r="S36" s="130">
        <v>0</v>
      </c>
      <c r="T36" s="130">
        <v>1</v>
      </c>
      <c r="U36" s="130">
        <v>0.8</v>
      </c>
      <c r="V36" s="130">
        <v>12</v>
      </c>
      <c r="W36" s="130">
        <v>1</v>
      </c>
      <c r="X36" s="130">
        <v>2</v>
      </c>
      <c r="Y36" s="130">
        <v>1</v>
      </c>
      <c r="Z36" s="130">
        <v>0</v>
      </c>
      <c r="AA36" s="130">
        <v>1</v>
      </c>
      <c r="AB36" s="130">
        <v>1</v>
      </c>
      <c r="AC36" s="130">
        <v>3</v>
      </c>
      <c r="AD36" s="130">
        <v>1</v>
      </c>
      <c r="AE36" s="130">
        <v>0</v>
      </c>
      <c r="AF36" s="130">
        <v>0</v>
      </c>
    </row>
    <row r="37" spans="1:32" x14ac:dyDescent="0.45">
      <c r="A37" s="3" t="s">
        <v>237</v>
      </c>
      <c r="B37" s="3" t="s">
        <v>5</v>
      </c>
      <c r="C37" s="3" t="s">
        <v>268</v>
      </c>
      <c r="D37" s="130">
        <v>19.2</v>
      </c>
      <c r="E37" s="130">
        <v>0</v>
      </c>
      <c r="F37" s="130">
        <v>0</v>
      </c>
      <c r="G37" s="130">
        <v>1</v>
      </c>
      <c r="H37" s="130">
        <v>1</v>
      </c>
      <c r="I37" s="130">
        <v>1</v>
      </c>
      <c r="J37" s="130">
        <v>0</v>
      </c>
      <c r="K37" s="130">
        <v>2</v>
      </c>
      <c r="L37" s="130">
        <v>4</v>
      </c>
      <c r="M37" s="130">
        <v>5</v>
      </c>
      <c r="N37" s="130">
        <v>0</v>
      </c>
      <c r="O37" s="130">
        <v>0</v>
      </c>
      <c r="P37" s="130">
        <v>1</v>
      </c>
      <c r="Q37" s="130">
        <v>0</v>
      </c>
      <c r="R37" s="130">
        <v>0</v>
      </c>
      <c r="S37" s="130">
        <v>0</v>
      </c>
      <c r="T37" s="130">
        <v>0</v>
      </c>
      <c r="U37" s="130">
        <v>2</v>
      </c>
      <c r="V37" s="130">
        <v>0</v>
      </c>
      <c r="W37" s="130">
        <v>0.2</v>
      </c>
      <c r="X37" s="130">
        <v>0</v>
      </c>
      <c r="Y37" s="130">
        <v>1</v>
      </c>
      <c r="Z37" s="130">
        <v>1</v>
      </c>
      <c r="AA37" s="130">
        <v>0</v>
      </c>
      <c r="AB37" s="130">
        <v>0</v>
      </c>
      <c r="AC37" s="130">
        <v>0</v>
      </c>
      <c r="AD37" s="130">
        <v>0</v>
      </c>
      <c r="AE37" s="130">
        <v>0</v>
      </c>
      <c r="AF37" s="130">
        <v>0</v>
      </c>
    </row>
    <row r="38" spans="1:32" x14ac:dyDescent="0.45">
      <c r="A38" s="3" t="s">
        <v>237</v>
      </c>
      <c r="B38" s="3" t="s">
        <v>5</v>
      </c>
      <c r="C38" s="3" t="s">
        <v>269</v>
      </c>
      <c r="D38" s="130">
        <v>7</v>
      </c>
      <c r="E38" s="130">
        <v>0</v>
      </c>
      <c r="F38" s="130">
        <v>0</v>
      </c>
      <c r="G38" s="130">
        <v>0</v>
      </c>
      <c r="H38" s="130">
        <v>0</v>
      </c>
      <c r="I38" s="130">
        <v>0</v>
      </c>
      <c r="J38" s="130">
        <v>0</v>
      </c>
      <c r="K38" s="130">
        <v>0</v>
      </c>
      <c r="L38" s="130">
        <v>1</v>
      </c>
      <c r="M38" s="130">
        <v>1</v>
      </c>
      <c r="N38" s="130">
        <v>0</v>
      </c>
      <c r="O38" s="130">
        <v>1</v>
      </c>
      <c r="P38" s="130">
        <v>0</v>
      </c>
      <c r="Q38" s="130">
        <v>0</v>
      </c>
      <c r="R38" s="130">
        <v>0</v>
      </c>
      <c r="S38" s="130">
        <v>0</v>
      </c>
      <c r="T38" s="130">
        <v>0</v>
      </c>
      <c r="U38" s="130">
        <v>0</v>
      </c>
      <c r="V38" s="130">
        <v>0</v>
      </c>
      <c r="W38" s="130">
        <v>0</v>
      </c>
      <c r="X38" s="130">
        <v>1</v>
      </c>
      <c r="Y38" s="130">
        <v>1</v>
      </c>
      <c r="Z38" s="130">
        <v>0</v>
      </c>
      <c r="AA38" s="130">
        <v>0</v>
      </c>
      <c r="AB38" s="130">
        <v>2</v>
      </c>
      <c r="AC38" s="130">
        <v>0</v>
      </c>
      <c r="AD38" s="130">
        <v>0</v>
      </c>
      <c r="AE38" s="130">
        <v>0</v>
      </c>
      <c r="AF38" s="130">
        <v>0</v>
      </c>
    </row>
    <row r="39" spans="1:32" x14ac:dyDescent="0.45">
      <c r="A39" s="3" t="s">
        <v>237</v>
      </c>
      <c r="B39" s="3" t="s">
        <v>5</v>
      </c>
      <c r="C39" s="3" t="s">
        <v>270</v>
      </c>
      <c r="D39" s="130">
        <v>8.6</v>
      </c>
      <c r="E39" s="130">
        <v>0</v>
      </c>
      <c r="F39" s="130">
        <v>0</v>
      </c>
      <c r="G39" s="130">
        <v>0</v>
      </c>
      <c r="H39" s="130">
        <v>0</v>
      </c>
      <c r="I39" s="130">
        <v>0</v>
      </c>
      <c r="J39" s="130">
        <v>1.2</v>
      </c>
      <c r="K39" s="130">
        <v>2</v>
      </c>
      <c r="L39" s="130">
        <v>0</v>
      </c>
      <c r="M39" s="130">
        <v>1</v>
      </c>
      <c r="N39" s="130">
        <v>0</v>
      </c>
      <c r="O39" s="130">
        <v>2</v>
      </c>
      <c r="P39" s="130">
        <v>0.2</v>
      </c>
      <c r="Q39" s="130">
        <v>0</v>
      </c>
      <c r="R39" s="130">
        <v>0</v>
      </c>
      <c r="S39" s="130">
        <v>0</v>
      </c>
      <c r="T39" s="130">
        <v>0</v>
      </c>
      <c r="U39" s="130">
        <v>0</v>
      </c>
      <c r="V39" s="130">
        <v>0</v>
      </c>
      <c r="W39" s="130">
        <v>1.2</v>
      </c>
      <c r="X39" s="130">
        <v>1</v>
      </c>
      <c r="Y39" s="130">
        <v>0</v>
      </c>
      <c r="Z39" s="130">
        <v>0</v>
      </c>
      <c r="AA39" s="130">
        <v>0</v>
      </c>
      <c r="AB39" s="130">
        <v>0</v>
      </c>
      <c r="AC39" s="130">
        <v>0</v>
      </c>
      <c r="AD39" s="130">
        <v>0</v>
      </c>
      <c r="AE39" s="130">
        <v>0</v>
      </c>
      <c r="AF39" s="130">
        <v>0</v>
      </c>
    </row>
    <row r="40" spans="1:32" x14ac:dyDescent="0.45">
      <c r="A40" s="3" t="s">
        <v>237</v>
      </c>
      <c r="B40" s="3" t="s">
        <v>5</v>
      </c>
      <c r="C40" s="3" t="s">
        <v>271</v>
      </c>
      <c r="D40" s="130">
        <v>8</v>
      </c>
      <c r="E40" s="130">
        <v>0</v>
      </c>
      <c r="F40" s="130">
        <v>1</v>
      </c>
      <c r="G40" s="130">
        <v>0</v>
      </c>
      <c r="H40" s="130">
        <v>0</v>
      </c>
      <c r="I40" s="130">
        <v>0</v>
      </c>
      <c r="J40" s="130">
        <v>0</v>
      </c>
      <c r="K40" s="130">
        <v>2</v>
      </c>
      <c r="L40" s="130">
        <v>2</v>
      </c>
      <c r="M40" s="130">
        <v>1</v>
      </c>
      <c r="N40" s="130">
        <v>0</v>
      </c>
      <c r="O40" s="130">
        <v>0</v>
      </c>
      <c r="P40" s="130">
        <v>0</v>
      </c>
      <c r="Q40" s="130">
        <v>0</v>
      </c>
      <c r="R40" s="130">
        <v>0</v>
      </c>
      <c r="S40" s="130">
        <v>0</v>
      </c>
      <c r="T40" s="130">
        <v>0</v>
      </c>
      <c r="U40" s="130">
        <v>0.2</v>
      </c>
      <c r="V40" s="130">
        <v>0</v>
      </c>
      <c r="W40" s="130">
        <v>0.8</v>
      </c>
      <c r="X40" s="130">
        <v>0</v>
      </c>
      <c r="Y40" s="130">
        <v>0</v>
      </c>
      <c r="Z40" s="130">
        <v>0</v>
      </c>
      <c r="AA40" s="130">
        <v>0</v>
      </c>
      <c r="AB40" s="130">
        <v>0</v>
      </c>
      <c r="AC40" s="130">
        <v>0</v>
      </c>
      <c r="AD40" s="130">
        <v>0</v>
      </c>
      <c r="AE40" s="130">
        <v>1</v>
      </c>
      <c r="AF40" s="130">
        <v>0</v>
      </c>
    </row>
    <row r="41" spans="1:32" x14ac:dyDescent="0.45">
      <c r="A41" s="3" t="s">
        <v>237</v>
      </c>
      <c r="B41" s="3" t="s">
        <v>5</v>
      </c>
      <c r="C41" s="3" t="s">
        <v>272</v>
      </c>
      <c r="D41" s="130">
        <v>2.2000000000000002</v>
      </c>
      <c r="E41" s="130">
        <v>0</v>
      </c>
      <c r="F41" s="130">
        <v>1</v>
      </c>
      <c r="G41" s="130">
        <v>0</v>
      </c>
      <c r="H41" s="130">
        <v>0</v>
      </c>
      <c r="I41" s="130">
        <v>0</v>
      </c>
      <c r="J41" s="130">
        <v>0</v>
      </c>
      <c r="K41" s="130">
        <v>0</v>
      </c>
      <c r="L41" s="130">
        <v>0</v>
      </c>
      <c r="M41" s="130">
        <v>0</v>
      </c>
      <c r="N41" s="130">
        <v>0</v>
      </c>
      <c r="O41" s="130">
        <v>0</v>
      </c>
      <c r="P41" s="130">
        <v>0</v>
      </c>
      <c r="Q41" s="130">
        <v>0.2</v>
      </c>
      <c r="R41" s="130">
        <v>0</v>
      </c>
      <c r="S41" s="130">
        <v>0</v>
      </c>
      <c r="T41" s="130">
        <v>0</v>
      </c>
      <c r="U41" s="130">
        <v>0</v>
      </c>
      <c r="V41" s="130">
        <v>0</v>
      </c>
      <c r="W41" s="130">
        <v>0</v>
      </c>
      <c r="X41" s="130">
        <v>0</v>
      </c>
      <c r="Y41" s="130">
        <v>0</v>
      </c>
      <c r="Z41" s="130">
        <v>0</v>
      </c>
      <c r="AA41" s="130">
        <v>0</v>
      </c>
      <c r="AB41" s="130">
        <v>1</v>
      </c>
      <c r="AC41" s="130">
        <v>0</v>
      </c>
      <c r="AD41" s="130">
        <v>0</v>
      </c>
      <c r="AE41" s="130">
        <v>0</v>
      </c>
      <c r="AF41" s="130">
        <v>0</v>
      </c>
    </row>
    <row r="42" spans="1:32" x14ac:dyDescent="0.45">
      <c r="A42" s="3" t="s">
        <v>237</v>
      </c>
      <c r="B42" s="3" t="s">
        <v>5</v>
      </c>
      <c r="C42" s="3" t="s">
        <v>273</v>
      </c>
      <c r="D42" s="130">
        <v>5</v>
      </c>
      <c r="E42" s="130">
        <v>0</v>
      </c>
      <c r="F42" s="130">
        <v>1</v>
      </c>
      <c r="G42" s="130">
        <v>0</v>
      </c>
      <c r="H42" s="130">
        <v>0</v>
      </c>
      <c r="I42" s="130">
        <v>0</v>
      </c>
      <c r="J42" s="130">
        <v>0</v>
      </c>
      <c r="K42" s="130">
        <v>0</v>
      </c>
      <c r="L42" s="130">
        <v>1</v>
      </c>
      <c r="M42" s="130">
        <v>0</v>
      </c>
      <c r="N42" s="130">
        <v>1</v>
      </c>
      <c r="O42" s="130">
        <v>0</v>
      </c>
      <c r="P42" s="130">
        <v>0</v>
      </c>
      <c r="Q42" s="130">
        <v>0</v>
      </c>
      <c r="R42" s="130">
        <v>0</v>
      </c>
      <c r="S42" s="130">
        <v>0</v>
      </c>
      <c r="T42" s="130">
        <v>0</v>
      </c>
      <c r="U42" s="130">
        <v>0</v>
      </c>
      <c r="V42" s="130">
        <v>0</v>
      </c>
      <c r="W42" s="130">
        <v>0</v>
      </c>
      <c r="X42" s="130">
        <v>0</v>
      </c>
      <c r="Y42" s="130">
        <v>0</v>
      </c>
      <c r="Z42" s="130">
        <v>0</v>
      </c>
      <c r="AA42" s="130">
        <v>1</v>
      </c>
      <c r="AB42" s="130">
        <v>0</v>
      </c>
      <c r="AC42" s="130">
        <v>0</v>
      </c>
      <c r="AD42" s="130">
        <v>0</v>
      </c>
      <c r="AE42" s="130">
        <v>1</v>
      </c>
      <c r="AF42" s="130">
        <v>0</v>
      </c>
    </row>
    <row r="43" spans="1:32" x14ac:dyDescent="0.45">
      <c r="A43" s="3" t="s">
        <v>237</v>
      </c>
      <c r="B43" s="3" t="s">
        <v>5</v>
      </c>
      <c r="C43" s="3" t="s">
        <v>274</v>
      </c>
      <c r="D43" s="130">
        <v>4</v>
      </c>
      <c r="E43" s="130">
        <v>0</v>
      </c>
      <c r="F43" s="130">
        <v>0</v>
      </c>
      <c r="G43" s="130">
        <v>1</v>
      </c>
      <c r="H43" s="130">
        <v>0</v>
      </c>
      <c r="I43" s="130">
        <v>0</v>
      </c>
      <c r="J43" s="130">
        <v>1</v>
      </c>
      <c r="K43" s="130">
        <v>0</v>
      </c>
      <c r="L43" s="130">
        <v>1</v>
      </c>
      <c r="M43" s="130">
        <v>1</v>
      </c>
      <c r="N43" s="130">
        <v>0</v>
      </c>
      <c r="O43" s="130">
        <v>0</v>
      </c>
      <c r="P43" s="130">
        <v>0</v>
      </c>
      <c r="Q43" s="130">
        <v>0</v>
      </c>
      <c r="R43" s="130">
        <v>0</v>
      </c>
      <c r="S43" s="130">
        <v>0</v>
      </c>
      <c r="T43" s="130">
        <v>0</v>
      </c>
      <c r="U43" s="130">
        <v>0</v>
      </c>
      <c r="V43" s="130">
        <v>0</v>
      </c>
      <c r="W43" s="130">
        <v>0</v>
      </c>
      <c r="X43" s="130">
        <v>0</v>
      </c>
      <c r="Y43" s="130">
        <v>0</v>
      </c>
      <c r="Z43" s="130">
        <v>0</v>
      </c>
      <c r="AA43" s="130">
        <v>0</v>
      </c>
      <c r="AB43" s="130">
        <v>0</v>
      </c>
      <c r="AC43" s="130">
        <v>0</v>
      </c>
      <c r="AD43" s="130">
        <v>0</v>
      </c>
      <c r="AE43" s="130">
        <v>0</v>
      </c>
      <c r="AF43" s="130">
        <v>0</v>
      </c>
    </row>
    <row r="44" spans="1:32" x14ac:dyDescent="0.45">
      <c r="A44" s="3" t="s">
        <v>237</v>
      </c>
      <c r="B44" s="3" t="s">
        <v>5</v>
      </c>
      <c r="C44" s="3" t="s">
        <v>275</v>
      </c>
      <c r="D44" s="130">
        <v>5</v>
      </c>
      <c r="E44" s="130">
        <v>0</v>
      </c>
      <c r="F44" s="130">
        <v>0</v>
      </c>
      <c r="G44" s="130">
        <v>0</v>
      </c>
      <c r="H44" s="130">
        <v>2</v>
      </c>
      <c r="I44" s="130">
        <v>0</v>
      </c>
      <c r="J44" s="130">
        <v>1</v>
      </c>
      <c r="K44" s="130">
        <v>0</v>
      </c>
      <c r="L44" s="130">
        <v>0</v>
      </c>
      <c r="M44" s="130">
        <v>1</v>
      </c>
      <c r="N44" s="130">
        <v>1</v>
      </c>
      <c r="O44" s="130">
        <v>0</v>
      </c>
      <c r="P44" s="130">
        <v>0</v>
      </c>
      <c r="Q44" s="130">
        <v>0</v>
      </c>
      <c r="R44" s="130">
        <v>0</v>
      </c>
      <c r="S44" s="130">
        <v>0</v>
      </c>
      <c r="T44" s="130">
        <v>0</v>
      </c>
      <c r="U44" s="130">
        <v>0</v>
      </c>
      <c r="V44" s="130">
        <v>0</v>
      </c>
      <c r="W44" s="130">
        <v>0</v>
      </c>
      <c r="X44" s="130">
        <v>0</v>
      </c>
      <c r="Y44" s="130">
        <v>0</v>
      </c>
      <c r="Z44" s="130">
        <v>0</v>
      </c>
      <c r="AA44" s="130">
        <v>0</v>
      </c>
      <c r="AB44" s="130">
        <v>0</v>
      </c>
      <c r="AC44" s="130">
        <v>0</v>
      </c>
      <c r="AD44" s="130">
        <v>0</v>
      </c>
      <c r="AE44" s="130">
        <v>0</v>
      </c>
      <c r="AF44" s="130">
        <v>0</v>
      </c>
    </row>
    <row r="45" spans="1:32" x14ac:dyDescent="0.45">
      <c r="A45" s="2" t="s">
        <v>235</v>
      </c>
      <c r="B45" s="2" t="s">
        <v>6</v>
      </c>
      <c r="C45" s="2" t="s">
        <v>276</v>
      </c>
      <c r="D45" s="129">
        <v>288.8</v>
      </c>
      <c r="E45" s="129">
        <v>0</v>
      </c>
      <c r="F45" s="129">
        <v>9</v>
      </c>
      <c r="G45" s="129">
        <v>21</v>
      </c>
      <c r="H45" s="129">
        <v>32.799999999999997</v>
      </c>
      <c r="I45" s="129">
        <v>21.2</v>
      </c>
      <c r="J45" s="129">
        <v>18</v>
      </c>
      <c r="K45" s="129">
        <v>14.2</v>
      </c>
      <c r="L45" s="129">
        <v>14</v>
      </c>
      <c r="M45" s="129">
        <v>17</v>
      </c>
      <c r="N45" s="129">
        <v>26</v>
      </c>
      <c r="O45" s="129">
        <v>12</v>
      </c>
      <c r="P45" s="129">
        <v>4.8</v>
      </c>
      <c r="Q45" s="129">
        <v>5</v>
      </c>
      <c r="R45" s="129">
        <v>1</v>
      </c>
      <c r="S45" s="129">
        <v>0</v>
      </c>
      <c r="T45" s="129">
        <v>8</v>
      </c>
      <c r="U45" s="129">
        <v>14</v>
      </c>
      <c r="V45" s="129">
        <v>8</v>
      </c>
      <c r="W45" s="129">
        <v>16.8</v>
      </c>
      <c r="X45" s="129">
        <v>8</v>
      </c>
      <c r="Y45" s="129">
        <v>6</v>
      </c>
      <c r="Z45" s="129">
        <v>12</v>
      </c>
      <c r="AA45" s="129">
        <v>8</v>
      </c>
      <c r="AB45" s="129">
        <v>1</v>
      </c>
      <c r="AC45" s="129">
        <v>6</v>
      </c>
      <c r="AD45" s="129">
        <v>5</v>
      </c>
      <c r="AE45" s="129">
        <v>0</v>
      </c>
      <c r="AF45" s="129">
        <v>0</v>
      </c>
    </row>
    <row r="46" spans="1:32" x14ac:dyDescent="0.45">
      <c r="A46" s="3" t="s">
        <v>237</v>
      </c>
      <c r="B46" s="3" t="s">
        <v>6</v>
      </c>
      <c r="C46" s="3" t="s">
        <v>277</v>
      </c>
      <c r="D46" s="130">
        <v>11.2</v>
      </c>
      <c r="E46" s="130">
        <v>0</v>
      </c>
      <c r="F46" s="130">
        <v>0</v>
      </c>
      <c r="G46" s="130">
        <v>1</v>
      </c>
      <c r="H46" s="130">
        <v>1</v>
      </c>
      <c r="I46" s="130">
        <v>0</v>
      </c>
      <c r="J46" s="130">
        <v>1</v>
      </c>
      <c r="K46" s="130">
        <v>2</v>
      </c>
      <c r="L46" s="130">
        <v>1</v>
      </c>
      <c r="M46" s="130">
        <v>0.2</v>
      </c>
      <c r="N46" s="130">
        <v>0</v>
      </c>
      <c r="O46" s="130">
        <v>1</v>
      </c>
      <c r="P46" s="130">
        <v>0</v>
      </c>
      <c r="Q46" s="130">
        <v>0</v>
      </c>
      <c r="R46" s="130">
        <v>0</v>
      </c>
      <c r="S46" s="130">
        <v>0</v>
      </c>
      <c r="T46" s="130">
        <v>0</v>
      </c>
      <c r="U46" s="130">
        <v>1</v>
      </c>
      <c r="V46" s="130">
        <v>0</v>
      </c>
      <c r="W46" s="130">
        <v>1</v>
      </c>
      <c r="X46" s="130">
        <v>1</v>
      </c>
      <c r="Y46" s="130">
        <v>0</v>
      </c>
      <c r="Z46" s="130">
        <v>1</v>
      </c>
      <c r="AA46" s="130">
        <v>0</v>
      </c>
      <c r="AB46" s="130">
        <v>0</v>
      </c>
      <c r="AC46" s="130">
        <v>0</v>
      </c>
      <c r="AD46" s="130">
        <v>0</v>
      </c>
      <c r="AE46" s="130">
        <v>0</v>
      </c>
      <c r="AF46" s="130">
        <v>0</v>
      </c>
    </row>
    <row r="47" spans="1:32" x14ac:dyDescent="0.45">
      <c r="A47" s="3" t="s">
        <v>237</v>
      </c>
      <c r="B47" s="3" t="s">
        <v>6</v>
      </c>
      <c r="C47" s="3" t="s">
        <v>278</v>
      </c>
      <c r="D47" s="130">
        <v>231.8</v>
      </c>
      <c r="E47" s="130">
        <v>0</v>
      </c>
      <c r="F47" s="130">
        <v>6.8</v>
      </c>
      <c r="G47" s="130">
        <v>17.600000000000001</v>
      </c>
      <c r="H47" s="130">
        <v>25.6</v>
      </c>
      <c r="I47" s="130">
        <v>18.8</v>
      </c>
      <c r="J47" s="130">
        <v>15</v>
      </c>
      <c r="K47" s="130">
        <v>11.8</v>
      </c>
      <c r="L47" s="130">
        <v>11.8</v>
      </c>
      <c r="M47" s="130">
        <v>12.8</v>
      </c>
      <c r="N47" s="130">
        <v>17</v>
      </c>
      <c r="O47" s="130">
        <v>6.8</v>
      </c>
      <c r="P47" s="130">
        <v>1.8</v>
      </c>
      <c r="Q47" s="130">
        <v>5</v>
      </c>
      <c r="R47" s="130">
        <v>1</v>
      </c>
      <c r="S47" s="130">
        <v>0</v>
      </c>
      <c r="T47" s="130">
        <v>4.8</v>
      </c>
      <c r="U47" s="130">
        <v>10.8</v>
      </c>
      <c r="V47" s="130">
        <v>7.8</v>
      </c>
      <c r="W47" s="130">
        <v>13.2</v>
      </c>
      <c r="X47" s="130">
        <v>6.8</v>
      </c>
      <c r="Y47" s="130">
        <v>6</v>
      </c>
      <c r="Z47" s="130">
        <v>11</v>
      </c>
      <c r="AA47" s="130">
        <v>7.8</v>
      </c>
      <c r="AB47" s="130">
        <v>1</v>
      </c>
      <c r="AC47" s="130">
        <v>6</v>
      </c>
      <c r="AD47" s="130">
        <v>4.8</v>
      </c>
      <c r="AE47" s="130">
        <v>0</v>
      </c>
      <c r="AF47" s="130">
        <v>0</v>
      </c>
    </row>
    <row r="48" spans="1:32" x14ac:dyDescent="0.45">
      <c r="A48" s="3" t="s">
        <v>237</v>
      </c>
      <c r="B48" s="3" t="s">
        <v>6</v>
      </c>
      <c r="C48" s="3" t="s">
        <v>279</v>
      </c>
      <c r="D48" s="130">
        <v>18.399999999999999</v>
      </c>
      <c r="E48" s="130">
        <v>0</v>
      </c>
      <c r="F48" s="130">
        <v>1</v>
      </c>
      <c r="G48" s="130">
        <v>0</v>
      </c>
      <c r="H48" s="130">
        <v>3.6</v>
      </c>
      <c r="I48" s="130">
        <v>2</v>
      </c>
      <c r="J48" s="130">
        <v>0.2</v>
      </c>
      <c r="K48" s="130">
        <v>0.2</v>
      </c>
      <c r="L48" s="130">
        <v>0.2</v>
      </c>
      <c r="M48" s="130">
        <v>3</v>
      </c>
      <c r="N48" s="130">
        <v>3</v>
      </c>
      <c r="O48" s="130">
        <v>0.2</v>
      </c>
      <c r="P48" s="130">
        <v>1</v>
      </c>
      <c r="Q48" s="130">
        <v>0</v>
      </c>
      <c r="R48" s="130">
        <v>0</v>
      </c>
      <c r="S48" s="130">
        <v>0</v>
      </c>
      <c r="T48" s="130">
        <v>2</v>
      </c>
      <c r="U48" s="130">
        <v>1</v>
      </c>
      <c r="V48" s="130">
        <v>0</v>
      </c>
      <c r="W48" s="130">
        <v>0.4</v>
      </c>
      <c r="X48" s="130">
        <v>0.2</v>
      </c>
      <c r="Y48" s="130">
        <v>0</v>
      </c>
      <c r="Z48" s="130">
        <v>0</v>
      </c>
      <c r="AA48" s="130">
        <v>0.2</v>
      </c>
      <c r="AB48" s="130">
        <v>0</v>
      </c>
      <c r="AC48" s="130">
        <v>0</v>
      </c>
      <c r="AD48" s="130">
        <v>0.2</v>
      </c>
      <c r="AE48" s="130">
        <v>0</v>
      </c>
      <c r="AF48" s="130">
        <v>0</v>
      </c>
    </row>
    <row r="49" spans="1:32" x14ac:dyDescent="0.45">
      <c r="A49" s="3" t="s">
        <v>237</v>
      </c>
      <c r="B49" s="3" t="s">
        <v>6</v>
      </c>
      <c r="C49" s="3" t="s">
        <v>280</v>
      </c>
      <c r="D49" s="130">
        <v>27.4</v>
      </c>
      <c r="E49" s="130">
        <v>0</v>
      </c>
      <c r="F49" s="130">
        <v>1.2</v>
      </c>
      <c r="G49" s="130">
        <v>2.4</v>
      </c>
      <c r="H49" s="130">
        <v>2.6</v>
      </c>
      <c r="I49" s="130">
        <v>0.4</v>
      </c>
      <c r="J49" s="130">
        <v>1.8</v>
      </c>
      <c r="K49" s="130">
        <v>0.2</v>
      </c>
      <c r="L49" s="130">
        <v>1</v>
      </c>
      <c r="M49" s="130">
        <v>1</v>
      </c>
      <c r="N49" s="130">
        <v>6</v>
      </c>
      <c r="O49" s="130">
        <v>4</v>
      </c>
      <c r="P49" s="130">
        <v>2</v>
      </c>
      <c r="Q49" s="130">
        <v>0</v>
      </c>
      <c r="R49" s="130">
        <v>0</v>
      </c>
      <c r="S49" s="130">
        <v>0</v>
      </c>
      <c r="T49" s="130">
        <v>1.2</v>
      </c>
      <c r="U49" s="130">
        <v>1.2</v>
      </c>
      <c r="V49" s="130">
        <v>0.2</v>
      </c>
      <c r="W49" s="130">
        <v>2.2000000000000002</v>
      </c>
      <c r="X49" s="130">
        <v>0</v>
      </c>
      <c r="Y49" s="130">
        <v>0</v>
      </c>
      <c r="Z49" s="130">
        <v>0</v>
      </c>
      <c r="AA49" s="130">
        <v>0</v>
      </c>
      <c r="AB49" s="130">
        <v>0</v>
      </c>
      <c r="AC49" s="130">
        <v>0</v>
      </c>
      <c r="AD49" s="130">
        <v>0</v>
      </c>
      <c r="AE49" s="130">
        <v>0</v>
      </c>
      <c r="AF49" s="130">
        <v>0</v>
      </c>
    </row>
    <row r="50" spans="1:32" x14ac:dyDescent="0.45">
      <c r="A50" s="2" t="s">
        <v>235</v>
      </c>
      <c r="B50" s="2" t="s">
        <v>7</v>
      </c>
      <c r="C50" s="2" t="s">
        <v>281</v>
      </c>
      <c r="D50" s="129">
        <v>119.8</v>
      </c>
      <c r="E50" s="129">
        <v>0</v>
      </c>
      <c r="F50" s="129">
        <v>5</v>
      </c>
      <c r="G50" s="129">
        <v>5</v>
      </c>
      <c r="H50" s="129">
        <v>5</v>
      </c>
      <c r="I50" s="129">
        <v>9</v>
      </c>
      <c r="J50" s="129">
        <v>9.8000000000000007</v>
      </c>
      <c r="K50" s="129">
        <v>8</v>
      </c>
      <c r="L50" s="129">
        <v>11</v>
      </c>
      <c r="M50" s="129">
        <v>10</v>
      </c>
      <c r="N50" s="129">
        <v>8</v>
      </c>
      <c r="O50" s="129">
        <v>5</v>
      </c>
      <c r="P50" s="129">
        <v>2</v>
      </c>
      <c r="Q50" s="129">
        <v>0</v>
      </c>
      <c r="R50" s="129">
        <v>1</v>
      </c>
      <c r="S50" s="129">
        <v>0</v>
      </c>
      <c r="T50" s="129">
        <v>2</v>
      </c>
      <c r="U50" s="129">
        <v>7</v>
      </c>
      <c r="V50" s="129">
        <v>4</v>
      </c>
      <c r="W50" s="129">
        <v>3</v>
      </c>
      <c r="X50" s="129">
        <v>9</v>
      </c>
      <c r="Y50" s="129">
        <v>7</v>
      </c>
      <c r="Z50" s="129">
        <v>2</v>
      </c>
      <c r="AA50" s="129">
        <v>2</v>
      </c>
      <c r="AB50" s="129">
        <v>4</v>
      </c>
      <c r="AC50" s="129">
        <v>1</v>
      </c>
      <c r="AD50" s="129">
        <v>0</v>
      </c>
      <c r="AE50" s="129">
        <v>0</v>
      </c>
      <c r="AF50" s="129">
        <v>0</v>
      </c>
    </row>
    <row r="51" spans="1:32" x14ac:dyDescent="0.45">
      <c r="A51" s="3" t="s">
        <v>237</v>
      </c>
      <c r="B51" s="3" t="s">
        <v>7</v>
      </c>
      <c r="C51" s="3" t="s">
        <v>282</v>
      </c>
      <c r="D51" s="130">
        <v>15</v>
      </c>
      <c r="E51" s="130">
        <v>0</v>
      </c>
      <c r="F51" s="130">
        <v>1</v>
      </c>
      <c r="G51" s="130">
        <v>0</v>
      </c>
      <c r="H51" s="130">
        <v>1</v>
      </c>
      <c r="I51" s="130">
        <v>1</v>
      </c>
      <c r="J51" s="130">
        <v>2</v>
      </c>
      <c r="K51" s="130">
        <v>0</v>
      </c>
      <c r="L51" s="130">
        <v>2</v>
      </c>
      <c r="M51" s="130">
        <v>2</v>
      </c>
      <c r="N51" s="130">
        <v>1</v>
      </c>
      <c r="O51" s="130">
        <v>1</v>
      </c>
      <c r="P51" s="130">
        <v>0</v>
      </c>
      <c r="Q51" s="130">
        <v>0</v>
      </c>
      <c r="R51" s="130">
        <v>0</v>
      </c>
      <c r="S51" s="130">
        <v>0</v>
      </c>
      <c r="T51" s="130">
        <v>0</v>
      </c>
      <c r="U51" s="130">
        <v>2</v>
      </c>
      <c r="V51" s="130">
        <v>0</v>
      </c>
      <c r="W51" s="130">
        <v>0</v>
      </c>
      <c r="X51" s="130">
        <v>0</v>
      </c>
      <c r="Y51" s="130">
        <v>0</v>
      </c>
      <c r="Z51" s="130">
        <v>1</v>
      </c>
      <c r="AA51" s="130">
        <v>0</v>
      </c>
      <c r="AB51" s="130">
        <v>0</v>
      </c>
      <c r="AC51" s="130">
        <v>1</v>
      </c>
      <c r="AD51" s="130">
        <v>0</v>
      </c>
      <c r="AE51" s="130">
        <v>0</v>
      </c>
      <c r="AF51" s="130">
        <v>0</v>
      </c>
    </row>
    <row r="52" spans="1:32" x14ac:dyDescent="0.45">
      <c r="A52" s="3" t="s">
        <v>237</v>
      </c>
      <c r="B52" s="3" t="s">
        <v>7</v>
      </c>
      <c r="C52" s="3" t="s">
        <v>283</v>
      </c>
      <c r="D52" s="130">
        <v>84.800000000000011</v>
      </c>
      <c r="E52" s="130">
        <v>0</v>
      </c>
      <c r="F52" s="130">
        <v>3</v>
      </c>
      <c r="G52" s="130">
        <v>5</v>
      </c>
      <c r="H52" s="130">
        <v>3.8</v>
      </c>
      <c r="I52" s="130">
        <v>6</v>
      </c>
      <c r="J52" s="130">
        <v>5</v>
      </c>
      <c r="K52" s="130">
        <v>7</v>
      </c>
      <c r="L52" s="130">
        <v>7.2</v>
      </c>
      <c r="M52" s="130">
        <v>6</v>
      </c>
      <c r="N52" s="130">
        <v>6</v>
      </c>
      <c r="O52" s="130">
        <v>2</v>
      </c>
      <c r="P52" s="130">
        <v>1</v>
      </c>
      <c r="Q52" s="130">
        <v>0</v>
      </c>
      <c r="R52" s="130">
        <v>1</v>
      </c>
      <c r="S52" s="130">
        <v>0</v>
      </c>
      <c r="T52" s="130">
        <v>1</v>
      </c>
      <c r="U52" s="130">
        <v>3</v>
      </c>
      <c r="V52" s="130">
        <v>4</v>
      </c>
      <c r="W52" s="130">
        <v>2</v>
      </c>
      <c r="X52" s="130">
        <v>7.8</v>
      </c>
      <c r="Y52" s="130">
        <v>7</v>
      </c>
      <c r="Z52" s="130">
        <v>1</v>
      </c>
      <c r="AA52" s="130">
        <v>2</v>
      </c>
      <c r="AB52" s="130">
        <v>4</v>
      </c>
      <c r="AC52" s="130">
        <v>0</v>
      </c>
      <c r="AD52" s="130">
        <v>0</v>
      </c>
      <c r="AE52" s="130">
        <v>0</v>
      </c>
      <c r="AF52" s="130">
        <v>0</v>
      </c>
    </row>
    <row r="53" spans="1:32" x14ac:dyDescent="0.45">
      <c r="A53" s="3" t="s">
        <v>237</v>
      </c>
      <c r="B53" s="3" t="s">
        <v>7</v>
      </c>
      <c r="C53" s="3" t="s">
        <v>284</v>
      </c>
      <c r="D53" s="130">
        <v>20</v>
      </c>
      <c r="E53" s="130">
        <v>0</v>
      </c>
      <c r="F53" s="130">
        <v>1</v>
      </c>
      <c r="G53" s="130">
        <v>0</v>
      </c>
      <c r="H53" s="130">
        <v>0.2</v>
      </c>
      <c r="I53" s="130">
        <v>2</v>
      </c>
      <c r="J53" s="130">
        <v>2.8</v>
      </c>
      <c r="K53" s="130">
        <v>1</v>
      </c>
      <c r="L53" s="130">
        <v>1.8</v>
      </c>
      <c r="M53" s="130">
        <v>2</v>
      </c>
      <c r="N53" s="130">
        <v>1</v>
      </c>
      <c r="O53" s="130">
        <v>2</v>
      </c>
      <c r="P53" s="130">
        <v>1</v>
      </c>
      <c r="Q53" s="130">
        <v>0</v>
      </c>
      <c r="R53" s="130">
        <v>0</v>
      </c>
      <c r="S53" s="130">
        <v>0</v>
      </c>
      <c r="T53" s="130">
        <v>1</v>
      </c>
      <c r="U53" s="130">
        <v>2</v>
      </c>
      <c r="V53" s="130">
        <v>0</v>
      </c>
      <c r="W53" s="130">
        <v>1</v>
      </c>
      <c r="X53" s="130">
        <v>1.2</v>
      </c>
      <c r="Y53" s="130">
        <v>0</v>
      </c>
      <c r="Z53" s="130">
        <v>0</v>
      </c>
      <c r="AA53" s="130">
        <v>0</v>
      </c>
      <c r="AB53" s="130">
        <v>0</v>
      </c>
      <c r="AC53" s="130">
        <v>0</v>
      </c>
      <c r="AD53" s="130">
        <v>0</v>
      </c>
      <c r="AE53" s="130">
        <v>0</v>
      </c>
      <c r="AF53" s="130">
        <v>0</v>
      </c>
    </row>
    <row r="54" spans="1:32" x14ac:dyDescent="0.45">
      <c r="A54" s="2" t="s">
        <v>235</v>
      </c>
      <c r="B54" s="2" t="s">
        <v>26</v>
      </c>
      <c r="C54" s="2" t="s">
        <v>285</v>
      </c>
      <c r="D54" s="129">
        <v>140</v>
      </c>
      <c r="E54" s="129">
        <v>0</v>
      </c>
      <c r="F54" s="129">
        <v>6</v>
      </c>
      <c r="G54" s="129">
        <v>9.1999999999999993</v>
      </c>
      <c r="H54" s="129">
        <v>9</v>
      </c>
      <c r="I54" s="129">
        <v>11.8</v>
      </c>
      <c r="J54" s="129">
        <v>9</v>
      </c>
      <c r="K54" s="129">
        <v>13</v>
      </c>
      <c r="L54" s="129">
        <v>9</v>
      </c>
      <c r="M54" s="129">
        <v>13</v>
      </c>
      <c r="N54" s="129">
        <v>6</v>
      </c>
      <c r="O54" s="129">
        <v>15</v>
      </c>
      <c r="P54" s="129">
        <v>0</v>
      </c>
      <c r="Q54" s="129">
        <v>2</v>
      </c>
      <c r="R54" s="129">
        <v>1</v>
      </c>
      <c r="S54" s="129">
        <v>0</v>
      </c>
      <c r="T54" s="129">
        <v>1</v>
      </c>
      <c r="U54" s="129">
        <v>5</v>
      </c>
      <c r="V54" s="129">
        <v>3</v>
      </c>
      <c r="W54" s="129">
        <v>2</v>
      </c>
      <c r="X54" s="129">
        <v>4</v>
      </c>
      <c r="Y54" s="129">
        <v>9</v>
      </c>
      <c r="Z54" s="129">
        <v>3</v>
      </c>
      <c r="AA54" s="129">
        <v>4</v>
      </c>
      <c r="AB54" s="129">
        <v>3</v>
      </c>
      <c r="AC54" s="129">
        <v>0</v>
      </c>
      <c r="AD54" s="129">
        <v>1</v>
      </c>
      <c r="AE54" s="129">
        <v>0</v>
      </c>
      <c r="AF54" s="129">
        <v>1</v>
      </c>
    </row>
    <row r="55" spans="1:32" x14ac:dyDescent="0.45">
      <c r="A55" s="3" t="s">
        <v>237</v>
      </c>
      <c r="B55" s="3" t="s">
        <v>26</v>
      </c>
      <c r="C55" s="3" t="s">
        <v>286</v>
      </c>
      <c r="D55" s="130">
        <v>88.4</v>
      </c>
      <c r="E55" s="130">
        <v>0</v>
      </c>
      <c r="F55" s="130">
        <v>4</v>
      </c>
      <c r="G55" s="130">
        <v>8</v>
      </c>
      <c r="H55" s="130">
        <v>6.8</v>
      </c>
      <c r="I55" s="130">
        <v>6.8</v>
      </c>
      <c r="J55" s="130">
        <v>6</v>
      </c>
      <c r="K55" s="130">
        <v>6.8</v>
      </c>
      <c r="L55" s="130">
        <v>5</v>
      </c>
      <c r="M55" s="130">
        <v>7</v>
      </c>
      <c r="N55" s="130">
        <v>5</v>
      </c>
      <c r="O55" s="130">
        <v>8</v>
      </c>
      <c r="P55" s="130">
        <v>0</v>
      </c>
      <c r="Q55" s="130">
        <v>1</v>
      </c>
      <c r="R55" s="130">
        <v>0</v>
      </c>
      <c r="S55" s="130">
        <v>0</v>
      </c>
      <c r="T55" s="130">
        <v>1</v>
      </c>
      <c r="U55" s="130">
        <v>4</v>
      </c>
      <c r="V55" s="130">
        <v>2</v>
      </c>
      <c r="W55" s="130">
        <v>2</v>
      </c>
      <c r="X55" s="130">
        <v>3</v>
      </c>
      <c r="Y55" s="130">
        <v>6</v>
      </c>
      <c r="Z55" s="130">
        <v>3</v>
      </c>
      <c r="AA55" s="130">
        <v>2</v>
      </c>
      <c r="AB55" s="130">
        <v>1</v>
      </c>
      <c r="AC55" s="130">
        <v>0</v>
      </c>
      <c r="AD55" s="130">
        <v>0</v>
      </c>
      <c r="AE55" s="130">
        <v>0</v>
      </c>
      <c r="AF55" s="130">
        <v>0</v>
      </c>
    </row>
    <row r="56" spans="1:32" x14ac:dyDescent="0.45">
      <c r="A56" s="3" t="s">
        <v>237</v>
      </c>
      <c r="B56" s="3" t="s">
        <v>26</v>
      </c>
      <c r="C56" s="3" t="s">
        <v>287</v>
      </c>
      <c r="D56" s="130">
        <v>6</v>
      </c>
      <c r="E56" s="130">
        <v>0</v>
      </c>
      <c r="F56" s="130">
        <v>0</v>
      </c>
      <c r="G56" s="130">
        <v>0</v>
      </c>
      <c r="H56" s="130">
        <v>0</v>
      </c>
      <c r="I56" s="130">
        <v>1</v>
      </c>
      <c r="J56" s="130">
        <v>0</v>
      </c>
      <c r="K56" s="130">
        <v>1</v>
      </c>
      <c r="L56" s="130">
        <v>0</v>
      </c>
      <c r="M56" s="130">
        <v>0</v>
      </c>
      <c r="N56" s="130">
        <v>0</v>
      </c>
      <c r="O56" s="130">
        <v>0</v>
      </c>
      <c r="P56" s="130">
        <v>0</v>
      </c>
      <c r="Q56" s="130">
        <v>1</v>
      </c>
      <c r="R56" s="130">
        <v>0</v>
      </c>
      <c r="S56" s="130">
        <v>0</v>
      </c>
      <c r="T56" s="130">
        <v>0</v>
      </c>
      <c r="U56" s="130">
        <v>1</v>
      </c>
      <c r="V56" s="130">
        <v>0</v>
      </c>
      <c r="W56" s="130">
        <v>0</v>
      </c>
      <c r="X56" s="130">
        <v>0</v>
      </c>
      <c r="Y56" s="130">
        <v>1</v>
      </c>
      <c r="Z56" s="130">
        <v>0</v>
      </c>
      <c r="AA56" s="130">
        <v>1</v>
      </c>
      <c r="AB56" s="130">
        <v>0</v>
      </c>
      <c r="AC56" s="130">
        <v>0</v>
      </c>
      <c r="AD56" s="130">
        <v>0</v>
      </c>
      <c r="AE56" s="130">
        <v>0</v>
      </c>
      <c r="AF56" s="130">
        <v>0</v>
      </c>
    </row>
    <row r="57" spans="1:32" x14ac:dyDescent="0.45">
      <c r="A57" s="3" t="s">
        <v>237</v>
      </c>
      <c r="B57" s="3" t="s">
        <v>26</v>
      </c>
      <c r="C57" s="3" t="s">
        <v>288</v>
      </c>
      <c r="D57" s="130">
        <v>21.6</v>
      </c>
      <c r="E57" s="130">
        <v>0</v>
      </c>
      <c r="F57" s="130">
        <v>1</v>
      </c>
      <c r="G57" s="130">
        <v>0</v>
      </c>
      <c r="H57" s="130">
        <v>1.2</v>
      </c>
      <c r="I57" s="130">
        <v>1.2</v>
      </c>
      <c r="J57" s="130">
        <v>2</v>
      </c>
      <c r="K57" s="130">
        <v>3.2</v>
      </c>
      <c r="L57" s="130">
        <v>2</v>
      </c>
      <c r="M57" s="130">
        <v>3</v>
      </c>
      <c r="N57" s="130">
        <v>0</v>
      </c>
      <c r="O57" s="130">
        <v>3</v>
      </c>
      <c r="P57" s="130">
        <v>0</v>
      </c>
      <c r="Q57" s="130">
        <v>0</v>
      </c>
      <c r="R57" s="130">
        <v>1</v>
      </c>
      <c r="S57" s="130">
        <v>0</v>
      </c>
      <c r="T57" s="130">
        <v>0</v>
      </c>
      <c r="U57" s="130">
        <v>0</v>
      </c>
      <c r="V57" s="130">
        <v>1</v>
      </c>
      <c r="W57" s="130">
        <v>0</v>
      </c>
      <c r="X57" s="130">
        <v>0</v>
      </c>
      <c r="Y57" s="130">
        <v>0</v>
      </c>
      <c r="Z57" s="130">
        <v>0</v>
      </c>
      <c r="AA57" s="130">
        <v>1</v>
      </c>
      <c r="AB57" s="130">
        <v>1</v>
      </c>
      <c r="AC57" s="130">
        <v>0</v>
      </c>
      <c r="AD57" s="130">
        <v>0</v>
      </c>
      <c r="AE57" s="130">
        <v>0</v>
      </c>
      <c r="AF57" s="130">
        <v>1</v>
      </c>
    </row>
    <row r="58" spans="1:32" x14ac:dyDescent="0.45">
      <c r="A58" s="3" t="s">
        <v>237</v>
      </c>
      <c r="B58" s="3" t="s">
        <v>26</v>
      </c>
      <c r="C58" s="3" t="s">
        <v>289</v>
      </c>
      <c r="D58" s="130">
        <v>24</v>
      </c>
      <c r="E58" s="130">
        <v>0</v>
      </c>
      <c r="F58" s="130">
        <v>1</v>
      </c>
      <c r="G58" s="130">
        <v>1.2</v>
      </c>
      <c r="H58" s="130">
        <v>1</v>
      </c>
      <c r="I58" s="130">
        <v>2.8</v>
      </c>
      <c r="J58" s="130">
        <v>1</v>
      </c>
      <c r="K58" s="130">
        <v>2</v>
      </c>
      <c r="L58" s="130">
        <v>2</v>
      </c>
      <c r="M58" s="130">
        <v>3</v>
      </c>
      <c r="N58" s="130">
        <v>1</v>
      </c>
      <c r="O58" s="130">
        <v>4</v>
      </c>
      <c r="P58" s="130">
        <v>0</v>
      </c>
      <c r="Q58" s="130">
        <v>0</v>
      </c>
      <c r="R58" s="130">
        <v>0</v>
      </c>
      <c r="S58" s="130">
        <v>0</v>
      </c>
      <c r="T58" s="130">
        <v>0</v>
      </c>
      <c r="U58" s="130">
        <v>0</v>
      </c>
      <c r="V58" s="130">
        <v>0</v>
      </c>
      <c r="W58" s="130">
        <v>0</v>
      </c>
      <c r="X58" s="130">
        <v>1</v>
      </c>
      <c r="Y58" s="130">
        <v>2</v>
      </c>
      <c r="Z58" s="130">
        <v>0</v>
      </c>
      <c r="AA58" s="130">
        <v>0</v>
      </c>
      <c r="AB58" s="130">
        <v>1</v>
      </c>
      <c r="AC58" s="130">
        <v>0</v>
      </c>
      <c r="AD58" s="130">
        <v>1</v>
      </c>
      <c r="AE58" s="130">
        <v>0</v>
      </c>
      <c r="AF58" s="130">
        <v>0</v>
      </c>
    </row>
    <row r="59" spans="1:32" x14ac:dyDescent="0.45">
      <c r="A59" s="2" t="s">
        <v>235</v>
      </c>
      <c r="B59" s="2" t="s">
        <v>54</v>
      </c>
      <c r="C59" s="2" t="s">
        <v>290</v>
      </c>
      <c r="D59" s="129">
        <v>209.6</v>
      </c>
      <c r="E59" s="129">
        <v>0</v>
      </c>
      <c r="F59" s="129">
        <v>11</v>
      </c>
      <c r="G59" s="129">
        <v>14</v>
      </c>
      <c r="H59" s="129">
        <v>10.4</v>
      </c>
      <c r="I59" s="129">
        <v>11</v>
      </c>
      <c r="J59" s="129">
        <v>12</v>
      </c>
      <c r="K59" s="129">
        <v>16</v>
      </c>
      <c r="L59" s="129">
        <v>17</v>
      </c>
      <c r="M59" s="129">
        <v>21</v>
      </c>
      <c r="N59" s="129">
        <v>16</v>
      </c>
      <c r="O59" s="129">
        <v>21</v>
      </c>
      <c r="P59" s="129">
        <v>4</v>
      </c>
      <c r="Q59" s="129">
        <v>1</v>
      </c>
      <c r="R59" s="129">
        <v>1</v>
      </c>
      <c r="S59" s="129">
        <v>0</v>
      </c>
      <c r="T59" s="129">
        <v>5</v>
      </c>
      <c r="U59" s="129">
        <v>8</v>
      </c>
      <c r="V59" s="129">
        <v>6.2</v>
      </c>
      <c r="W59" s="129">
        <v>7</v>
      </c>
      <c r="X59" s="129">
        <v>6</v>
      </c>
      <c r="Y59" s="129">
        <v>1</v>
      </c>
      <c r="Z59" s="129">
        <v>5</v>
      </c>
      <c r="AA59" s="129">
        <v>6</v>
      </c>
      <c r="AB59" s="129">
        <v>4</v>
      </c>
      <c r="AC59" s="129">
        <v>3</v>
      </c>
      <c r="AD59" s="129">
        <v>1</v>
      </c>
      <c r="AE59" s="129">
        <v>1</v>
      </c>
      <c r="AF59" s="129">
        <v>1</v>
      </c>
    </row>
    <row r="60" spans="1:32" x14ac:dyDescent="0.45">
      <c r="A60" s="3" t="s">
        <v>237</v>
      </c>
      <c r="B60" s="3" t="s">
        <v>54</v>
      </c>
      <c r="C60" s="3" t="s">
        <v>291</v>
      </c>
      <c r="D60" s="130">
        <v>85.8</v>
      </c>
      <c r="E60" s="130">
        <v>0</v>
      </c>
      <c r="F60" s="130">
        <v>4</v>
      </c>
      <c r="G60" s="130">
        <v>6.2</v>
      </c>
      <c r="H60" s="130">
        <v>6.8</v>
      </c>
      <c r="I60" s="130">
        <v>7</v>
      </c>
      <c r="J60" s="130">
        <v>5</v>
      </c>
      <c r="K60" s="130">
        <v>5</v>
      </c>
      <c r="L60" s="130">
        <v>8</v>
      </c>
      <c r="M60" s="130">
        <v>8</v>
      </c>
      <c r="N60" s="130">
        <v>4</v>
      </c>
      <c r="O60" s="130">
        <v>5</v>
      </c>
      <c r="P60" s="130">
        <v>2</v>
      </c>
      <c r="Q60" s="130">
        <v>0</v>
      </c>
      <c r="R60" s="130">
        <v>1</v>
      </c>
      <c r="S60" s="130">
        <v>0</v>
      </c>
      <c r="T60" s="130">
        <v>3</v>
      </c>
      <c r="U60" s="130">
        <v>3</v>
      </c>
      <c r="V60" s="130">
        <v>4</v>
      </c>
      <c r="W60" s="130">
        <v>4</v>
      </c>
      <c r="X60" s="130">
        <v>2</v>
      </c>
      <c r="Y60" s="130">
        <v>0</v>
      </c>
      <c r="Z60" s="130">
        <v>1.8</v>
      </c>
      <c r="AA60" s="130">
        <v>4</v>
      </c>
      <c r="AB60" s="130">
        <v>2</v>
      </c>
      <c r="AC60" s="130">
        <v>0</v>
      </c>
      <c r="AD60" s="130">
        <v>0</v>
      </c>
      <c r="AE60" s="130">
        <v>0</v>
      </c>
      <c r="AF60" s="130">
        <v>0</v>
      </c>
    </row>
    <row r="61" spans="1:32" x14ac:dyDescent="0.45">
      <c r="A61" s="3" t="s">
        <v>237</v>
      </c>
      <c r="B61" s="3" t="s">
        <v>54</v>
      </c>
      <c r="C61" s="3" t="s">
        <v>292</v>
      </c>
      <c r="D61" s="130">
        <v>66.599999999999994</v>
      </c>
      <c r="E61" s="130">
        <v>0</v>
      </c>
      <c r="F61" s="130">
        <v>6</v>
      </c>
      <c r="G61" s="130">
        <v>3</v>
      </c>
      <c r="H61" s="130">
        <v>2.4</v>
      </c>
      <c r="I61" s="130">
        <v>2</v>
      </c>
      <c r="J61" s="130">
        <v>5</v>
      </c>
      <c r="K61" s="130">
        <v>3</v>
      </c>
      <c r="L61" s="130">
        <v>6</v>
      </c>
      <c r="M61" s="130">
        <v>8</v>
      </c>
      <c r="N61" s="130">
        <v>5</v>
      </c>
      <c r="O61" s="130">
        <v>6.8</v>
      </c>
      <c r="P61" s="130">
        <v>1</v>
      </c>
      <c r="Q61" s="130">
        <v>1</v>
      </c>
      <c r="R61" s="130">
        <v>0</v>
      </c>
      <c r="S61" s="130">
        <v>0</v>
      </c>
      <c r="T61" s="130">
        <v>2</v>
      </c>
      <c r="U61" s="130">
        <v>4</v>
      </c>
      <c r="V61" s="130">
        <v>2.2000000000000002</v>
      </c>
      <c r="W61" s="130">
        <v>1</v>
      </c>
      <c r="X61" s="130">
        <v>3</v>
      </c>
      <c r="Y61" s="130">
        <v>0</v>
      </c>
      <c r="Z61" s="130">
        <v>2.2000000000000002</v>
      </c>
      <c r="AA61" s="130">
        <v>1</v>
      </c>
      <c r="AB61" s="130">
        <v>1</v>
      </c>
      <c r="AC61" s="130">
        <v>0</v>
      </c>
      <c r="AD61" s="130">
        <v>0</v>
      </c>
      <c r="AE61" s="130">
        <v>1</v>
      </c>
      <c r="AF61" s="130">
        <v>0</v>
      </c>
    </row>
    <row r="62" spans="1:32" x14ac:dyDescent="0.45">
      <c r="A62" s="3" t="s">
        <v>237</v>
      </c>
      <c r="B62" s="3" t="s">
        <v>54</v>
      </c>
      <c r="C62" s="3" t="s">
        <v>293</v>
      </c>
      <c r="D62" s="130">
        <v>11</v>
      </c>
      <c r="E62" s="130">
        <v>0</v>
      </c>
      <c r="F62" s="130">
        <v>0</v>
      </c>
      <c r="G62" s="130">
        <v>2</v>
      </c>
      <c r="H62" s="130">
        <v>0</v>
      </c>
      <c r="I62" s="130">
        <v>1</v>
      </c>
      <c r="J62" s="130">
        <v>1</v>
      </c>
      <c r="K62" s="130">
        <v>2</v>
      </c>
      <c r="L62" s="130">
        <v>0</v>
      </c>
      <c r="M62" s="130">
        <v>2</v>
      </c>
      <c r="N62" s="130">
        <v>1</v>
      </c>
      <c r="O62" s="130">
        <v>1</v>
      </c>
      <c r="P62" s="130">
        <v>0</v>
      </c>
      <c r="Q62" s="130">
        <v>0</v>
      </c>
      <c r="R62" s="130">
        <v>0</v>
      </c>
      <c r="S62" s="130">
        <v>0</v>
      </c>
      <c r="T62" s="130">
        <v>0</v>
      </c>
      <c r="U62" s="130">
        <v>0</v>
      </c>
      <c r="V62" s="130">
        <v>0</v>
      </c>
      <c r="W62" s="130">
        <v>0</v>
      </c>
      <c r="X62" s="130">
        <v>0</v>
      </c>
      <c r="Y62" s="130">
        <v>0</v>
      </c>
      <c r="Z62" s="130">
        <v>0</v>
      </c>
      <c r="AA62" s="130">
        <v>0</v>
      </c>
      <c r="AB62" s="130">
        <v>0</v>
      </c>
      <c r="AC62" s="130">
        <v>0</v>
      </c>
      <c r="AD62" s="130">
        <v>0</v>
      </c>
      <c r="AE62" s="130">
        <v>0</v>
      </c>
      <c r="AF62" s="130">
        <v>1</v>
      </c>
    </row>
    <row r="63" spans="1:32" x14ac:dyDescent="0.45">
      <c r="A63" s="3" t="s">
        <v>237</v>
      </c>
      <c r="B63" s="3" t="s">
        <v>54</v>
      </c>
      <c r="C63" s="3" t="s">
        <v>294</v>
      </c>
      <c r="D63" s="130">
        <v>8.1999999999999993</v>
      </c>
      <c r="E63" s="130">
        <v>0</v>
      </c>
      <c r="F63" s="130">
        <v>0</v>
      </c>
      <c r="G63" s="130">
        <v>1</v>
      </c>
      <c r="H63" s="130">
        <v>0</v>
      </c>
      <c r="I63" s="130">
        <v>0</v>
      </c>
      <c r="J63" s="130">
        <v>0</v>
      </c>
      <c r="K63" s="130">
        <v>3</v>
      </c>
      <c r="L63" s="130">
        <v>0</v>
      </c>
      <c r="M63" s="130">
        <v>1</v>
      </c>
      <c r="N63" s="130">
        <v>1</v>
      </c>
      <c r="O63" s="130">
        <v>0.2</v>
      </c>
      <c r="P63" s="130">
        <v>0</v>
      </c>
      <c r="Q63" s="130">
        <v>0</v>
      </c>
      <c r="R63" s="130">
        <v>0</v>
      </c>
      <c r="S63" s="130">
        <v>0</v>
      </c>
      <c r="T63" s="130">
        <v>0</v>
      </c>
      <c r="U63" s="130">
        <v>0</v>
      </c>
      <c r="V63" s="130">
        <v>0</v>
      </c>
      <c r="W63" s="130">
        <v>1</v>
      </c>
      <c r="X63" s="130">
        <v>0</v>
      </c>
      <c r="Y63" s="130">
        <v>0</v>
      </c>
      <c r="Z63" s="130">
        <v>0</v>
      </c>
      <c r="AA63" s="130">
        <v>0</v>
      </c>
      <c r="AB63" s="130">
        <v>0</v>
      </c>
      <c r="AC63" s="130">
        <v>1</v>
      </c>
      <c r="AD63" s="130">
        <v>0</v>
      </c>
      <c r="AE63" s="130">
        <v>0</v>
      </c>
      <c r="AF63" s="130">
        <v>0</v>
      </c>
    </row>
    <row r="64" spans="1:32" x14ac:dyDescent="0.45">
      <c r="A64" s="3" t="s">
        <v>237</v>
      </c>
      <c r="B64" s="3" t="s">
        <v>54</v>
      </c>
      <c r="C64" s="3" t="s">
        <v>295</v>
      </c>
      <c r="D64" s="130">
        <v>19</v>
      </c>
      <c r="E64" s="130">
        <v>0</v>
      </c>
      <c r="F64" s="130">
        <v>0</v>
      </c>
      <c r="G64" s="130">
        <v>0</v>
      </c>
      <c r="H64" s="130">
        <v>0</v>
      </c>
      <c r="I64" s="130">
        <v>1</v>
      </c>
      <c r="J64" s="130">
        <v>1</v>
      </c>
      <c r="K64" s="130">
        <v>1</v>
      </c>
      <c r="L64" s="130">
        <v>1</v>
      </c>
      <c r="M64" s="130">
        <v>1</v>
      </c>
      <c r="N64" s="130">
        <v>2</v>
      </c>
      <c r="O64" s="130">
        <v>4</v>
      </c>
      <c r="P64" s="130">
        <v>0</v>
      </c>
      <c r="Q64" s="130">
        <v>0</v>
      </c>
      <c r="R64" s="130">
        <v>0</v>
      </c>
      <c r="S64" s="130">
        <v>0</v>
      </c>
      <c r="T64" s="130">
        <v>0</v>
      </c>
      <c r="U64" s="130">
        <v>1</v>
      </c>
      <c r="V64" s="130">
        <v>0</v>
      </c>
      <c r="W64" s="130">
        <v>1</v>
      </c>
      <c r="X64" s="130">
        <v>0</v>
      </c>
      <c r="Y64" s="130">
        <v>1</v>
      </c>
      <c r="Z64" s="130">
        <v>1</v>
      </c>
      <c r="AA64" s="130">
        <v>0</v>
      </c>
      <c r="AB64" s="130">
        <v>1</v>
      </c>
      <c r="AC64" s="130">
        <v>2</v>
      </c>
      <c r="AD64" s="130">
        <v>1</v>
      </c>
      <c r="AE64" s="130">
        <v>0</v>
      </c>
      <c r="AF64" s="130">
        <v>0</v>
      </c>
    </row>
    <row r="65" spans="1:32" x14ac:dyDescent="0.45">
      <c r="A65" s="3" t="s">
        <v>237</v>
      </c>
      <c r="B65" s="3" t="s">
        <v>54</v>
      </c>
      <c r="C65" s="3" t="s">
        <v>296</v>
      </c>
      <c r="D65" s="130">
        <v>19</v>
      </c>
      <c r="E65" s="130">
        <v>0</v>
      </c>
      <c r="F65" s="130">
        <v>1</v>
      </c>
      <c r="G65" s="130">
        <v>1.8</v>
      </c>
      <c r="H65" s="130">
        <v>1.2</v>
      </c>
      <c r="I65" s="130">
        <v>0</v>
      </c>
      <c r="J65" s="130">
        <v>0</v>
      </c>
      <c r="K65" s="130">
        <v>2</v>
      </c>
      <c r="L65" s="130">
        <v>2</v>
      </c>
      <c r="M65" s="130">
        <v>1</v>
      </c>
      <c r="N65" s="130">
        <v>3</v>
      </c>
      <c r="O65" s="130">
        <v>4</v>
      </c>
      <c r="P65" s="130">
        <v>1</v>
      </c>
      <c r="Q65" s="130">
        <v>0</v>
      </c>
      <c r="R65" s="130">
        <v>0</v>
      </c>
      <c r="S65" s="130">
        <v>0</v>
      </c>
      <c r="T65" s="130">
        <v>0</v>
      </c>
      <c r="U65" s="130">
        <v>0</v>
      </c>
      <c r="V65" s="130">
        <v>0</v>
      </c>
      <c r="W65" s="130">
        <v>0</v>
      </c>
      <c r="X65" s="130">
        <v>1</v>
      </c>
      <c r="Y65" s="130">
        <v>0</v>
      </c>
      <c r="Z65" s="130">
        <v>0</v>
      </c>
      <c r="AA65" s="130">
        <v>1</v>
      </c>
      <c r="AB65" s="130">
        <v>0</v>
      </c>
      <c r="AC65" s="130">
        <v>0</v>
      </c>
      <c r="AD65" s="130">
        <v>0</v>
      </c>
      <c r="AE65" s="130">
        <v>0</v>
      </c>
      <c r="AF65" s="130">
        <v>0</v>
      </c>
    </row>
    <row r="66" spans="1:32" x14ac:dyDescent="0.45">
      <c r="A66" s="2" t="s">
        <v>235</v>
      </c>
      <c r="B66" s="2" t="s">
        <v>57</v>
      </c>
      <c r="C66" s="2" t="s">
        <v>297</v>
      </c>
      <c r="D66" s="129">
        <v>319.2</v>
      </c>
      <c r="E66" s="129">
        <v>0</v>
      </c>
      <c r="F66" s="129">
        <v>11.4</v>
      </c>
      <c r="G66" s="129">
        <v>20.6</v>
      </c>
      <c r="H66" s="129">
        <v>25.2</v>
      </c>
      <c r="I66" s="129">
        <v>25.4</v>
      </c>
      <c r="J66" s="129">
        <v>16.2</v>
      </c>
      <c r="K66" s="129">
        <v>16.8</v>
      </c>
      <c r="L66" s="129">
        <v>19.600000000000001</v>
      </c>
      <c r="M66" s="129">
        <v>25.4</v>
      </c>
      <c r="N66" s="129">
        <v>21.8</v>
      </c>
      <c r="O66" s="129">
        <v>13</v>
      </c>
      <c r="P66" s="129">
        <v>3.2</v>
      </c>
      <c r="Q66" s="129">
        <v>2</v>
      </c>
      <c r="R66" s="129">
        <v>1</v>
      </c>
      <c r="S66" s="129">
        <v>0</v>
      </c>
      <c r="T66" s="129">
        <v>12</v>
      </c>
      <c r="U66" s="129">
        <v>18</v>
      </c>
      <c r="V66" s="129">
        <v>18.2</v>
      </c>
      <c r="W66" s="129">
        <v>14.2</v>
      </c>
      <c r="X66" s="129">
        <v>9</v>
      </c>
      <c r="Y66" s="129">
        <v>10</v>
      </c>
      <c r="Z66" s="129">
        <v>10</v>
      </c>
      <c r="AA66" s="129">
        <v>5.2</v>
      </c>
      <c r="AB66" s="129">
        <v>6</v>
      </c>
      <c r="AC66" s="129">
        <v>6</v>
      </c>
      <c r="AD66" s="129">
        <v>4</v>
      </c>
      <c r="AE66" s="129">
        <v>3</v>
      </c>
      <c r="AF66" s="129">
        <v>2</v>
      </c>
    </row>
    <row r="67" spans="1:32" x14ac:dyDescent="0.45">
      <c r="A67" s="3" t="s">
        <v>237</v>
      </c>
      <c r="B67" s="3" t="s">
        <v>57</v>
      </c>
      <c r="C67" s="3" t="s">
        <v>298</v>
      </c>
      <c r="D67" s="130">
        <v>12.4</v>
      </c>
      <c r="E67" s="130">
        <v>0</v>
      </c>
      <c r="F67" s="130">
        <v>0</v>
      </c>
      <c r="G67" s="130">
        <v>0</v>
      </c>
      <c r="H67" s="130">
        <v>0</v>
      </c>
      <c r="I67" s="130">
        <v>1</v>
      </c>
      <c r="J67" s="130">
        <v>0</v>
      </c>
      <c r="K67" s="130">
        <v>0</v>
      </c>
      <c r="L67" s="130">
        <v>2.2000000000000002</v>
      </c>
      <c r="M67" s="130">
        <v>1</v>
      </c>
      <c r="N67" s="130">
        <v>1</v>
      </c>
      <c r="O67" s="130">
        <v>0</v>
      </c>
      <c r="P67" s="130">
        <v>1.2</v>
      </c>
      <c r="Q67" s="130">
        <v>0</v>
      </c>
      <c r="R67" s="130">
        <v>1</v>
      </c>
      <c r="S67" s="130">
        <v>0</v>
      </c>
      <c r="T67" s="130">
        <v>0</v>
      </c>
      <c r="U67" s="130">
        <v>0</v>
      </c>
      <c r="V67" s="130">
        <v>1</v>
      </c>
      <c r="W67" s="130">
        <v>1</v>
      </c>
      <c r="X67" s="130">
        <v>0</v>
      </c>
      <c r="Y67" s="130">
        <v>0</v>
      </c>
      <c r="Z67" s="130">
        <v>0</v>
      </c>
      <c r="AA67" s="130">
        <v>1</v>
      </c>
      <c r="AB67" s="130">
        <v>1</v>
      </c>
      <c r="AC67" s="130">
        <v>0</v>
      </c>
      <c r="AD67" s="130">
        <v>0</v>
      </c>
      <c r="AE67" s="130">
        <v>0</v>
      </c>
      <c r="AF67" s="130">
        <v>1</v>
      </c>
    </row>
    <row r="68" spans="1:32" x14ac:dyDescent="0.45">
      <c r="A68" s="3" t="s">
        <v>237</v>
      </c>
      <c r="B68" s="3" t="s">
        <v>57</v>
      </c>
      <c r="C68" s="3" t="s">
        <v>299</v>
      </c>
      <c r="D68" s="130">
        <v>96.6</v>
      </c>
      <c r="E68" s="130">
        <v>0</v>
      </c>
      <c r="F68" s="130">
        <v>3</v>
      </c>
      <c r="G68" s="130">
        <v>6.4</v>
      </c>
      <c r="H68" s="130">
        <v>6</v>
      </c>
      <c r="I68" s="130">
        <v>7.4</v>
      </c>
      <c r="J68" s="130">
        <v>4.8</v>
      </c>
      <c r="K68" s="130">
        <v>6</v>
      </c>
      <c r="L68" s="130">
        <v>5</v>
      </c>
      <c r="M68" s="130">
        <v>9</v>
      </c>
      <c r="N68" s="130">
        <v>6.8</v>
      </c>
      <c r="O68" s="130">
        <v>7</v>
      </c>
      <c r="P68" s="130">
        <v>1</v>
      </c>
      <c r="Q68" s="130">
        <v>2</v>
      </c>
      <c r="R68" s="130">
        <v>0</v>
      </c>
      <c r="S68" s="130">
        <v>0</v>
      </c>
      <c r="T68" s="130">
        <v>3</v>
      </c>
      <c r="U68" s="130">
        <v>4</v>
      </c>
      <c r="V68" s="130">
        <v>6.2</v>
      </c>
      <c r="W68" s="130">
        <v>4</v>
      </c>
      <c r="X68" s="130">
        <v>2</v>
      </c>
      <c r="Y68" s="130">
        <v>2</v>
      </c>
      <c r="Z68" s="130">
        <v>4</v>
      </c>
      <c r="AA68" s="130">
        <v>2</v>
      </c>
      <c r="AB68" s="130">
        <v>2</v>
      </c>
      <c r="AC68" s="130">
        <v>1</v>
      </c>
      <c r="AD68" s="130">
        <v>0</v>
      </c>
      <c r="AE68" s="130">
        <v>1</v>
      </c>
      <c r="AF68" s="130">
        <v>1</v>
      </c>
    </row>
    <row r="69" spans="1:32" x14ac:dyDescent="0.45">
      <c r="A69" s="3" t="s">
        <v>237</v>
      </c>
      <c r="B69" s="3" t="s">
        <v>57</v>
      </c>
      <c r="C69" s="3" t="s">
        <v>300</v>
      </c>
      <c r="D69" s="130">
        <v>45.8</v>
      </c>
      <c r="E69" s="130">
        <v>0</v>
      </c>
      <c r="F69" s="130">
        <v>3.2</v>
      </c>
      <c r="G69" s="130">
        <v>3.8</v>
      </c>
      <c r="H69" s="130">
        <v>3.4</v>
      </c>
      <c r="I69" s="130">
        <v>5</v>
      </c>
      <c r="J69" s="130">
        <v>2</v>
      </c>
      <c r="K69" s="130">
        <v>2</v>
      </c>
      <c r="L69" s="130">
        <v>3</v>
      </c>
      <c r="M69" s="130">
        <v>3.2</v>
      </c>
      <c r="N69" s="130">
        <v>4</v>
      </c>
      <c r="O69" s="130">
        <v>2</v>
      </c>
      <c r="P69" s="130">
        <v>0</v>
      </c>
      <c r="Q69" s="130">
        <v>0</v>
      </c>
      <c r="R69" s="130">
        <v>0</v>
      </c>
      <c r="S69" s="130">
        <v>0</v>
      </c>
      <c r="T69" s="130">
        <v>2</v>
      </c>
      <c r="U69" s="130">
        <v>4</v>
      </c>
      <c r="V69" s="130">
        <v>2</v>
      </c>
      <c r="W69" s="130">
        <v>1</v>
      </c>
      <c r="X69" s="130">
        <v>0.2</v>
      </c>
      <c r="Y69" s="130">
        <v>0</v>
      </c>
      <c r="Z69" s="130">
        <v>1</v>
      </c>
      <c r="AA69" s="130">
        <v>2</v>
      </c>
      <c r="AB69" s="130">
        <v>0</v>
      </c>
      <c r="AC69" s="130">
        <v>1</v>
      </c>
      <c r="AD69" s="130">
        <v>0</v>
      </c>
      <c r="AE69" s="130">
        <v>1</v>
      </c>
      <c r="AF69" s="130">
        <v>0</v>
      </c>
    </row>
    <row r="70" spans="1:32" x14ac:dyDescent="0.45">
      <c r="A70" s="3" t="s">
        <v>237</v>
      </c>
      <c r="B70" s="3" t="s">
        <v>57</v>
      </c>
      <c r="C70" s="3" t="s">
        <v>301</v>
      </c>
      <c r="D70" s="130">
        <v>13.4</v>
      </c>
      <c r="E70" s="130">
        <v>0</v>
      </c>
      <c r="F70" s="130">
        <v>1</v>
      </c>
      <c r="G70" s="130">
        <v>3.2</v>
      </c>
      <c r="H70" s="130">
        <v>0</v>
      </c>
      <c r="I70" s="130">
        <v>1</v>
      </c>
      <c r="J70" s="130">
        <v>1.2</v>
      </c>
      <c r="K70" s="130">
        <v>0</v>
      </c>
      <c r="L70" s="130">
        <v>2</v>
      </c>
      <c r="M70" s="130">
        <v>0</v>
      </c>
      <c r="N70" s="130">
        <v>0</v>
      </c>
      <c r="O70" s="130">
        <v>2</v>
      </c>
      <c r="P70" s="130">
        <v>1</v>
      </c>
      <c r="Q70" s="130">
        <v>0</v>
      </c>
      <c r="R70" s="130">
        <v>0</v>
      </c>
      <c r="S70" s="130">
        <v>0</v>
      </c>
      <c r="T70" s="130">
        <v>0</v>
      </c>
      <c r="U70" s="130">
        <v>0</v>
      </c>
      <c r="V70" s="130">
        <v>0</v>
      </c>
      <c r="W70" s="130">
        <v>1</v>
      </c>
      <c r="X70" s="130">
        <v>0</v>
      </c>
      <c r="Y70" s="130">
        <v>0</v>
      </c>
      <c r="Z70" s="130">
        <v>0</v>
      </c>
      <c r="AA70" s="130">
        <v>0</v>
      </c>
      <c r="AB70" s="130">
        <v>0</v>
      </c>
      <c r="AC70" s="130">
        <v>0</v>
      </c>
      <c r="AD70" s="130">
        <v>0</v>
      </c>
      <c r="AE70" s="130">
        <v>1</v>
      </c>
      <c r="AF70" s="130">
        <v>0</v>
      </c>
    </row>
    <row r="71" spans="1:32" x14ac:dyDescent="0.45">
      <c r="A71" s="3" t="s">
        <v>237</v>
      </c>
      <c r="B71" s="3" t="s">
        <v>57</v>
      </c>
      <c r="C71" s="3" t="s">
        <v>302</v>
      </c>
      <c r="D71" s="130">
        <v>19.600000000000001</v>
      </c>
      <c r="E71" s="130">
        <v>0</v>
      </c>
      <c r="F71" s="130">
        <v>0</v>
      </c>
      <c r="G71" s="130">
        <v>1.6</v>
      </c>
      <c r="H71" s="130">
        <v>3.4</v>
      </c>
      <c r="I71" s="130">
        <v>2.8</v>
      </c>
      <c r="J71" s="130">
        <v>1.4</v>
      </c>
      <c r="K71" s="130">
        <v>0</v>
      </c>
      <c r="L71" s="130">
        <v>0</v>
      </c>
      <c r="M71" s="130">
        <v>3.2</v>
      </c>
      <c r="N71" s="130">
        <v>0</v>
      </c>
      <c r="O71" s="130">
        <v>1</v>
      </c>
      <c r="P71" s="130">
        <v>0</v>
      </c>
      <c r="Q71" s="130">
        <v>0</v>
      </c>
      <c r="R71" s="130">
        <v>0</v>
      </c>
      <c r="S71" s="130">
        <v>0</v>
      </c>
      <c r="T71" s="130">
        <v>1</v>
      </c>
      <c r="U71" s="130">
        <v>1</v>
      </c>
      <c r="V71" s="130">
        <v>0</v>
      </c>
      <c r="W71" s="130">
        <v>1</v>
      </c>
      <c r="X71" s="130">
        <v>1.2</v>
      </c>
      <c r="Y71" s="130">
        <v>0</v>
      </c>
      <c r="Z71" s="130">
        <v>0</v>
      </c>
      <c r="AA71" s="130">
        <v>0</v>
      </c>
      <c r="AB71" s="130">
        <v>0</v>
      </c>
      <c r="AC71" s="130">
        <v>1</v>
      </c>
      <c r="AD71" s="130">
        <v>1</v>
      </c>
      <c r="AE71" s="130">
        <v>0</v>
      </c>
      <c r="AF71" s="130">
        <v>0</v>
      </c>
    </row>
    <row r="72" spans="1:32" x14ac:dyDescent="0.45">
      <c r="A72" s="3" t="s">
        <v>237</v>
      </c>
      <c r="B72" s="3" t="s">
        <v>57</v>
      </c>
      <c r="C72" s="3" t="s">
        <v>303</v>
      </c>
      <c r="D72" s="130">
        <v>25.4</v>
      </c>
      <c r="E72" s="130">
        <v>0</v>
      </c>
      <c r="F72" s="130">
        <v>0.2</v>
      </c>
      <c r="G72" s="130">
        <v>1</v>
      </c>
      <c r="H72" s="130">
        <v>2.8</v>
      </c>
      <c r="I72" s="130">
        <v>1.2</v>
      </c>
      <c r="J72" s="130">
        <v>1</v>
      </c>
      <c r="K72" s="130">
        <v>4</v>
      </c>
      <c r="L72" s="130">
        <v>0</v>
      </c>
      <c r="M72" s="130">
        <v>3</v>
      </c>
      <c r="N72" s="130">
        <v>1.2</v>
      </c>
      <c r="O72" s="130">
        <v>0</v>
      </c>
      <c r="P72" s="130">
        <v>0</v>
      </c>
      <c r="Q72" s="130">
        <v>0</v>
      </c>
      <c r="R72" s="130">
        <v>0</v>
      </c>
      <c r="S72" s="130">
        <v>0</v>
      </c>
      <c r="T72" s="130">
        <v>0.2</v>
      </c>
      <c r="U72" s="130">
        <v>2</v>
      </c>
      <c r="V72" s="130">
        <v>3</v>
      </c>
      <c r="W72" s="130">
        <v>1</v>
      </c>
      <c r="X72" s="130">
        <v>0</v>
      </c>
      <c r="Y72" s="130">
        <v>1.8</v>
      </c>
      <c r="Z72" s="130">
        <v>2</v>
      </c>
      <c r="AA72" s="130">
        <v>0</v>
      </c>
      <c r="AB72" s="130">
        <v>1</v>
      </c>
      <c r="AC72" s="130">
        <v>0</v>
      </c>
      <c r="AD72" s="130">
        <v>0</v>
      </c>
      <c r="AE72" s="130">
        <v>0</v>
      </c>
      <c r="AF72" s="130">
        <v>0</v>
      </c>
    </row>
    <row r="73" spans="1:32" x14ac:dyDescent="0.45">
      <c r="A73" s="3" t="s">
        <v>237</v>
      </c>
      <c r="B73" s="3" t="s">
        <v>57</v>
      </c>
      <c r="C73" s="3" t="s">
        <v>304</v>
      </c>
      <c r="D73" s="130">
        <v>22.4</v>
      </c>
      <c r="E73" s="130">
        <v>0</v>
      </c>
      <c r="F73" s="130">
        <v>0.2</v>
      </c>
      <c r="G73" s="130">
        <v>1</v>
      </c>
      <c r="H73" s="130">
        <v>1.2</v>
      </c>
      <c r="I73" s="130">
        <v>1.8</v>
      </c>
      <c r="J73" s="130">
        <v>1</v>
      </c>
      <c r="K73" s="130">
        <v>1.8</v>
      </c>
      <c r="L73" s="130">
        <v>2.4</v>
      </c>
      <c r="M73" s="130">
        <v>1.8</v>
      </c>
      <c r="N73" s="130">
        <v>3</v>
      </c>
      <c r="O73" s="130">
        <v>0</v>
      </c>
      <c r="P73" s="130">
        <v>0</v>
      </c>
      <c r="Q73" s="130">
        <v>0</v>
      </c>
      <c r="R73" s="130">
        <v>0</v>
      </c>
      <c r="S73" s="130">
        <v>0</v>
      </c>
      <c r="T73" s="130">
        <v>1</v>
      </c>
      <c r="U73" s="130">
        <v>2</v>
      </c>
      <c r="V73" s="130">
        <v>0</v>
      </c>
      <c r="W73" s="130">
        <v>0</v>
      </c>
      <c r="X73" s="130">
        <v>2</v>
      </c>
      <c r="Y73" s="130">
        <v>2.2000000000000002</v>
      </c>
      <c r="Z73" s="130">
        <v>0</v>
      </c>
      <c r="AA73" s="130">
        <v>0</v>
      </c>
      <c r="AB73" s="130">
        <v>0</v>
      </c>
      <c r="AC73" s="130">
        <v>1</v>
      </c>
      <c r="AD73" s="130">
        <v>0</v>
      </c>
      <c r="AE73" s="130">
        <v>0</v>
      </c>
      <c r="AF73" s="130">
        <v>0</v>
      </c>
    </row>
    <row r="74" spans="1:32" x14ac:dyDescent="0.45">
      <c r="A74" s="3" t="s">
        <v>237</v>
      </c>
      <c r="B74" s="3" t="s">
        <v>57</v>
      </c>
      <c r="C74" s="3" t="s">
        <v>305</v>
      </c>
      <c r="D74" s="130">
        <v>83.6</v>
      </c>
      <c r="E74" s="130">
        <v>0</v>
      </c>
      <c r="F74" s="130">
        <v>3.8</v>
      </c>
      <c r="G74" s="130">
        <v>3.6</v>
      </c>
      <c r="H74" s="130">
        <v>8.4</v>
      </c>
      <c r="I74" s="130">
        <v>5.2</v>
      </c>
      <c r="J74" s="130">
        <v>4.8</v>
      </c>
      <c r="K74" s="130">
        <v>3</v>
      </c>
      <c r="L74" s="130">
        <v>5</v>
      </c>
      <c r="M74" s="130">
        <v>4.2</v>
      </c>
      <c r="N74" s="130">
        <v>5.8</v>
      </c>
      <c r="O74" s="130">
        <v>1</v>
      </c>
      <c r="P74" s="130">
        <v>0</v>
      </c>
      <c r="Q74" s="130">
        <v>0</v>
      </c>
      <c r="R74" s="130">
        <v>0</v>
      </c>
      <c r="S74" s="130">
        <v>0</v>
      </c>
      <c r="T74" s="130">
        <v>4.8</v>
      </c>
      <c r="U74" s="130">
        <v>5</v>
      </c>
      <c r="V74" s="130">
        <v>6</v>
      </c>
      <c r="W74" s="130">
        <v>5.2</v>
      </c>
      <c r="X74" s="130">
        <v>3.6</v>
      </c>
      <c r="Y74" s="130">
        <v>4</v>
      </c>
      <c r="Z74" s="130">
        <v>3</v>
      </c>
      <c r="AA74" s="130">
        <v>0.2</v>
      </c>
      <c r="AB74" s="130">
        <v>2</v>
      </c>
      <c r="AC74" s="130">
        <v>2</v>
      </c>
      <c r="AD74" s="130">
        <v>3</v>
      </c>
      <c r="AE74" s="130">
        <v>0</v>
      </c>
      <c r="AF74" s="130">
        <v>0</v>
      </c>
    </row>
    <row r="75" spans="1:32" x14ac:dyDescent="0.45">
      <c r="A75" s="2" t="s">
        <v>235</v>
      </c>
      <c r="B75" s="2" t="s">
        <v>58</v>
      </c>
      <c r="C75" s="2" t="s">
        <v>306</v>
      </c>
      <c r="D75" s="129">
        <v>263</v>
      </c>
      <c r="E75" s="129">
        <v>0</v>
      </c>
      <c r="F75" s="129">
        <v>13.6</v>
      </c>
      <c r="G75" s="129">
        <v>23.4</v>
      </c>
      <c r="H75" s="129">
        <v>20.2</v>
      </c>
      <c r="I75" s="129">
        <v>14.6</v>
      </c>
      <c r="J75" s="129">
        <v>12.2</v>
      </c>
      <c r="K75" s="129">
        <v>10.8</v>
      </c>
      <c r="L75" s="129">
        <v>22</v>
      </c>
      <c r="M75" s="129">
        <v>14.4</v>
      </c>
      <c r="N75" s="129">
        <v>19</v>
      </c>
      <c r="O75" s="129">
        <v>9</v>
      </c>
      <c r="P75" s="129">
        <v>3</v>
      </c>
      <c r="Q75" s="129">
        <v>1</v>
      </c>
      <c r="R75" s="129">
        <v>4</v>
      </c>
      <c r="S75" s="129">
        <v>0</v>
      </c>
      <c r="T75" s="129">
        <v>9</v>
      </c>
      <c r="U75" s="129">
        <v>16</v>
      </c>
      <c r="V75" s="129">
        <v>11.8</v>
      </c>
      <c r="W75" s="129">
        <v>12.8</v>
      </c>
      <c r="X75" s="129">
        <v>11</v>
      </c>
      <c r="Y75" s="129">
        <v>11</v>
      </c>
      <c r="Z75" s="129">
        <v>6</v>
      </c>
      <c r="AA75" s="129">
        <v>8</v>
      </c>
      <c r="AB75" s="129">
        <v>4.2</v>
      </c>
      <c r="AC75" s="129">
        <v>4</v>
      </c>
      <c r="AD75" s="129">
        <v>2</v>
      </c>
      <c r="AE75" s="129">
        <v>0</v>
      </c>
      <c r="AF75" s="129">
        <v>0</v>
      </c>
    </row>
    <row r="76" spans="1:32" x14ac:dyDescent="0.45">
      <c r="A76" s="3" t="s">
        <v>237</v>
      </c>
      <c r="B76" s="3" t="s">
        <v>58</v>
      </c>
      <c r="C76" s="3" t="s">
        <v>307</v>
      </c>
      <c r="D76" s="130">
        <v>51.2</v>
      </c>
      <c r="E76" s="130">
        <v>0</v>
      </c>
      <c r="F76" s="130">
        <v>3</v>
      </c>
      <c r="G76" s="130">
        <v>1.2</v>
      </c>
      <c r="H76" s="130">
        <v>2.4</v>
      </c>
      <c r="I76" s="130">
        <v>3.6</v>
      </c>
      <c r="J76" s="130">
        <v>2.8</v>
      </c>
      <c r="K76" s="130">
        <v>0</v>
      </c>
      <c r="L76" s="130">
        <v>5.2</v>
      </c>
      <c r="M76" s="130">
        <v>4.5999999999999996</v>
      </c>
      <c r="N76" s="130">
        <v>4.5999999999999996</v>
      </c>
      <c r="O76" s="130">
        <v>2.2000000000000002</v>
      </c>
      <c r="P76" s="130">
        <v>2</v>
      </c>
      <c r="Q76" s="130">
        <v>1</v>
      </c>
      <c r="R76" s="130">
        <v>1</v>
      </c>
      <c r="S76" s="130">
        <v>0</v>
      </c>
      <c r="T76" s="130">
        <v>2</v>
      </c>
      <c r="U76" s="130">
        <v>0.2</v>
      </c>
      <c r="V76" s="130">
        <v>2.2000000000000002</v>
      </c>
      <c r="W76" s="130">
        <v>1</v>
      </c>
      <c r="X76" s="130">
        <v>4</v>
      </c>
      <c r="Y76" s="130">
        <v>2</v>
      </c>
      <c r="Z76" s="130">
        <v>1</v>
      </c>
      <c r="AA76" s="130">
        <v>1</v>
      </c>
      <c r="AB76" s="130">
        <v>2.2000000000000002</v>
      </c>
      <c r="AC76" s="130">
        <v>1</v>
      </c>
      <c r="AD76" s="130">
        <v>1</v>
      </c>
      <c r="AE76" s="130">
        <v>0</v>
      </c>
      <c r="AF76" s="130">
        <v>0</v>
      </c>
    </row>
    <row r="77" spans="1:32" x14ac:dyDescent="0.45">
      <c r="A77" s="3" t="s">
        <v>237</v>
      </c>
      <c r="B77" s="3" t="s">
        <v>58</v>
      </c>
      <c r="C77" s="3" t="s">
        <v>308</v>
      </c>
      <c r="D77" s="130">
        <v>41.2</v>
      </c>
      <c r="E77" s="130">
        <v>0</v>
      </c>
      <c r="F77" s="130">
        <v>1</v>
      </c>
      <c r="G77" s="130">
        <v>7</v>
      </c>
      <c r="H77" s="130">
        <v>2</v>
      </c>
      <c r="I77" s="130">
        <v>2</v>
      </c>
      <c r="J77" s="130">
        <v>1.4</v>
      </c>
      <c r="K77" s="130">
        <v>2</v>
      </c>
      <c r="L77" s="130">
        <v>3.2</v>
      </c>
      <c r="M77" s="130">
        <v>2</v>
      </c>
      <c r="N77" s="130">
        <v>7.2</v>
      </c>
      <c r="O77" s="130">
        <v>0</v>
      </c>
      <c r="P77" s="130">
        <v>0</v>
      </c>
      <c r="Q77" s="130">
        <v>0</v>
      </c>
      <c r="R77" s="130">
        <v>1</v>
      </c>
      <c r="S77" s="130">
        <v>0</v>
      </c>
      <c r="T77" s="130">
        <v>0</v>
      </c>
      <c r="U77" s="130">
        <v>1.2</v>
      </c>
      <c r="V77" s="130">
        <v>1</v>
      </c>
      <c r="W77" s="130">
        <v>2</v>
      </c>
      <c r="X77" s="130">
        <v>1</v>
      </c>
      <c r="Y77" s="130">
        <v>3.2</v>
      </c>
      <c r="Z77" s="130">
        <v>1</v>
      </c>
      <c r="AA77" s="130">
        <v>2</v>
      </c>
      <c r="AB77" s="130">
        <v>1</v>
      </c>
      <c r="AC77" s="130">
        <v>0</v>
      </c>
      <c r="AD77" s="130">
        <v>0</v>
      </c>
      <c r="AE77" s="130">
        <v>0</v>
      </c>
      <c r="AF77" s="130">
        <v>0</v>
      </c>
    </row>
    <row r="78" spans="1:32" x14ac:dyDescent="0.45">
      <c r="A78" s="3" t="s">
        <v>237</v>
      </c>
      <c r="B78" s="3" t="s">
        <v>58</v>
      </c>
      <c r="C78" s="3" t="s">
        <v>309</v>
      </c>
      <c r="D78" s="130">
        <v>16.600000000000001</v>
      </c>
      <c r="E78" s="130">
        <v>0</v>
      </c>
      <c r="F78" s="130">
        <v>1</v>
      </c>
      <c r="G78" s="130">
        <v>0</v>
      </c>
      <c r="H78" s="130">
        <v>0</v>
      </c>
      <c r="I78" s="130">
        <v>0</v>
      </c>
      <c r="J78" s="130">
        <v>0</v>
      </c>
      <c r="K78" s="130">
        <v>1</v>
      </c>
      <c r="L78" s="130">
        <v>2</v>
      </c>
      <c r="M78" s="130">
        <v>0</v>
      </c>
      <c r="N78" s="130">
        <v>0</v>
      </c>
      <c r="O78" s="130">
        <v>2</v>
      </c>
      <c r="P78" s="130">
        <v>0</v>
      </c>
      <c r="Q78" s="130">
        <v>0</v>
      </c>
      <c r="R78" s="130">
        <v>0</v>
      </c>
      <c r="S78" s="130">
        <v>0</v>
      </c>
      <c r="T78" s="130">
        <v>1</v>
      </c>
      <c r="U78" s="130">
        <v>1</v>
      </c>
      <c r="V78" s="130">
        <v>0</v>
      </c>
      <c r="W78" s="130">
        <v>0.8</v>
      </c>
      <c r="X78" s="130">
        <v>2.8</v>
      </c>
      <c r="Y78" s="130">
        <v>1.8</v>
      </c>
      <c r="Z78" s="130">
        <v>1</v>
      </c>
      <c r="AA78" s="130">
        <v>1.2</v>
      </c>
      <c r="AB78" s="130">
        <v>0</v>
      </c>
      <c r="AC78" s="130">
        <v>1</v>
      </c>
      <c r="AD78" s="130">
        <v>0</v>
      </c>
      <c r="AE78" s="130">
        <v>0</v>
      </c>
      <c r="AF78" s="130">
        <v>0</v>
      </c>
    </row>
    <row r="79" spans="1:32" x14ac:dyDescent="0.45">
      <c r="A79" s="3" t="s">
        <v>237</v>
      </c>
      <c r="B79" s="3" t="s">
        <v>58</v>
      </c>
      <c r="C79" s="3" t="s">
        <v>310</v>
      </c>
      <c r="D79" s="130">
        <v>72.400000000000006</v>
      </c>
      <c r="E79" s="130">
        <v>0</v>
      </c>
      <c r="F79" s="130">
        <v>3</v>
      </c>
      <c r="G79" s="130">
        <v>8</v>
      </c>
      <c r="H79" s="130">
        <v>9.6</v>
      </c>
      <c r="I79" s="130">
        <v>3.8</v>
      </c>
      <c r="J79" s="130">
        <v>6.8</v>
      </c>
      <c r="K79" s="130">
        <v>3</v>
      </c>
      <c r="L79" s="130">
        <v>5.8</v>
      </c>
      <c r="M79" s="130">
        <v>2</v>
      </c>
      <c r="N79" s="130">
        <v>1</v>
      </c>
      <c r="O79" s="130">
        <v>0</v>
      </c>
      <c r="P79" s="130">
        <v>0</v>
      </c>
      <c r="Q79" s="130">
        <v>0</v>
      </c>
      <c r="R79" s="130">
        <v>0</v>
      </c>
      <c r="S79" s="130">
        <v>0</v>
      </c>
      <c r="T79" s="130">
        <v>3</v>
      </c>
      <c r="U79" s="130">
        <v>9.8000000000000007</v>
      </c>
      <c r="V79" s="130">
        <v>3.8</v>
      </c>
      <c r="W79" s="130">
        <v>9</v>
      </c>
      <c r="X79" s="130">
        <v>1</v>
      </c>
      <c r="Y79" s="130">
        <v>0</v>
      </c>
      <c r="Z79" s="130">
        <v>1</v>
      </c>
      <c r="AA79" s="130">
        <v>1.8</v>
      </c>
      <c r="AB79" s="130">
        <v>0</v>
      </c>
      <c r="AC79" s="130">
        <v>0</v>
      </c>
      <c r="AD79" s="130">
        <v>0</v>
      </c>
      <c r="AE79" s="130">
        <v>0</v>
      </c>
      <c r="AF79" s="130">
        <v>0</v>
      </c>
    </row>
    <row r="80" spans="1:32" x14ac:dyDescent="0.45">
      <c r="A80" s="3" t="s">
        <v>237</v>
      </c>
      <c r="B80" s="3" t="s">
        <v>58</v>
      </c>
      <c r="C80" s="3" t="s">
        <v>311</v>
      </c>
      <c r="D80" s="130">
        <v>47.2</v>
      </c>
      <c r="E80" s="130">
        <v>0</v>
      </c>
      <c r="F80" s="130">
        <v>3.6</v>
      </c>
      <c r="G80" s="130">
        <v>5</v>
      </c>
      <c r="H80" s="130">
        <v>5</v>
      </c>
      <c r="I80" s="130">
        <v>2.4</v>
      </c>
      <c r="J80" s="130">
        <v>1.2</v>
      </c>
      <c r="K80" s="130">
        <v>4.8</v>
      </c>
      <c r="L80" s="130">
        <v>3.8</v>
      </c>
      <c r="M80" s="130">
        <v>2.8</v>
      </c>
      <c r="N80" s="130">
        <v>2.2000000000000002</v>
      </c>
      <c r="O80" s="130">
        <v>2.8</v>
      </c>
      <c r="P80" s="130">
        <v>0</v>
      </c>
      <c r="Q80" s="130">
        <v>0</v>
      </c>
      <c r="R80" s="130">
        <v>1</v>
      </c>
      <c r="S80" s="130">
        <v>0</v>
      </c>
      <c r="T80" s="130">
        <v>1</v>
      </c>
      <c r="U80" s="130">
        <v>1.8</v>
      </c>
      <c r="V80" s="130">
        <v>2.8</v>
      </c>
      <c r="W80" s="130">
        <v>0</v>
      </c>
      <c r="X80" s="130">
        <v>0.2</v>
      </c>
      <c r="Y80" s="130">
        <v>2.8</v>
      </c>
      <c r="Z80" s="130">
        <v>0</v>
      </c>
      <c r="AA80" s="130">
        <v>1</v>
      </c>
      <c r="AB80" s="130">
        <v>1</v>
      </c>
      <c r="AC80" s="130">
        <v>1</v>
      </c>
      <c r="AD80" s="130">
        <v>1</v>
      </c>
      <c r="AE80" s="130">
        <v>0</v>
      </c>
      <c r="AF80" s="130">
        <v>0</v>
      </c>
    </row>
    <row r="81" spans="1:32" x14ac:dyDescent="0.45">
      <c r="A81" s="3" t="s">
        <v>237</v>
      </c>
      <c r="B81" s="3" t="s">
        <v>58</v>
      </c>
      <c r="C81" s="3" t="s">
        <v>312</v>
      </c>
      <c r="D81" s="130">
        <v>34.4</v>
      </c>
      <c r="E81" s="130">
        <v>0</v>
      </c>
      <c r="F81" s="130">
        <v>2</v>
      </c>
      <c r="G81" s="130">
        <v>2.2000000000000002</v>
      </c>
      <c r="H81" s="130">
        <v>1.2</v>
      </c>
      <c r="I81" s="130">
        <v>2.8</v>
      </c>
      <c r="J81" s="130">
        <v>0</v>
      </c>
      <c r="K81" s="130">
        <v>0</v>
      </c>
      <c r="L81" s="130">
        <v>2</v>
      </c>
      <c r="M81" s="130">
        <v>3</v>
      </c>
      <c r="N81" s="130">
        <v>4</v>
      </c>
      <c r="O81" s="130">
        <v>2</v>
      </c>
      <c r="P81" s="130">
        <v>1</v>
      </c>
      <c r="Q81" s="130">
        <v>0</v>
      </c>
      <c r="R81" s="130">
        <v>1</v>
      </c>
      <c r="S81" s="130">
        <v>0</v>
      </c>
      <c r="T81" s="130">
        <v>2</v>
      </c>
      <c r="U81" s="130">
        <v>2</v>
      </c>
      <c r="V81" s="130">
        <v>2</v>
      </c>
      <c r="W81" s="130">
        <v>0</v>
      </c>
      <c r="X81" s="130">
        <v>2</v>
      </c>
      <c r="Y81" s="130">
        <v>1.2</v>
      </c>
      <c r="Z81" s="130">
        <v>2</v>
      </c>
      <c r="AA81" s="130">
        <v>1</v>
      </c>
      <c r="AB81" s="130">
        <v>0</v>
      </c>
      <c r="AC81" s="130">
        <v>1</v>
      </c>
      <c r="AD81" s="130">
        <v>0</v>
      </c>
      <c r="AE81" s="130">
        <v>0</v>
      </c>
      <c r="AF81" s="130">
        <v>0</v>
      </c>
    </row>
    <row r="82" spans="1:32" x14ac:dyDescent="0.45">
      <c r="A82" s="2" t="s">
        <v>235</v>
      </c>
      <c r="B82" s="2" t="s">
        <v>59</v>
      </c>
      <c r="C82" s="2" t="s">
        <v>313</v>
      </c>
      <c r="D82" s="129">
        <v>278</v>
      </c>
      <c r="E82" s="129">
        <v>0</v>
      </c>
      <c r="F82" s="129">
        <v>5</v>
      </c>
      <c r="G82" s="129">
        <v>12.2</v>
      </c>
      <c r="H82" s="129">
        <v>16.2</v>
      </c>
      <c r="I82" s="129">
        <v>11.6</v>
      </c>
      <c r="J82" s="129">
        <v>21.8</v>
      </c>
      <c r="K82" s="129">
        <v>16.8</v>
      </c>
      <c r="L82" s="129">
        <v>12</v>
      </c>
      <c r="M82" s="129">
        <v>15.2</v>
      </c>
      <c r="N82" s="129">
        <v>20</v>
      </c>
      <c r="O82" s="129">
        <v>11</v>
      </c>
      <c r="P82" s="129">
        <v>9</v>
      </c>
      <c r="Q82" s="129">
        <v>4</v>
      </c>
      <c r="R82" s="129">
        <v>1</v>
      </c>
      <c r="S82" s="129">
        <v>0</v>
      </c>
      <c r="T82" s="129">
        <v>6</v>
      </c>
      <c r="U82" s="129">
        <v>15</v>
      </c>
      <c r="V82" s="129">
        <v>14.2</v>
      </c>
      <c r="W82" s="129">
        <v>19.8</v>
      </c>
      <c r="X82" s="129">
        <v>20.2</v>
      </c>
      <c r="Y82" s="129">
        <v>12</v>
      </c>
      <c r="Z82" s="129">
        <v>4</v>
      </c>
      <c r="AA82" s="129">
        <v>6</v>
      </c>
      <c r="AB82" s="129">
        <v>12</v>
      </c>
      <c r="AC82" s="129">
        <v>7</v>
      </c>
      <c r="AD82" s="129">
        <v>3</v>
      </c>
      <c r="AE82" s="129">
        <v>3</v>
      </c>
      <c r="AF82" s="129">
        <v>0</v>
      </c>
    </row>
    <row r="83" spans="1:32" x14ac:dyDescent="0.45">
      <c r="A83" s="3" t="s">
        <v>237</v>
      </c>
      <c r="B83" s="3" t="s">
        <v>59</v>
      </c>
      <c r="C83" s="3" t="s">
        <v>314</v>
      </c>
      <c r="D83" s="130">
        <v>65.400000000000006</v>
      </c>
      <c r="E83" s="130">
        <v>0</v>
      </c>
      <c r="F83" s="130">
        <v>0.2</v>
      </c>
      <c r="G83" s="130">
        <v>1</v>
      </c>
      <c r="H83" s="130">
        <v>4.2</v>
      </c>
      <c r="I83" s="130">
        <v>1.4</v>
      </c>
      <c r="J83" s="130">
        <v>4</v>
      </c>
      <c r="K83" s="130">
        <v>5</v>
      </c>
      <c r="L83" s="130">
        <v>4</v>
      </c>
      <c r="M83" s="130">
        <v>5</v>
      </c>
      <c r="N83" s="130">
        <v>6</v>
      </c>
      <c r="O83" s="130">
        <v>1</v>
      </c>
      <c r="P83" s="130">
        <v>3</v>
      </c>
      <c r="Q83" s="130">
        <v>2</v>
      </c>
      <c r="R83" s="130">
        <v>1</v>
      </c>
      <c r="S83" s="130">
        <v>0</v>
      </c>
      <c r="T83" s="130">
        <v>0</v>
      </c>
      <c r="U83" s="130">
        <v>0.4</v>
      </c>
      <c r="V83" s="130">
        <v>2.4</v>
      </c>
      <c r="W83" s="130">
        <v>4.8</v>
      </c>
      <c r="X83" s="130">
        <v>5</v>
      </c>
      <c r="Y83" s="130">
        <v>5</v>
      </c>
      <c r="Z83" s="130">
        <v>1</v>
      </c>
      <c r="AA83" s="130">
        <v>3</v>
      </c>
      <c r="AB83" s="130">
        <v>3</v>
      </c>
      <c r="AC83" s="130">
        <v>0</v>
      </c>
      <c r="AD83" s="130">
        <v>1</v>
      </c>
      <c r="AE83" s="130">
        <v>2</v>
      </c>
      <c r="AF83" s="130">
        <v>0</v>
      </c>
    </row>
    <row r="84" spans="1:32" x14ac:dyDescent="0.45">
      <c r="A84" s="3" t="s">
        <v>237</v>
      </c>
      <c r="B84" s="3" t="s">
        <v>59</v>
      </c>
      <c r="C84" s="3" t="s">
        <v>315</v>
      </c>
      <c r="D84" s="130">
        <v>56.4</v>
      </c>
      <c r="E84" s="130">
        <v>0</v>
      </c>
      <c r="F84" s="130">
        <v>0</v>
      </c>
      <c r="G84" s="130">
        <v>2.2000000000000002</v>
      </c>
      <c r="H84" s="130">
        <v>1.2</v>
      </c>
      <c r="I84" s="130">
        <v>2.4</v>
      </c>
      <c r="J84" s="130">
        <v>5.2</v>
      </c>
      <c r="K84" s="130">
        <v>4.8</v>
      </c>
      <c r="L84" s="130">
        <v>2</v>
      </c>
      <c r="M84" s="130">
        <v>1.2</v>
      </c>
      <c r="N84" s="130">
        <v>5</v>
      </c>
      <c r="O84" s="130">
        <v>4</v>
      </c>
      <c r="P84" s="130">
        <v>4</v>
      </c>
      <c r="Q84" s="130">
        <v>0</v>
      </c>
      <c r="R84" s="130">
        <v>0</v>
      </c>
      <c r="S84" s="130">
        <v>0</v>
      </c>
      <c r="T84" s="130">
        <v>4</v>
      </c>
      <c r="U84" s="130">
        <v>2</v>
      </c>
      <c r="V84" s="130">
        <v>0</v>
      </c>
      <c r="W84" s="130">
        <v>2.2000000000000002</v>
      </c>
      <c r="X84" s="130">
        <v>7.2</v>
      </c>
      <c r="Y84" s="130">
        <v>1</v>
      </c>
      <c r="Z84" s="130">
        <v>1</v>
      </c>
      <c r="AA84" s="130">
        <v>0</v>
      </c>
      <c r="AB84" s="130">
        <v>1</v>
      </c>
      <c r="AC84" s="130">
        <v>4</v>
      </c>
      <c r="AD84" s="130">
        <v>2</v>
      </c>
      <c r="AE84" s="130">
        <v>0</v>
      </c>
      <c r="AF84" s="130">
        <v>0</v>
      </c>
    </row>
    <row r="85" spans="1:32" x14ac:dyDescent="0.45">
      <c r="A85" s="3" t="s">
        <v>237</v>
      </c>
      <c r="B85" s="3" t="s">
        <v>59</v>
      </c>
      <c r="C85" s="3" t="s">
        <v>316</v>
      </c>
      <c r="D85" s="130">
        <v>25.2</v>
      </c>
      <c r="E85" s="130">
        <v>0</v>
      </c>
      <c r="F85" s="130">
        <v>0</v>
      </c>
      <c r="G85" s="130">
        <v>0.2</v>
      </c>
      <c r="H85" s="130">
        <v>0</v>
      </c>
      <c r="I85" s="130">
        <v>3.2</v>
      </c>
      <c r="J85" s="130">
        <v>1.8</v>
      </c>
      <c r="K85" s="130">
        <v>1</v>
      </c>
      <c r="L85" s="130">
        <v>0</v>
      </c>
      <c r="M85" s="130">
        <v>1</v>
      </c>
      <c r="N85" s="130">
        <v>3</v>
      </c>
      <c r="O85" s="130">
        <v>2</v>
      </c>
      <c r="P85" s="130">
        <v>1</v>
      </c>
      <c r="Q85" s="130">
        <v>0</v>
      </c>
      <c r="R85" s="130">
        <v>0</v>
      </c>
      <c r="S85" s="130">
        <v>0</v>
      </c>
      <c r="T85" s="130">
        <v>0</v>
      </c>
      <c r="U85" s="130">
        <v>2</v>
      </c>
      <c r="V85" s="130">
        <v>1</v>
      </c>
      <c r="W85" s="130">
        <v>0</v>
      </c>
      <c r="X85" s="130">
        <v>1.2</v>
      </c>
      <c r="Y85" s="130">
        <v>0.8</v>
      </c>
      <c r="Z85" s="130">
        <v>1</v>
      </c>
      <c r="AA85" s="130">
        <v>1</v>
      </c>
      <c r="AB85" s="130">
        <v>3</v>
      </c>
      <c r="AC85" s="130">
        <v>2</v>
      </c>
      <c r="AD85" s="130">
        <v>0</v>
      </c>
      <c r="AE85" s="130">
        <v>0</v>
      </c>
      <c r="AF85" s="130">
        <v>0</v>
      </c>
    </row>
    <row r="86" spans="1:32" x14ac:dyDescent="0.45">
      <c r="A86" s="3" t="s">
        <v>237</v>
      </c>
      <c r="B86" s="3" t="s">
        <v>59</v>
      </c>
      <c r="C86" s="3" t="s">
        <v>317</v>
      </c>
      <c r="D86" s="130">
        <v>131</v>
      </c>
      <c r="E86" s="130">
        <v>0</v>
      </c>
      <c r="F86" s="130">
        <v>4.8</v>
      </c>
      <c r="G86" s="130">
        <v>8.8000000000000007</v>
      </c>
      <c r="H86" s="130">
        <v>10.8</v>
      </c>
      <c r="I86" s="130">
        <v>4.5999999999999996</v>
      </c>
      <c r="J86" s="130">
        <v>10.8</v>
      </c>
      <c r="K86" s="130">
        <v>6</v>
      </c>
      <c r="L86" s="130">
        <v>6</v>
      </c>
      <c r="M86" s="130">
        <v>8</v>
      </c>
      <c r="N86" s="130">
        <v>6</v>
      </c>
      <c r="O86" s="130">
        <v>4</v>
      </c>
      <c r="P86" s="130">
        <v>1</v>
      </c>
      <c r="Q86" s="130">
        <v>2</v>
      </c>
      <c r="R86" s="130">
        <v>0</v>
      </c>
      <c r="S86" s="130">
        <v>0</v>
      </c>
      <c r="T86" s="130">
        <v>2</v>
      </c>
      <c r="U86" s="130">
        <v>10.6</v>
      </c>
      <c r="V86" s="130">
        <v>10.8</v>
      </c>
      <c r="W86" s="130">
        <v>12.8</v>
      </c>
      <c r="X86" s="130">
        <v>6.8</v>
      </c>
      <c r="Y86" s="130">
        <v>5.2</v>
      </c>
      <c r="Z86" s="130">
        <v>1</v>
      </c>
      <c r="AA86" s="130">
        <v>2</v>
      </c>
      <c r="AB86" s="130">
        <v>5</v>
      </c>
      <c r="AC86" s="130">
        <v>1</v>
      </c>
      <c r="AD86" s="130">
        <v>0</v>
      </c>
      <c r="AE86" s="130">
        <v>1</v>
      </c>
      <c r="AF86" s="130">
        <v>0</v>
      </c>
    </row>
    <row r="87" spans="1:32" x14ac:dyDescent="0.45">
      <c r="A87" s="2" t="s">
        <v>235</v>
      </c>
      <c r="B87" s="2" t="s">
        <v>60</v>
      </c>
      <c r="C87" s="2" t="s">
        <v>318</v>
      </c>
      <c r="D87" s="129">
        <v>863.2</v>
      </c>
      <c r="E87" s="129">
        <v>0</v>
      </c>
      <c r="F87" s="129">
        <v>19.8</v>
      </c>
      <c r="G87" s="129">
        <v>54.6</v>
      </c>
      <c r="H87" s="129">
        <v>62.6</v>
      </c>
      <c r="I87" s="129">
        <v>55</v>
      </c>
      <c r="J87" s="129">
        <v>55.8</v>
      </c>
      <c r="K87" s="129">
        <v>33</v>
      </c>
      <c r="L87" s="129">
        <v>48.8</v>
      </c>
      <c r="M87" s="129">
        <v>68</v>
      </c>
      <c r="N87" s="129">
        <v>60.4</v>
      </c>
      <c r="O87" s="129">
        <v>36</v>
      </c>
      <c r="P87" s="129">
        <v>16</v>
      </c>
      <c r="Q87" s="129">
        <v>6.2</v>
      </c>
      <c r="R87" s="129">
        <v>7</v>
      </c>
      <c r="S87" s="129">
        <v>0</v>
      </c>
      <c r="T87" s="129">
        <v>29.6</v>
      </c>
      <c r="U87" s="129">
        <v>44.8</v>
      </c>
      <c r="V87" s="129">
        <v>52</v>
      </c>
      <c r="W87" s="129">
        <v>47.4</v>
      </c>
      <c r="X87" s="129">
        <v>34.799999999999997</v>
      </c>
      <c r="Y87" s="129">
        <v>34.6</v>
      </c>
      <c r="Z87" s="129">
        <v>19.399999999999999</v>
      </c>
      <c r="AA87" s="129">
        <v>31.8</v>
      </c>
      <c r="AB87" s="129">
        <v>21.8</v>
      </c>
      <c r="AC87" s="129">
        <v>11.8</v>
      </c>
      <c r="AD87" s="129">
        <v>4</v>
      </c>
      <c r="AE87" s="129">
        <v>3</v>
      </c>
      <c r="AF87" s="129">
        <v>5</v>
      </c>
    </row>
    <row r="88" spans="1:32" x14ac:dyDescent="0.45">
      <c r="A88" s="3" t="s">
        <v>237</v>
      </c>
      <c r="B88" s="3" t="s">
        <v>60</v>
      </c>
      <c r="C88" s="3" t="s">
        <v>319</v>
      </c>
      <c r="D88" s="130">
        <v>4</v>
      </c>
      <c r="E88" s="130">
        <v>0</v>
      </c>
      <c r="F88" s="130">
        <v>0</v>
      </c>
      <c r="G88" s="130">
        <v>0</v>
      </c>
      <c r="H88" s="130">
        <v>0</v>
      </c>
      <c r="I88" s="130">
        <v>0</v>
      </c>
      <c r="J88" s="130">
        <v>0</v>
      </c>
      <c r="K88" s="130">
        <v>0</v>
      </c>
      <c r="L88" s="130">
        <v>1</v>
      </c>
      <c r="M88" s="130">
        <v>0</v>
      </c>
      <c r="N88" s="130">
        <v>0</v>
      </c>
      <c r="O88" s="130">
        <v>1</v>
      </c>
      <c r="P88" s="130">
        <v>0</v>
      </c>
      <c r="Q88" s="130">
        <v>0</v>
      </c>
      <c r="R88" s="130">
        <v>0</v>
      </c>
      <c r="S88" s="130">
        <v>0</v>
      </c>
      <c r="T88" s="130">
        <v>0</v>
      </c>
      <c r="U88" s="130">
        <v>0</v>
      </c>
      <c r="V88" s="130">
        <v>0</v>
      </c>
      <c r="W88" s="130">
        <v>0</v>
      </c>
      <c r="X88" s="130">
        <v>0</v>
      </c>
      <c r="Y88" s="130">
        <v>0</v>
      </c>
      <c r="Z88" s="130">
        <v>0</v>
      </c>
      <c r="AA88" s="130">
        <v>0</v>
      </c>
      <c r="AB88" s="130">
        <v>1</v>
      </c>
      <c r="AC88" s="130">
        <v>1</v>
      </c>
      <c r="AD88" s="130">
        <v>0</v>
      </c>
      <c r="AE88" s="130">
        <v>0</v>
      </c>
      <c r="AF88" s="130">
        <v>0</v>
      </c>
    </row>
    <row r="89" spans="1:32" x14ac:dyDescent="0.45">
      <c r="A89" s="3" t="s">
        <v>237</v>
      </c>
      <c r="B89" s="3" t="s">
        <v>60</v>
      </c>
      <c r="C89" s="3" t="s">
        <v>320</v>
      </c>
      <c r="D89" s="130">
        <v>36.4</v>
      </c>
      <c r="E89" s="130">
        <v>0</v>
      </c>
      <c r="F89" s="130">
        <v>0</v>
      </c>
      <c r="G89" s="130">
        <v>0.4</v>
      </c>
      <c r="H89" s="130">
        <v>3.4</v>
      </c>
      <c r="I89" s="130">
        <v>2.2000000000000002</v>
      </c>
      <c r="J89" s="130">
        <v>2.2000000000000002</v>
      </c>
      <c r="K89" s="130">
        <v>3.2</v>
      </c>
      <c r="L89" s="130">
        <v>2.2000000000000002</v>
      </c>
      <c r="M89" s="130">
        <v>5.2</v>
      </c>
      <c r="N89" s="130">
        <v>3.8</v>
      </c>
      <c r="O89" s="130">
        <v>2</v>
      </c>
      <c r="P89" s="130">
        <v>1</v>
      </c>
      <c r="Q89" s="130">
        <v>0.2</v>
      </c>
      <c r="R89" s="130">
        <v>0</v>
      </c>
      <c r="S89" s="130">
        <v>0</v>
      </c>
      <c r="T89" s="130">
        <v>0</v>
      </c>
      <c r="U89" s="130">
        <v>1.4</v>
      </c>
      <c r="V89" s="130">
        <v>0</v>
      </c>
      <c r="W89" s="130">
        <v>1.2</v>
      </c>
      <c r="X89" s="130">
        <v>1</v>
      </c>
      <c r="Y89" s="130">
        <v>2</v>
      </c>
      <c r="Z89" s="130">
        <v>1</v>
      </c>
      <c r="AA89" s="130">
        <v>0</v>
      </c>
      <c r="AB89" s="130">
        <v>1</v>
      </c>
      <c r="AC89" s="130">
        <v>1</v>
      </c>
      <c r="AD89" s="130">
        <v>0</v>
      </c>
      <c r="AE89" s="130">
        <v>1</v>
      </c>
      <c r="AF89" s="130">
        <v>1</v>
      </c>
    </row>
    <row r="90" spans="1:32" x14ac:dyDescent="0.45">
      <c r="A90" s="3" t="s">
        <v>237</v>
      </c>
      <c r="B90" s="3" t="s">
        <v>60</v>
      </c>
      <c r="C90" s="3" t="s">
        <v>321</v>
      </c>
      <c r="D90" s="130">
        <v>51.2</v>
      </c>
      <c r="E90" s="130">
        <v>0</v>
      </c>
      <c r="F90" s="130">
        <v>1</v>
      </c>
      <c r="G90" s="130">
        <v>1.2</v>
      </c>
      <c r="H90" s="130">
        <v>2.4</v>
      </c>
      <c r="I90" s="130">
        <v>4.8</v>
      </c>
      <c r="J90" s="130">
        <v>3.2</v>
      </c>
      <c r="K90" s="130">
        <v>1.4</v>
      </c>
      <c r="L90" s="130">
        <v>4.2</v>
      </c>
      <c r="M90" s="130">
        <v>2.2000000000000002</v>
      </c>
      <c r="N90" s="130">
        <v>7.2</v>
      </c>
      <c r="O90" s="130">
        <v>3</v>
      </c>
      <c r="P90" s="130">
        <v>1</v>
      </c>
      <c r="Q90" s="130">
        <v>0</v>
      </c>
      <c r="R90" s="130">
        <v>1</v>
      </c>
      <c r="S90" s="130">
        <v>0</v>
      </c>
      <c r="T90" s="130">
        <v>0</v>
      </c>
      <c r="U90" s="130">
        <v>0.2</v>
      </c>
      <c r="V90" s="130">
        <v>3.2</v>
      </c>
      <c r="W90" s="130">
        <v>4.2</v>
      </c>
      <c r="X90" s="130">
        <v>3</v>
      </c>
      <c r="Y90" s="130">
        <v>1</v>
      </c>
      <c r="Z90" s="130">
        <v>1</v>
      </c>
      <c r="AA90" s="130">
        <v>3</v>
      </c>
      <c r="AB90" s="130">
        <v>1</v>
      </c>
      <c r="AC90" s="130">
        <v>2</v>
      </c>
      <c r="AD90" s="130">
        <v>0</v>
      </c>
      <c r="AE90" s="130">
        <v>0</v>
      </c>
      <c r="AF90" s="130">
        <v>0</v>
      </c>
    </row>
    <row r="91" spans="1:32" x14ac:dyDescent="0.45">
      <c r="A91" s="3" t="s">
        <v>237</v>
      </c>
      <c r="B91" s="3" t="s">
        <v>60</v>
      </c>
      <c r="C91" s="3" t="s">
        <v>322</v>
      </c>
      <c r="D91" s="130">
        <v>108.8</v>
      </c>
      <c r="E91" s="130">
        <v>0</v>
      </c>
      <c r="F91" s="130">
        <v>4.2</v>
      </c>
      <c r="G91" s="130">
        <v>3.2</v>
      </c>
      <c r="H91" s="130">
        <v>8.4</v>
      </c>
      <c r="I91" s="130">
        <v>7</v>
      </c>
      <c r="J91" s="130">
        <v>8</v>
      </c>
      <c r="K91" s="130">
        <v>2.8</v>
      </c>
      <c r="L91" s="130">
        <v>5</v>
      </c>
      <c r="M91" s="130">
        <v>8</v>
      </c>
      <c r="N91" s="130">
        <v>7.8</v>
      </c>
      <c r="O91" s="130">
        <v>6</v>
      </c>
      <c r="P91" s="130">
        <v>4</v>
      </c>
      <c r="Q91" s="130">
        <v>1</v>
      </c>
      <c r="R91" s="130">
        <v>1</v>
      </c>
      <c r="S91" s="130">
        <v>0</v>
      </c>
      <c r="T91" s="130">
        <v>3</v>
      </c>
      <c r="U91" s="130">
        <v>7.2</v>
      </c>
      <c r="V91" s="130">
        <v>6</v>
      </c>
      <c r="W91" s="130">
        <v>8</v>
      </c>
      <c r="X91" s="130">
        <v>2</v>
      </c>
      <c r="Y91" s="130">
        <v>4.2</v>
      </c>
      <c r="Z91" s="130">
        <v>1.2</v>
      </c>
      <c r="AA91" s="130">
        <v>5.8</v>
      </c>
      <c r="AB91" s="130">
        <v>3</v>
      </c>
      <c r="AC91" s="130">
        <v>2</v>
      </c>
      <c r="AD91" s="130">
        <v>0</v>
      </c>
      <c r="AE91" s="130">
        <v>0</v>
      </c>
      <c r="AF91" s="130">
        <v>0</v>
      </c>
    </row>
    <row r="92" spans="1:32" x14ac:dyDescent="0.45">
      <c r="A92" s="3" t="s">
        <v>237</v>
      </c>
      <c r="B92" s="3" t="s">
        <v>60</v>
      </c>
      <c r="C92" s="3" t="s">
        <v>323</v>
      </c>
      <c r="D92" s="130">
        <v>55.8</v>
      </c>
      <c r="E92" s="130">
        <v>0</v>
      </c>
      <c r="F92" s="130">
        <v>1</v>
      </c>
      <c r="G92" s="130">
        <v>7.4</v>
      </c>
      <c r="H92" s="130">
        <v>1.8</v>
      </c>
      <c r="I92" s="130">
        <v>1.2</v>
      </c>
      <c r="J92" s="130">
        <v>4.4000000000000004</v>
      </c>
      <c r="K92" s="130">
        <v>2</v>
      </c>
      <c r="L92" s="130">
        <v>3</v>
      </c>
      <c r="M92" s="130">
        <v>4.8</v>
      </c>
      <c r="N92" s="130">
        <v>3</v>
      </c>
      <c r="O92" s="130">
        <v>1</v>
      </c>
      <c r="P92" s="130">
        <v>0</v>
      </c>
      <c r="Q92" s="130">
        <v>0</v>
      </c>
      <c r="R92" s="130">
        <v>1</v>
      </c>
      <c r="S92" s="130">
        <v>0</v>
      </c>
      <c r="T92" s="130">
        <v>4</v>
      </c>
      <c r="U92" s="130">
        <v>3</v>
      </c>
      <c r="V92" s="130">
        <v>8</v>
      </c>
      <c r="W92" s="130">
        <v>3</v>
      </c>
      <c r="X92" s="130">
        <v>0.2</v>
      </c>
      <c r="Y92" s="130">
        <v>1</v>
      </c>
      <c r="Z92" s="130">
        <v>1</v>
      </c>
      <c r="AA92" s="130">
        <v>1</v>
      </c>
      <c r="AB92" s="130">
        <v>2</v>
      </c>
      <c r="AC92" s="130">
        <v>1</v>
      </c>
      <c r="AD92" s="130">
        <v>0</v>
      </c>
      <c r="AE92" s="130">
        <v>0</v>
      </c>
      <c r="AF92" s="130">
        <v>1</v>
      </c>
    </row>
    <row r="93" spans="1:32" x14ac:dyDescent="0.45">
      <c r="A93" s="3" t="s">
        <v>237</v>
      </c>
      <c r="B93" s="3" t="s">
        <v>60</v>
      </c>
      <c r="C93" s="3" t="s">
        <v>324</v>
      </c>
      <c r="D93" s="130">
        <v>251.6</v>
      </c>
      <c r="E93" s="130">
        <v>0</v>
      </c>
      <c r="F93" s="130">
        <v>9</v>
      </c>
      <c r="G93" s="130">
        <v>23.6</v>
      </c>
      <c r="H93" s="130">
        <v>21.2</v>
      </c>
      <c r="I93" s="130">
        <v>21.8</v>
      </c>
      <c r="J93" s="130">
        <v>18.399999999999999</v>
      </c>
      <c r="K93" s="130">
        <v>8.6</v>
      </c>
      <c r="L93" s="130">
        <v>12.8</v>
      </c>
      <c r="M93" s="130">
        <v>16.600000000000001</v>
      </c>
      <c r="N93" s="130">
        <v>11.2</v>
      </c>
      <c r="O93" s="130">
        <v>6</v>
      </c>
      <c r="P93" s="130">
        <v>6</v>
      </c>
      <c r="Q93" s="130">
        <v>2</v>
      </c>
      <c r="R93" s="130">
        <v>3</v>
      </c>
      <c r="S93" s="130">
        <v>0</v>
      </c>
      <c r="T93" s="130">
        <v>12</v>
      </c>
      <c r="U93" s="130">
        <v>15.8</v>
      </c>
      <c r="V93" s="130">
        <v>11.2</v>
      </c>
      <c r="W93" s="130">
        <v>16.8</v>
      </c>
      <c r="X93" s="130">
        <v>11.6</v>
      </c>
      <c r="Y93" s="130">
        <v>6.8</v>
      </c>
      <c r="Z93" s="130">
        <v>4.5999999999999996</v>
      </c>
      <c r="AA93" s="130">
        <v>5</v>
      </c>
      <c r="AB93" s="130">
        <v>1.8</v>
      </c>
      <c r="AC93" s="130">
        <v>3.8</v>
      </c>
      <c r="AD93" s="130">
        <v>1</v>
      </c>
      <c r="AE93" s="130">
        <v>1</v>
      </c>
      <c r="AF93" s="130">
        <v>0</v>
      </c>
    </row>
    <row r="94" spans="1:32" x14ac:dyDescent="0.45">
      <c r="A94" s="3" t="s">
        <v>237</v>
      </c>
      <c r="B94" s="3" t="s">
        <v>60</v>
      </c>
      <c r="C94" s="3" t="s">
        <v>325</v>
      </c>
      <c r="D94" s="130">
        <v>33.200000000000003</v>
      </c>
      <c r="E94" s="130">
        <v>0</v>
      </c>
      <c r="F94" s="130">
        <v>0</v>
      </c>
      <c r="G94" s="130">
        <v>1.2</v>
      </c>
      <c r="H94" s="130">
        <v>0</v>
      </c>
      <c r="I94" s="130">
        <v>2.8</v>
      </c>
      <c r="J94" s="130">
        <v>2</v>
      </c>
      <c r="K94" s="130">
        <v>0.8</v>
      </c>
      <c r="L94" s="130">
        <v>4.2</v>
      </c>
      <c r="M94" s="130">
        <v>1</v>
      </c>
      <c r="N94" s="130">
        <v>3.2</v>
      </c>
      <c r="O94" s="130">
        <v>1</v>
      </c>
      <c r="P94" s="130">
        <v>2</v>
      </c>
      <c r="Q94" s="130">
        <v>1</v>
      </c>
      <c r="R94" s="130">
        <v>0</v>
      </c>
      <c r="S94" s="130">
        <v>0</v>
      </c>
      <c r="T94" s="130">
        <v>0</v>
      </c>
      <c r="U94" s="130">
        <v>3.8</v>
      </c>
      <c r="V94" s="130">
        <v>2.2000000000000002</v>
      </c>
      <c r="W94" s="130">
        <v>0</v>
      </c>
      <c r="X94" s="130">
        <v>0</v>
      </c>
      <c r="Y94" s="130">
        <v>3</v>
      </c>
      <c r="Z94" s="130">
        <v>1</v>
      </c>
      <c r="AA94" s="130">
        <v>2</v>
      </c>
      <c r="AB94" s="130">
        <v>0</v>
      </c>
      <c r="AC94" s="130">
        <v>0</v>
      </c>
      <c r="AD94" s="130">
        <v>0</v>
      </c>
      <c r="AE94" s="130">
        <v>1</v>
      </c>
      <c r="AF94" s="130">
        <v>1</v>
      </c>
    </row>
    <row r="95" spans="1:32" x14ac:dyDescent="0.45">
      <c r="A95" s="3" t="s">
        <v>237</v>
      </c>
      <c r="B95" s="3" t="s">
        <v>60</v>
      </c>
      <c r="C95" s="3" t="s">
        <v>326</v>
      </c>
      <c r="D95" s="130">
        <v>26.6</v>
      </c>
      <c r="E95" s="130">
        <v>0</v>
      </c>
      <c r="F95" s="130">
        <v>0.6</v>
      </c>
      <c r="G95" s="130">
        <v>0.4</v>
      </c>
      <c r="H95" s="130">
        <v>2</v>
      </c>
      <c r="I95" s="130">
        <v>0.2</v>
      </c>
      <c r="J95" s="130">
        <v>1.2</v>
      </c>
      <c r="K95" s="130">
        <v>0.2</v>
      </c>
      <c r="L95" s="130">
        <v>3.2</v>
      </c>
      <c r="M95" s="130">
        <v>1</v>
      </c>
      <c r="N95" s="130">
        <v>0.8</v>
      </c>
      <c r="O95" s="130">
        <v>1</v>
      </c>
      <c r="P95" s="130">
        <v>0</v>
      </c>
      <c r="Q95" s="130">
        <v>0</v>
      </c>
      <c r="R95" s="130">
        <v>0</v>
      </c>
      <c r="S95" s="130">
        <v>0</v>
      </c>
      <c r="T95" s="130">
        <v>0.6</v>
      </c>
      <c r="U95" s="130">
        <v>0.4</v>
      </c>
      <c r="V95" s="130">
        <v>1</v>
      </c>
      <c r="W95" s="130">
        <v>2</v>
      </c>
      <c r="X95" s="130">
        <v>1</v>
      </c>
      <c r="Y95" s="130">
        <v>0</v>
      </c>
      <c r="Z95" s="130">
        <v>1.8</v>
      </c>
      <c r="AA95" s="130">
        <v>4.2</v>
      </c>
      <c r="AB95" s="130">
        <v>4</v>
      </c>
      <c r="AC95" s="130">
        <v>0</v>
      </c>
      <c r="AD95" s="130">
        <v>0</v>
      </c>
      <c r="AE95" s="130">
        <v>0</v>
      </c>
      <c r="AF95" s="130">
        <v>1</v>
      </c>
    </row>
    <row r="96" spans="1:32" x14ac:dyDescent="0.45">
      <c r="A96" s="3" t="s">
        <v>237</v>
      </c>
      <c r="B96" s="3" t="s">
        <v>60</v>
      </c>
      <c r="C96" s="3" t="s">
        <v>327</v>
      </c>
      <c r="D96" s="130">
        <v>53.2</v>
      </c>
      <c r="E96" s="130">
        <v>0</v>
      </c>
      <c r="F96" s="130">
        <v>1</v>
      </c>
      <c r="G96" s="130">
        <v>2.8</v>
      </c>
      <c r="H96" s="130">
        <v>4.5999999999999996</v>
      </c>
      <c r="I96" s="130">
        <v>1.4</v>
      </c>
      <c r="J96" s="130">
        <v>1.4</v>
      </c>
      <c r="K96" s="130">
        <v>2.2000000000000002</v>
      </c>
      <c r="L96" s="130">
        <v>3</v>
      </c>
      <c r="M96" s="130">
        <v>5</v>
      </c>
      <c r="N96" s="130">
        <v>4</v>
      </c>
      <c r="O96" s="130">
        <v>1</v>
      </c>
      <c r="P96" s="130">
        <v>0</v>
      </c>
      <c r="Q96" s="130">
        <v>0</v>
      </c>
      <c r="R96" s="130">
        <v>1</v>
      </c>
      <c r="S96" s="130">
        <v>0</v>
      </c>
      <c r="T96" s="130">
        <v>1</v>
      </c>
      <c r="U96" s="130">
        <v>1</v>
      </c>
      <c r="V96" s="130">
        <v>7.4</v>
      </c>
      <c r="W96" s="130">
        <v>3</v>
      </c>
      <c r="X96" s="130">
        <v>3.6</v>
      </c>
      <c r="Y96" s="130">
        <v>2.2000000000000002</v>
      </c>
      <c r="Z96" s="130">
        <v>0.8</v>
      </c>
      <c r="AA96" s="130">
        <v>2.8</v>
      </c>
      <c r="AB96" s="130">
        <v>1</v>
      </c>
      <c r="AC96" s="130">
        <v>1</v>
      </c>
      <c r="AD96" s="130">
        <v>2</v>
      </c>
      <c r="AE96" s="130">
        <v>0</v>
      </c>
      <c r="AF96" s="130">
        <v>0</v>
      </c>
    </row>
    <row r="97" spans="1:32" x14ac:dyDescent="0.45">
      <c r="A97" s="3" t="s">
        <v>237</v>
      </c>
      <c r="B97" s="3" t="s">
        <v>60</v>
      </c>
      <c r="C97" s="3" t="s">
        <v>328</v>
      </c>
      <c r="D97" s="130">
        <v>99</v>
      </c>
      <c r="E97" s="130">
        <v>0</v>
      </c>
      <c r="F97" s="130">
        <v>1.8</v>
      </c>
      <c r="G97" s="130">
        <v>8</v>
      </c>
      <c r="H97" s="130">
        <v>5.6</v>
      </c>
      <c r="I97" s="130">
        <v>6.2</v>
      </c>
      <c r="J97" s="130">
        <v>5.4</v>
      </c>
      <c r="K97" s="130">
        <v>4</v>
      </c>
      <c r="L97" s="130">
        <v>2</v>
      </c>
      <c r="M97" s="130">
        <v>5</v>
      </c>
      <c r="N97" s="130">
        <v>8.8000000000000007</v>
      </c>
      <c r="O97" s="130">
        <v>4.2</v>
      </c>
      <c r="P97" s="130">
        <v>1</v>
      </c>
      <c r="Q97" s="130">
        <v>1</v>
      </c>
      <c r="R97" s="130">
        <v>0</v>
      </c>
      <c r="S97" s="130">
        <v>0</v>
      </c>
      <c r="T97" s="130">
        <v>3</v>
      </c>
      <c r="U97" s="130">
        <v>3</v>
      </c>
      <c r="V97" s="130">
        <v>7.8</v>
      </c>
      <c r="W97" s="130">
        <v>6.2</v>
      </c>
      <c r="X97" s="130">
        <v>8.8000000000000007</v>
      </c>
      <c r="Y97" s="130">
        <v>9.1999999999999993</v>
      </c>
      <c r="Z97" s="130">
        <v>2</v>
      </c>
      <c r="AA97" s="130">
        <v>3</v>
      </c>
      <c r="AB97" s="130">
        <v>3</v>
      </c>
      <c r="AC97" s="130">
        <v>0</v>
      </c>
      <c r="AD97" s="130">
        <v>0</v>
      </c>
      <c r="AE97" s="130">
        <v>0</v>
      </c>
      <c r="AF97" s="130">
        <v>0</v>
      </c>
    </row>
    <row r="98" spans="1:32" x14ac:dyDescent="0.45">
      <c r="A98" s="3" t="s">
        <v>237</v>
      </c>
      <c r="B98" s="3" t="s">
        <v>60</v>
      </c>
      <c r="C98" s="3" t="s">
        <v>329</v>
      </c>
      <c r="D98" s="130">
        <v>63</v>
      </c>
      <c r="E98" s="130">
        <v>0</v>
      </c>
      <c r="F98" s="130">
        <v>1</v>
      </c>
      <c r="G98" s="130">
        <v>3.2</v>
      </c>
      <c r="H98" s="130">
        <v>4.2</v>
      </c>
      <c r="I98" s="130">
        <v>3</v>
      </c>
      <c r="J98" s="130">
        <v>4.2</v>
      </c>
      <c r="K98" s="130">
        <v>4.8</v>
      </c>
      <c r="L98" s="130">
        <v>4</v>
      </c>
      <c r="M98" s="130">
        <v>10</v>
      </c>
      <c r="N98" s="130">
        <v>3.8</v>
      </c>
      <c r="O98" s="130">
        <v>3.8</v>
      </c>
      <c r="P98" s="130">
        <v>0</v>
      </c>
      <c r="Q98" s="130">
        <v>1</v>
      </c>
      <c r="R98" s="130">
        <v>0</v>
      </c>
      <c r="S98" s="130">
        <v>0</v>
      </c>
      <c r="T98" s="130">
        <v>2</v>
      </c>
      <c r="U98" s="130">
        <v>3</v>
      </c>
      <c r="V98" s="130">
        <v>4.2</v>
      </c>
      <c r="W98" s="130">
        <v>1</v>
      </c>
      <c r="X98" s="130">
        <v>1</v>
      </c>
      <c r="Y98" s="130">
        <v>2.8</v>
      </c>
      <c r="Z98" s="130">
        <v>2</v>
      </c>
      <c r="AA98" s="130">
        <v>3</v>
      </c>
      <c r="AB98" s="130">
        <v>1</v>
      </c>
      <c r="AC98" s="130">
        <v>0</v>
      </c>
      <c r="AD98" s="130">
        <v>0</v>
      </c>
      <c r="AE98" s="130">
        <v>0</v>
      </c>
      <c r="AF98" s="130">
        <v>0</v>
      </c>
    </row>
    <row r="99" spans="1:32" x14ac:dyDescent="0.45">
      <c r="A99" s="3" t="s">
        <v>237</v>
      </c>
      <c r="B99" s="3" t="s">
        <v>60</v>
      </c>
      <c r="C99" s="3" t="s">
        <v>330</v>
      </c>
      <c r="D99" s="130">
        <v>61.4</v>
      </c>
      <c r="E99" s="130">
        <v>0</v>
      </c>
      <c r="F99" s="130">
        <v>0</v>
      </c>
      <c r="G99" s="130">
        <v>3</v>
      </c>
      <c r="H99" s="130">
        <v>7.8</v>
      </c>
      <c r="I99" s="130">
        <v>4</v>
      </c>
      <c r="J99" s="130">
        <v>3.4</v>
      </c>
      <c r="K99" s="130">
        <v>3</v>
      </c>
      <c r="L99" s="130">
        <v>3</v>
      </c>
      <c r="M99" s="130">
        <v>6</v>
      </c>
      <c r="N99" s="130">
        <v>5.8</v>
      </c>
      <c r="O99" s="130">
        <v>2.2000000000000002</v>
      </c>
      <c r="P99" s="130">
        <v>1</v>
      </c>
      <c r="Q99" s="130">
        <v>0</v>
      </c>
      <c r="R99" s="130">
        <v>0</v>
      </c>
      <c r="S99" s="130">
        <v>0</v>
      </c>
      <c r="T99" s="130">
        <v>4</v>
      </c>
      <c r="U99" s="130">
        <v>6</v>
      </c>
      <c r="V99" s="130">
        <v>1</v>
      </c>
      <c r="W99" s="130">
        <v>1</v>
      </c>
      <c r="X99" s="130">
        <v>1.8</v>
      </c>
      <c r="Y99" s="130">
        <v>2.4</v>
      </c>
      <c r="Z99" s="130">
        <v>2</v>
      </c>
      <c r="AA99" s="130">
        <v>2</v>
      </c>
      <c r="AB99" s="130">
        <v>1</v>
      </c>
      <c r="AC99" s="130">
        <v>0</v>
      </c>
      <c r="AD99" s="130">
        <v>1</v>
      </c>
      <c r="AE99" s="130">
        <v>0</v>
      </c>
      <c r="AF99" s="130">
        <v>0</v>
      </c>
    </row>
    <row r="100" spans="1:32" x14ac:dyDescent="0.45">
      <c r="A100" s="3" t="s">
        <v>237</v>
      </c>
      <c r="B100" s="3" t="s">
        <v>60</v>
      </c>
      <c r="C100" s="3" t="s">
        <v>331</v>
      </c>
      <c r="D100" s="130">
        <v>11.8</v>
      </c>
      <c r="E100" s="130">
        <v>0</v>
      </c>
      <c r="F100" s="130">
        <v>0.2</v>
      </c>
      <c r="G100" s="130">
        <v>0.2</v>
      </c>
      <c r="H100" s="130">
        <v>0.2</v>
      </c>
      <c r="I100" s="130">
        <v>0.2</v>
      </c>
      <c r="J100" s="130">
        <v>1</v>
      </c>
      <c r="K100" s="130">
        <v>0</v>
      </c>
      <c r="L100" s="130">
        <v>1</v>
      </c>
      <c r="M100" s="130">
        <v>3.2</v>
      </c>
      <c r="N100" s="130">
        <v>0</v>
      </c>
      <c r="O100" s="130">
        <v>2.8</v>
      </c>
      <c r="P100" s="130">
        <v>0</v>
      </c>
      <c r="Q100" s="130">
        <v>0</v>
      </c>
      <c r="R100" s="130">
        <v>0</v>
      </c>
      <c r="S100" s="130">
        <v>0</v>
      </c>
      <c r="T100" s="130">
        <v>0</v>
      </c>
      <c r="U100" s="130">
        <v>0</v>
      </c>
      <c r="V100" s="130">
        <v>0</v>
      </c>
      <c r="W100" s="130">
        <v>1</v>
      </c>
      <c r="X100" s="130">
        <v>0</v>
      </c>
      <c r="Y100" s="130">
        <v>0</v>
      </c>
      <c r="Z100" s="130">
        <v>1</v>
      </c>
      <c r="AA100" s="130">
        <v>0</v>
      </c>
      <c r="AB100" s="130">
        <v>1</v>
      </c>
      <c r="AC100" s="130">
        <v>0</v>
      </c>
      <c r="AD100" s="130">
        <v>0</v>
      </c>
      <c r="AE100" s="130">
        <v>0</v>
      </c>
      <c r="AF100" s="130">
        <v>0</v>
      </c>
    </row>
    <row r="101" spans="1:32" x14ac:dyDescent="0.45">
      <c r="A101" s="3" t="s">
        <v>237</v>
      </c>
      <c r="B101" s="3" t="s">
        <v>60</v>
      </c>
      <c r="C101" s="3" t="s">
        <v>332</v>
      </c>
      <c r="D101" s="130">
        <v>7.2</v>
      </c>
      <c r="E101" s="130">
        <v>0</v>
      </c>
      <c r="F101" s="130">
        <v>0</v>
      </c>
      <c r="G101" s="130">
        <v>0</v>
      </c>
      <c r="H101" s="130">
        <v>1</v>
      </c>
      <c r="I101" s="130">
        <v>0.2</v>
      </c>
      <c r="J101" s="130">
        <v>1</v>
      </c>
      <c r="K101" s="130">
        <v>0</v>
      </c>
      <c r="L101" s="130">
        <v>0.2</v>
      </c>
      <c r="M101" s="130">
        <v>0</v>
      </c>
      <c r="N101" s="130">
        <v>1</v>
      </c>
      <c r="O101" s="130">
        <v>1</v>
      </c>
      <c r="P101" s="130">
        <v>0</v>
      </c>
      <c r="Q101" s="130">
        <v>0</v>
      </c>
      <c r="R101" s="130">
        <v>0</v>
      </c>
      <c r="S101" s="130">
        <v>0</v>
      </c>
      <c r="T101" s="130">
        <v>0</v>
      </c>
      <c r="U101" s="130">
        <v>0</v>
      </c>
      <c r="V101" s="130">
        <v>0</v>
      </c>
      <c r="W101" s="130">
        <v>0</v>
      </c>
      <c r="X101" s="130">
        <v>0.8</v>
      </c>
      <c r="Y101" s="130">
        <v>0</v>
      </c>
      <c r="Z101" s="130">
        <v>0</v>
      </c>
      <c r="AA101" s="130">
        <v>0</v>
      </c>
      <c r="AB101" s="130">
        <v>1</v>
      </c>
      <c r="AC101" s="130">
        <v>0</v>
      </c>
      <c r="AD101" s="130">
        <v>0</v>
      </c>
      <c r="AE101" s="130">
        <v>0</v>
      </c>
      <c r="AF101" s="130">
        <v>1</v>
      </c>
    </row>
    <row r="102" spans="1:32" x14ac:dyDescent="0.45">
      <c r="A102" s="2" t="s">
        <v>235</v>
      </c>
      <c r="B102" s="2" t="s">
        <v>61</v>
      </c>
      <c r="C102" s="2" t="s">
        <v>333</v>
      </c>
      <c r="D102" s="129">
        <v>709.6</v>
      </c>
      <c r="E102" s="129">
        <v>0</v>
      </c>
      <c r="F102" s="129">
        <v>20.8</v>
      </c>
      <c r="G102" s="129">
        <v>43.4</v>
      </c>
      <c r="H102" s="129">
        <v>47.4</v>
      </c>
      <c r="I102" s="129">
        <v>47</v>
      </c>
      <c r="J102" s="129">
        <v>39</v>
      </c>
      <c r="K102" s="129">
        <v>30.4</v>
      </c>
      <c r="L102" s="129">
        <v>47.8</v>
      </c>
      <c r="M102" s="129">
        <v>56.8</v>
      </c>
      <c r="N102" s="129">
        <v>45.2</v>
      </c>
      <c r="O102" s="129">
        <v>25.2</v>
      </c>
      <c r="P102" s="129">
        <v>11.8</v>
      </c>
      <c r="Q102" s="129">
        <v>7</v>
      </c>
      <c r="R102" s="129">
        <v>3</v>
      </c>
      <c r="S102" s="129">
        <v>0</v>
      </c>
      <c r="T102" s="129">
        <v>28.6</v>
      </c>
      <c r="U102" s="129">
        <v>42</v>
      </c>
      <c r="V102" s="129">
        <v>39.200000000000003</v>
      </c>
      <c r="W102" s="129">
        <v>35.6</v>
      </c>
      <c r="X102" s="129">
        <v>32.799999999999997</v>
      </c>
      <c r="Y102" s="129">
        <v>34.200000000000003</v>
      </c>
      <c r="Z102" s="129">
        <v>16.8</v>
      </c>
      <c r="AA102" s="129">
        <v>14.2</v>
      </c>
      <c r="AB102" s="129">
        <v>18.2</v>
      </c>
      <c r="AC102" s="129">
        <v>12.2</v>
      </c>
      <c r="AD102" s="129">
        <v>3</v>
      </c>
      <c r="AE102" s="129">
        <v>6</v>
      </c>
      <c r="AF102" s="129">
        <v>2</v>
      </c>
    </row>
    <row r="103" spans="1:32" x14ac:dyDescent="0.45">
      <c r="A103" s="3" t="s">
        <v>237</v>
      </c>
      <c r="B103" s="3" t="s">
        <v>61</v>
      </c>
      <c r="C103" s="3" t="s">
        <v>334</v>
      </c>
      <c r="D103" s="130">
        <v>181.4</v>
      </c>
      <c r="E103" s="130">
        <v>0</v>
      </c>
      <c r="F103" s="130">
        <v>4.2</v>
      </c>
      <c r="G103" s="130">
        <v>15.4</v>
      </c>
      <c r="H103" s="130">
        <v>13.2</v>
      </c>
      <c r="I103" s="130">
        <v>18.8</v>
      </c>
      <c r="J103" s="130">
        <v>11</v>
      </c>
      <c r="K103" s="130">
        <v>4</v>
      </c>
      <c r="L103" s="130">
        <v>11.8</v>
      </c>
      <c r="M103" s="130">
        <v>10.199999999999999</v>
      </c>
      <c r="N103" s="130">
        <v>11</v>
      </c>
      <c r="O103" s="130">
        <v>2</v>
      </c>
      <c r="P103" s="130">
        <v>2</v>
      </c>
      <c r="Q103" s="130">
        <v>1</v>
      </c>
      <c r="R103" s="130">
        <v>0</v>
      </c>
      <c r="S103" s="130">
        <v>0</v>
      </c>
      <c r="T103" s="130">
        <v>5</v>
      </c>
      <c r="U103" s="130">
        <v>6.8</v>
      </c>
      <c r="V103" s="130">
        <v>11.8</v>
      </c>
      <c r="W103" s="130">
        <v>12</v>
      </c>
      <c r="X103" s="130">
        <v>11.8</v>
      </c>
      <c r="Y103" s="130">
        <v>10.6</v>
      </c>
      <c r="Z103" s="130">
        <v>3</v>
      </c>
      <c r="AA103" s="130">
        <v>5</v>
      </c>
      <c r="AB103" s="130">
        <v>3</v>
      </c>
      <c r="AC103" s="130">
        <v>2.8</v>
      </c>
      <c r="AD103" s="130">
        <v>1</v>
      </c>
      <c r="AE103" s="130">
        <v>4</v>
      </c>
      <c r="AF103" s="130">
        <v>0</v>
      </c>
    </row>
    <row r="104" spans="1:32" x14ac:dyDescent="0.45">
      <c r="A104" s="3" t="s">
        <v>237</v>
      </c>
      <c r="B104" s="3" t="s">
        <v>61</v>
      </c>
      <c r="C104" s="3" t="s">
        <v>335</v>
      </c>
      <c r="D104" s="130">
        <v>181.2</v>
      </c>
      <c r="E104" s="130">
        <v>0</v>
      </c>
      <c r="F104" s="130">
        <v>3.8</v>
      </c>
      <c r="G104" s="130">
        <v>8.1999999999999993</v>
      </c>
      <c r="H104" s="130">
        <v>13.6</v>
      </c>
      <c r="I104" s="130">
        <v>8</v>
      </c>
      <c r="J104" s="130">
        <v>5</v>
      </c>
      <c r="K104" s="130">
        <v>13.2</v>
      </c>
      <c r="L104" s="130">
        <v>15.4</v>
      </c>
      <c r="M104" s="130">
        <v>14.8</v>
      </c>
      <c r="N104" s="130">
        <v>8.1999999999999993</v>
      </c>
      <c r="O104" s="130">
        <v>12.8</v>
      </c>
      <c r="P104" s="130">
        <v>5</v>
      </c>
      <c r="Q104" s="130">
        <v>3</v>
      </c>
      <c r="R104" s="130">
        <v>1</v>
      </c>
      <c r="S104" s="130">
        <v>0</v>
      </c>
      <c r="T104" s="130">
        <v>10.8</v>
      </c>
      <c r="U104" s="130">
        <v>16.8</v>
      </c>
      <c r="V104" s="130">
        <v>6.8</v>
      </c>
      <c r="W104" s="130">
        <v>7.4</v>
      </c>
      <c r="X104" s="130">
        <v>6</v>
      </c>
      <c r="Y104" s="130">
        <v>9.1999999999999993</v>
      </c>
      <c r="Z104" s="130">
        <v>4</v>
      </c>
      <c r="AA104" s="130">
        <v>1.4</v>
      </c>
      <c r="AB104" s="130">
        <v>3</v>
      </c>
      <c r="AC104" s="130">
        <v>1.8</v>
      </c>
      <c r="AD104" s="130">
        <v>1</v>
      </c>
      <c r="AE104" s="130">
        <v>1</v>
      </c>
      <c r="AF104" s="130">
        <v>0</v>
      </c>
    </row>
    <row r="105" spans="1:32" x14ac:dyDescent="0.45">
      <c r="A105" s="3" t="s">
        <v>237</v>
      </c>
      <c r="B105" s="3" t="s">
        <v>61</v>
      </c>
      <c r="C105" s="3" t="s">
        <v>336</v>
      </c>
      <c r="D105" s="130">
        <v>144.6</v>
      </c>
      <c r="E105" s="130">
        <v>0</v>
      </c>
      <c r="F105" s="130">
        <v>6.2</v>
      </c>
      <c r="G105" s="130">
        <v>9</v>
      </c>
      <c r="H105" s="130">
        <v>9.6</v>
      </c>
      <c r="I105" s="130">
        <v>12</v>
      </c>
      <c r="J105" s="130">
        <v>9</v>
      </c>
      <c r="K105" s="130">
        <v>6</v>
      </c>
      <c r="L105" s="130">
        <v>5.4</v>
      </c>
      <c r="M105" s="130">
        <v>12.2</v>
      </c>
      <c r="N105" s="130">
        <v>12.6</v>
      </c>
      <c r="O105" s="130">
        <v>2</v>
      </c>
      <c r="P105" s="130">
        <v>1.8</v>
      </c>
      <c r="Q105" s="130">
        <v>2</v>
      </c>
      <c r="R105" s="130">
        <v>1</v>
      </c>
      <c r="S105" s="130">
        <v>0</v>
      </c>
      <c r="T105" s="130">
        <v>7</v>
      </c>
      <c r="U105" s="130">
        <v>5.4</v>
      </c>
      <c r="V105" s="130">
        <v>11</v>
      </c>
      <c r="W105" s="130">
        <v>4.2</v>
      </c>
      <c r="X105" s="130">
        <v>6</v>
      </c>
      <c r="Y105" s="130">
        <v>4</v>
      </c>
      <c r="Z105" s="130">
        <v>5</v>
      </c>
      <c r="AA105" s="130">
        <v>3.8</v>
      </c>
      <c r="AB105" s="130">
        <v>5</v>
      </c>
      <c r="AC105" s="130">
        <v>3.4</v>
      </c>
      <c r="AD105" s="130">
        <v>0</v>
      </c>
      <c r="AE105" s="130">
        <v>0</v>
      </c>
      <c r="AF105" s="130">
        <v>1</v>
      </c>
    </row>
    <row r="106" spans="1:32" x14ac:dyDescent="0.45">
      <c r="A106" s="3" t="s">
        <v>237</v>
      </c>
      <c r="B106" s="3" t="s">
        <v>61</v>
      </c>
      <c r="C106" s="3" t="s">
        <v>337</v>
      </c>
      <c r="D106" s="130">
        <v>98</v>
      </c>
      <c r="E106" s="130">
        <v>0</v>
      </c>
      <c r="F106" s="130">
        <v>2.6</v>
      </c>
      <c r="G106" s="130">
        <v>3.2</v>
      </c>
      <c r="H106" s="130">
        <v>6</v>
      </c>
      <c r="I106" s="130">
        <v>4.5999999999999996</v>
      </c>
      <c r="J106" s="130">
        <v>7</v>
      </c>
      <c r="K106" s="130">
        <v>4.2</v>
      </c>
      <c r="L106" s="130">
        <v>8.8000000000000007</v>
      </c>
      <c r="M106" s="130">
        <v>6.8</v>
      </c>
      <c r="N106" s="130">
        <v>6.4</v>
      </c>
      <c r="O106" s="130">
        <v>2.2000000000000002</v>
      </c>
      <c r="P106" s="130">
        <v>0</v>
      </c>
      <c r="Q106" s="130">
        <v>0</v>
      </c>
      <c r="R106" s="130">
        <v>1</v>
      </c>
      <c r="S106" s="130">
        <v>0</v>
      </c>
      <c r="T106" s="130">
        <v>1</v>
      </c>
      <c r="U106" s="130">
        <v>8.8000000000000007</v>
      </c>
      <c r="V106" s="130">
        <v>6.6</v>
      </c>
      <c r="W106" s="130">
        <v>6</v>
      </c>
      <c r="X106" s="130">
        <v>4.8</v>
      </c>
      <c r="Y106" s="130">
        <v>7</v>
      </c>
      <c r="Z106" s="130">
        <v>2.8</v>
      </c>
      <c r="AA106" s="130">
        <v>2</v>
      </c>
      <c r="AB106" s="130">
        <v>4</v>
      </c>
      <c r="AC106" s="130">
        <v>1.2</v>
      </c>
      <c r="AD106" s="130">
        <v>0</v>
      </c>
      <c r="AE106" s="130">
        <v>0</v>
      </c>
      <c r="AF106" s="130">
        <v>1</v>
      </c>
    </row>
    <row r="107" spans="1:32" x14ac:dyDescent="0.45">
      <c r="A107" s="3" t="s">
        <v>237</v>
      </c>
      <c r="B107" s="3" t="s">
        <v>61</v>
      </c>
      <c r="C107" s="3" t="s">
        <v>338</v>
      </c>
      <c r="D107" s="130">
        <v>26.2</v>
      </c>
      <c r="E107" s="130">
        <v>0</v>
      </c>
      <c r="F107" s="130">
        <v>3</v>
      </c>
      <c r="G107" s="130">
        <v>4.2</v>
      </c>
      <c r="H107" s="130">
        <v>0.2</v>
      </c>
      <c r="I107" s="130">
        <v>0.8</v>
      </c>
      <c r="J107" s="130">
        <v>1</v>
      </c>
      <c r="K107" s="130">
        <v>1</v>
      </c>
      <c r="L107" s="130">
        <v>2</v>
      </c>
      <c r="M107" s="130">
        <v>5</v>
      </c>
      <c r="N107" s="130">
        <v>3</v>
      </c>
      <c r="O107" s="130">
        <v>2</v>
      </c>
      <c r="P107" s="130">
        <v>0</v>
      </c>
      <c r="Q107" s="130">
        <v>0</v>
      </c>
      <c r="R107" s="130">
        <v>0</v>
      </c>
      <c r="S107" s="130">
        <v>0</v>
      </c>
      <c r="T107" s="130">
        <v>1</v>
      </c>
      <c r="U107" s="130">
        <v>1</v>
      </c>
      <c r="V107" s="130">
        <v>1</v>
      </c>
      <c r="W107" s="130">
        <v>0</v>
      </c>
      <c r="X107" s="130">
        <v>0</v>
      </c>
      <c r="Y107" s="130">
        <v>0</v>
      </c>
      <c r="Z107" s="130">
        <v>0</v>
      </c>
      <c r="AA107" s="130">
        <v>0</v>
      </c>
      <c r="AB107" s="130">
        <v>0</v>
      </c>
      <c r="AC107" s="130">
        <v>0</v>
      </c>
      <c r="AD107" s="130">
        <v>0</v>
      </c>
      <c r="AE107" s="130">
        <v>1</v>
      </c>
      <c r="AF107" s="130">
        <v>0</v>
      </c>
    </row>
    <row r="108" spans="1:32" x14ac:dyDescent="0.45">
      <c r="A108" s="3" t="s">
        <v>237</v>
      </c>
      <c r="B108" s="3" t="s">
        <v>61</v>
      </c>
      <c r="C108" s="3" t="s">
        <v>339</v>
      </c>
      <c r="D108" s="130">
        <v>21.6</v>
      </c>
      <c r="E108" s="130">
        <v>0</v>
      </c>
      <c r="F108" s="130">
        <v>0</v>
      </c>
      <c r="G108" s="130">
        <v>0.4</v>
      </c>
      <c r="H108" s="130">
        <v>0.8</v>
      </c>
      <c r="I108" s="130">
        <v>1</v>
      </c>
      <c r="J108" s="130">
        <v>1.8</v>
      </c>
      <c r="K108" s="130">
        <v>0</v>
      </c>
      <c r="L108" s="130">
        <v>0</v>
      </c>
      <c r="M108" s="130">
        <v>2</v>
      </c>
      <c r="N108" s="130">
        <v>1</v>
      </c>
      <c r="O108" s="130">
        <v>1</v>
      </c>
      <c r="P108" s="130">
        <v>0</v>
      </c>
      <c r="Q108" s="130">
        <v>0</v>
      </c>
      <c r="R108" s="130">
        <v>0</v>
      </c>
      <c r="S108" s="130">
        <v>0</v>
      </c>
      <c r="T108" s="130">
        <v>0</v>
      </c>
      <c r="U108" s="130">
        <v>1.2</v>
      </c>
      <c r="V108" s="130">
        <v>0</v>
      </c>
      <c r="W108" s="130">
        <v>1</v>
      </c>
      <c r="X108" s="130">
        <v>1.2</v>
      </c>
      <c r="Y108" s="130">
        <v>1.2</v>
      </c>
      <c r="Z108" s="130">
        <v>2</v>
      </c>
      <c r="AA108" s="130">
        <v>2</v>
      </c>
      <c r="AB108" s="130">
        <v>2</v>
      </c>
      <c r="AC108" s="130">
        <v>2</v>
      </c>
      <c r="AD108" s="130">
        <v>1</v>
      </c>
      <c r="AE108" s="130">
        <v>0</v>
      </c>
      <c r="AF108" s="130">
        <v>0</v>
      </c>
    </row>
    <row r="109" spans="1:32" x14ac:dyDescent="0.45">
      <c r="A109" s="3" t="s">
        <v>237</v>
      </c>
      <c r="B109" s="3" t="s">
        <v>61</v>
      </c>
      <c r="C109" s="3" t="s">
        <v>340</v>
      </c>
      <c r="D109" s="130">
        <v>14.8</v>
      </c>
      <c r="E109" s="130">
        <v>0</v>
      </c>
      <c r="F109" s="130">
        <v>0</v>
      </c>
      <c r="G109" s="130">
        <v>1</v>
      </c>
      <c r="H109" s="130">
        <v>3</v>
      </c>
      <c r="I109" s="130">
        <v>1.6</v>
      </c>
      <c r="J109" s="130">
        <v>3</v>
      </c>
      <c r="K109" s="130">
        <v>0</v>
      </c>
      <c r="L109" s="130">
        <v>2.4</v>
      </c>
      <c r="M109" s="130">
        <v>0</v>
      </c>
      <c r="N109" s="130">
        <v>0</v>
      </c>
      <c r="O109" s="130">
        <v>0</v>
      </c>
      <c r="P109" s="130">
        <v>0</v>
      </c>
      <c r="Q109" s="130">
        <v>0</v>
      </c>
      <c r="R109" s="130">
        <v>0</v>
      </c>
      <c r="S109" s="130">
        <v>0</v>
      </c>
      <c r="T109" s="130">
        <v>0.8</v>
      </c>
      <c r="U109" s="130">
        <v>1</v>
      </c>
      <c r="V109" s="130">
        <v>1</v>
      </c>
      <c r="W109" s="130">
        <v>1</v>
      </c>
      <c r="X109" s="130">
        <v>0</v>
      </c>
      <c r="Y109" s="130">
        <v>0</v>
      </c>
      <c r="Z109" s="130">
        <v>0</v>
      </c>
      <c r="AA109" s="130">
        <v>0</v>
      </c>
      <c r="AB109" s="130">
        <v>0</v>
      </c>
      <c r="AC109" s="130">
        <v>0</v>
      </c>
      <c r="AD109" s="130">
        <v>0</v>
      </c>
      <c r="AE109" s="130">
        <v>0</v>
      </c>
      <c r="AF109" s="130">
        <v>0</v>
      </c>
    </row>
    <row r="110" spans="1:32" x14ac:dyDescent="0.45">
      <c r="A110" s="3" t="s">
        <v>237</v>
      </c>
      <c r="B110" s="3" t="s">
        <v>61</v>
      </c>
      <c r="C110" s="3" t="s">
        <v>341</v>
      </c>
      <c r="D110" s="130">
        <v>18.399999999999999</v>
      </c>
      <c r="E110" s="130">
        <v>0</v>
      </c>
      <c r="F110" s="130">
        <v>1</v>
      </c>
      <c r="G110" s="130">
        <v>0</v>
      </c>
      <c r="H110" s="130">
        <v>0</v>
      </c>
      <c r="I110" s="130">
        <v>0.2</v>
      </c>
      <c r="J110" s="130">
        <v>1</v>
      </c>
      <c r="K110" s="130">
        <v>1</v>
      </c>
      <c r="L110" s="130">
        <v>1</v>
      </c>
      <c r="M110" s="130">
        <v>0</v>
      </c>
      <c r="N110" s="130">
        <v>1</v>
      </c>
      <c r="O110" s="130">
        <v>2</v>
      </c>
      <c r="P110" s="130">
        <v>2</v>
      </c>
      <c r="Q110" s="130">
        <v>1</v>
      </c>
      <c r="R110" s="130">
        <v>0</v>
      </c>
      <c r="S110" s="130">
        <v>0</v>
      </c>
      <c r="T110" s="130">
        <v>1</v>
      </c>
      <c r="U110" s="130">
        <v>0</v>
      </c>
      <c r="V110" s="130">
        <v>0</v>
      </c>
      <c r="W110" s="130">
        <v>2</v>
      </c>
      <c r="X110" s="130">
        <v>2</v>
      </c>
      <c r="Y110" s="130">
        <v>1</v>
      </c>
      <c r="Z110" s="130">
        <v>0</v>
      </c>
      <c r="AA110" s="130">
        <v>0</v>
      </c>
      <c r="AB110" s="130">
        <v>1.2</v>
      </c>
      <c r="AC110" s="130">
        <v>1</v>
      </c>
      <c r="AD110" s="130">
        <v>0</v>
      </c>
      <c r="AE110" s="130">
        <v>0</v>
      </c>
      <c r="AF110" s="130">
        <v>0</v>
      </c>
    </row>
    <row r="111" spans="1:32" x14ac:dyDescent="0.45">
      <c r="A111" s="3" t="s">
        <v>237</v>
      </c>
      <c r="B111" s="3" t="s">
        <v>61</v>
      </c>
      <c r="C111" s="3" t="s">
        <v>342</v>
      </c>
      <c r="D111" s="130">
        <v>23.4</v>
      </c>
      <c r="E111" s="130">
        <v>0</v>
      </c>
      <c r="F111" s="130">
        <v>0</v>
      </c>
      <c r="G111" s="130">
        <v>2</v>
      </c>
      <c r="H111" s="130">
        <v>1</v>
      </c>
      <c r="I111" s="130">
        <v>0</v>
      </c>
      <c r="J111" s="130">
        <v>0.2</v>
      </c>
      <c r="K111" s="130">
        <v>1</v>
      </c>
      <c r="L111" s="130">
        <v>1</v>
      </c>
      <c r="M111" s="130">
        <v>5.8</v>
      </c>
      <c r="N111" s="130">
        <v>2</v>
      </c>
      <c r="O111" s="130">
        <v>1.2</v>
      </c>
      <c r="P111" s="130">
        <v>1</v>
      </c>
      <c r="Q111" s="130">
        <v>0</v>
      </c>
      <c r="R111" s="130">
        <v>0</v>
      </c>
      <c r="S111" s="130">
        <v>0</v>
      </c>
      <c r="T111" s="130">
        <v>2</v>
      </c>
      <c r="U111" s="130">
        <v>1</v>
      </c>
      <c r="V111" s="130">
        <v>1</v>
      </c>
      <c r="W111" s="130">
        <v>2</v>
      </c>
      <c r="X111" s="130">
        <v>1</v>
      </c>
      <c r="Y111" s="130">
        <v>1.2</v>
      </c>
      <c r="Z111" s="130">
        <v>0</v>
      </c>
      <c r="AA111" s="130">
        <v>0</v>
      </c>
      <c r="AB111" s="130">
        <v>0</v>
      </c>
      <c r="AC111" s="130">
        <v>0</v>
      </c>
      <c r="AD111" s="130">
        <v>0</v>
      </c>
      <c r="AE111" s="130">
        <v>0</v>
      </c>
      <c r="AF111" s="130">
        <v>0</v>
      </c>
    </row>
    <row r="112" spans="1:32" x14ac:dyDescent="0.45">
      <c r="A112" s="2" t="s">
        <v>235</v>
      </c>
      <c r="B112" s="2" t="s">
        <v>62</v>
      </c>
      <c r="C112" s="2" t="s">
        <v>343</v>
      </c>
      <c r="D112" s="129">
        <v>2573.6</v>
      </c>
      <c r="E112" s="129">
        <v>0</v>
      </c>
      <c r="F112" s="129">
        <v>81.400000000000006</v>
      </c>
      <c r="G112" s="129">
        <v>175.8</v>
      </c>
      <c r="H112" s="129">
        <v>180.2</v>
      </c>
      <c r="I112" s="129">
        <v>204.4</v>
      </c>
      <c r="J112" s="129">
        <v>162.6</v>
      </c>
      <c r="K112" s="129">
        <v>103.4</v>
      </c>
      <c r="L112" s="129">
        <v>129.19999999999999</v>
      </c>
      <c r="M112" s="129">
        <v>140.80000000000001</v>
      </c>
      <c r="N112" s="129">
        <v>112.2</v>
      </c>
      <c r="O112" s="129">
        <v>76.2</v>
      </c>
      <c r="P112" s="129">
        <v>27</v>
      </c>
      <c r="Q112" s="129">
        <v>14.8</v>
      </c>
      <c r="R112" s="129">
        <v>8</v>
      </c>
      <c r="S112" s="129">
        <v>0</v>
      </c>
      <c r="T112" s="129">
        <v>77.599999999999994</v>
      </c>
      <c r="U112" s="129">
        <v>179</v>
      </c>
      <c r="V112" s="129">
        <v>187.4</v>
      </c>
      <c r="W112" s="129">
        <v>169.4</v>
      </c>
      <c r="X112" s="129">
        <v>151</v>
      </c>
      <c r="Y112" s="129">
        <v>109.4</v>
      </c>
      <c r="Z112" s="129">
        <v>85.8</v>
      </c>
      <c r="AA112" s="129">
        <v>64.2</v>
      </c>
      <c r="AB112" s="129">
        <v>55.8</v>
      </c>
      <c r="AC112" s="129">
        <v>38</v>
      </c>
      <c r="AD112" s="129">
        <v>14</v>
      </c>
      <c r="AE112" s="129">
        <v>9</v>
      </c>
      <c r="AF112" s="129">
        <v>17</v>
      </c>
    </row>
    <row r="113" spans="1:32" x14ac:dyDescent="0.45">
      <c r="A113" s="3" t="s">
        <v>237</v>
      </c>
      <c r="B113" s="3" t="s">
        <v>62</v>
      </c>
      <c r="C113" s="3" t="s">
        <v>344</v>
      </c>
      <c r="D113" s="130">
        <v>434.4</v>
      </c>
      <c r="E113" s="130">
        <v>0</v>
      </c>
      <c r="F113" s="130">
        <v>12</v>
      </c>
      <c r="G113" s="130">
        <v>21.4</v>
      </c>
      <c r="H113" s="130">
        <v>27.2</v>
      </c>
      <c r="I113" s="130">
        <v>36.4</v>
      </c>
      <c r="J113" s="130">
        <v>26</v>
      </c>
      <c r="K113" s="130">
        <v>16</v>
      </c>
      <c r="L113" s="130">
        <v>31.8</v>
      </c>
      <c r="M113" s="130">
        <v>21.2</v>
      </c>
      <c r="N113" s="130">
        <v>29</v>
      </c>
      <c r="O113" s="130">
        <v>16</v>
      </c>
      <c r="P113" s="130">
        <v>8.1999999999999993</v>
      </c>
      <c r="Q113" s="130">
        <v>1</v>
      </c>
      <c r="R113" s="130">
        <v>1</v>
      </c>
      <c r="S113" s="130">
        <v>0</v>
      </c>
      <c r="T113" s="130">
        <v>10.4</v>
      </c>
      <c r="U113" s="130">
        <v>20.2</v>
      </c>
      <c r="V113" s="130">
        <v>29.2</v>
      </c>
      <c r="W113" s="130">
        <v>26</v>
      </c>
      <c r="X113" s="130">
        <v>24.4</v>
      </c>
      <c r="Y113" s="130">
        <v>21.4</v>
      </c>
      <c r="Z113" s="130">
        <v>11.2</v>
      </c>
      <c r="AA113" s="130">
        <v>16.399999999999999</v>
      </c>
      <c r="AB113" s="130">
        <v>14.8</v>
      </c>
      <c r="AC113" s="130">
        <v>5</v>
      </c>
      <c r="AD113" s="130">
        <v>4</v>
      </c>
      <c r="AE113" s="130">
        <v>1.2</v>
      </c>
      <c r="AF113" s="130">
        <v>3</v>
      </c>
    </row>
    <row r="114" spans="1:32" x14ac:dyDescent="0.45">
      <c r="A114" s="3" t="s">
        <v>237</v>
      </c>
      <c r="B114" s="3" t="s">
        <v>62</v>
      </c>
      <c r="C114" s="3" t="s">
        <v>345</v>
      </c>
      <c r="D114" s="130">
        <v>599.20000000000005</v>
      </c>
      <c r="E114" s="130">
        <v>0</v>
      </c>
      <c r="F114" s="130">
        <v>17.2</v>
      </c>
      <c r="G114" s="130">
        <v>43</v>
      </c>
      <c r="H114" s="130">
        <v>57.6</v>
      </c>
      <c r="I114" s="130">
        <v>51.4</v>
      </c>
      <c r="J114" s="130">
        <v>50.2</v>
      </c>
      <c r="K114" s="130">
        <v>22.4</v>
      </c>
      <c r="L114" s="130">
        <v>22.6</v>
      </c>
      <c r="M114" s="130">
        <v>36.799999999999997</v>
      </c>
      <c r="N114" s="130">
        <v>13.8</v>
      </c>
      <c r="O114" s="130">
        <v>13</v>
      </c>
      <c r="P114" s="130">
        <v>4.8</v>
      </c>
      <c r="Q114" s="130">
        <v>1</v>
      </c>
      <c r="R114" s="130">
        <v>1</v>
      </c>
      <c r="S114" s="130">
        <v>0</v>
      </c>
      <c r="T114" s="130">
        <v>16.600000000000001</v>
      </c>
      <c r="U114" s="130">
        <v>41.6</v>
      </c>
      <c r="V114" s="130">
        <v>49.4</v>
      </c>
      <c r="W114" s="130">
        <v>39.799999999999997</v>
      </c>
      <c r="X114" s="130">
        <v>40.4</v>
      </c>
      <c r="Y114" s="130">
        <v>18.2</v>
      </c>
      <c r="Z114" s="130">
        <v>16.600000000000001</v>
      </c>
      <c r="AA114" s="130">
        <v>13.4</v>
      </c>
      <c r="AB114" s="130">
        <v>14.6</v>
      </c>
      <c r="AC114" s="130">
        <v>9.8000000000000007</v>
      </c>
      <c r="AD114" s="130">
        <v>2</v>
      </c>
      <c r="AE114" s="130">
        <v>1</v>
      </c>
      <c r="AF114" s="130">
        <v>1</v>
      </c>
    </row>
    <row r="115" spans="1:32" x14ac:dyDescent="0.45">
      <c r="A115" s="3" t="s">
        <v>237</v>
      </c>
      <c r="B115" s="3" t="s">
        <v>62</v>
      </c>
      <c r="C115" s="3" t="s">
        <v>346</v>
      </c>
      <c r="D115" s="130">
        <v>857</v>
      </c>
      <c r="E115" s="130">
        <v>0</v>
      </c>
      <c r="F115" s="130">
        <v>34.6</v>
      </c>
      <c r="G115" s="130">
        <v>64.8</v>
      </c>
      <c r="H115" s="130">
        <v>58.4</v>
      </c>
      <c r="I115" s="130">
        <v>71</v>
      </c>
      <c r="J115" s="130">
        <v>44.4</v>
      </c>
      <c r="K115" s="130">
        <v>36</v>
      </c>
      <c r="L115" s="130">
        <v>42.6</v>
      </c>
      <c r="M115" s="130">
        <v>44.6</v>
      </c>
      <c r="N115" s="130">
        <v>28.4</v>
      </c>
      <c r="O115" s="130">
        <v>23.2</v>
      </c>
      <c r="P115" s="130">
        <v>6</v>
      </c>
      <c r="Q115" s="130">
        <v>6.8</v>
      </c>
      <c r="R115" s="130">
        <v>3</v>
      </c>
      <c r="S115" s="130">
        <v>0</v>
      </c>
      <c r="T115" s="130">
        <v>34</v>
      </c>
      <c r="U115" s="130">
        <v>72.8</v>
      </c>
      <c r="V115" s="130">
        <v>65.400000000000006</v>
      </c>
      <c r="W115" s="130">
        <v>62.4</v>
      </c>
      <c r="X115" s="130">
        <v>36.799999999999997</v>
      </c>
      <c r="Y115" s="130">
        <v>34.200000000000003</v>
      </c>
      <c r="Z115" s="130">
        <v>28.8</v>
      </c>
      <c r="AA115" s="130">
        <v>17.8</v>
      </c>
      <c r="AB115" s="130">
        <v>14</v>
      </c>
      <c r="AC115" s="130">
        <v>11.2</v>
      </c>
      <c r="AD115" s="130">
        <v>2</v>
      </c>
      <c r="AE115" s="130">
        <v>4.8</v>
      </c>
      <c r="AF115" s="130">
        <v>9</v>
      </c>
    </row>
    <row r="116" spans="1:32" x14ac:dyDescent="0.45">
      <c r="A116" s="3" t="s">
        <v>237</v>
      </c>
      <c r="B116" s="3" t="s">
        <v>62</v>
      </c>
      <c r="C116" s="3" t="s">
        <v>347</v>
      </c>
      <c r="D116" s="130">
        <v>681</v>
      </c>
      <c r="E116" s="130">
        <v>0</v>
      </c>
      <c r="F116" s="130">
        <v>17.600000000000001</v>
      </c>
      <c r="G116" s="130">
        <v>46.6</v>
      </c>
      <c r="H116" s="130">
        <v>37</v>
      </c>
      <c r="I116" s="130">
        <v>45.6</v>
      </c>
      <c r="J116" s="130">
        <v>42</v>
      </c>
      <c r="K116" s="130">
        <v>29</v>
      </c>
      <c r="L116" s="130">
        <v>32.200000000000003</v>
      </c>
      <c r="M116" s="130">
        <v>37.200000000000003</v>
      </c>
      <c r="N116" s="130">
        <v>41</v>
      </c>
      <c r="O116" s="130">
        <v>24</v>
      </c>
      <c r="P116" s="130">
        <v>8</v>
      </c>
      <c r="Q116" s="130">
        <v>6</v>
      </c>
      <c r="R116" s="130">
        <v>3</v>
      </c>
      <c r="S116" s="130">
        <v>0</v>
      </c>
      <c r="T116" s="130">
        <v>16.600000000000001</v>
      </c>
      <c r="U116" s="130">
        <v>44.4</v>
      </c>
      <c r="V116" s="130">
        <v>43.4</v>
      </c>
      <c r="W116" s="130">
        <v>40.200000000000003</v>
      </c>
      <c r="X116" s="130">
        <v>49.4</v>
      </c>
      <c r="Y116" s="130">
        <v>35.6</v>
      </c>
      <c r="Z116" s="130">
        <v>29.2</v>
      </c>
      <c r="AA116" s="130">
        <v>16.600000000000001</v>
      </c>
      <c r="AB116" s="130">
        <v>12.4</v>
      </c>
      <c r="AC116" s="130">
        <v>12</v>
      </c>
      <c r="AD116" s="130">
        <v>6</v>
      </c>
      <c r="AE116" s="130">
        <v>2</v>
      </c>
      <c r="AF116" s="130">
        <v>4</v>
      </c>
    </row>
    <row r="117" spans="1:32" x14ac:dyDescent="0.45">
      <c r="A117" s="3" t="s">
        <v>237</v>
      </c>
      <c r="B117" s="3" t="s">
        <v>62</v>
      </c>
      <c r="C117" s="3" t="s">
        <v>348</v>
      </c>
      <c r="D117" s="130">
        <v>2</v>
      </c>
      <c r="E117" s="130">
        <v>0</v>
      </c>
      <c r="F117" s="130">
        <v>0</v>
      </c>
      <c r="G117" s="130">
        <v>0</v>
      </c>
      <c r="H117" s="130">
        <v>0</v>
      </c>
      <c r="I117" s="130">
        <v>0</v>
      </c>
      <c r="J117" s="130">
        <v>0</v>
      </c>
      <c r="K117" s="130">
        <v>0</v>
      </c>
      <c r="L117" s="130">
        <v>0</v>
      </c>
      <c r="M117" s="130">
        <v>1</v>
      </c>
      <c r="N117" s="130">
        <v>0</v>
      </c>
      <c r="O117" s="130">
        <v>0</v>
      </c>
      <c r="P117" s="130">
        <v>0</v>
      </c>
      <c r="Q117" s="130">
        <v>0</v>
      </c>
      <c r="R117" s="130">
        <v>0</v>
      </c>
      <c r="S117" s="130">
        <v>0</v>
      </c>
      <c r="T117" s="130">
        <v>0</v>
      </c>
      <c r="U117" s="130">
        <v>0</v>
      </c>
      <c r="V117" s="130">
        <v>0</v>
      </c>
      <c r="W117" s="130">
        <v>1</v>
      </c>
      <c r="X117" s="130">
        <v>0</v>
      </c>
      <c r="Y117" s="130">
        <v>0</v>
      </c>
      <c r="Z117" s="130">
        <v>0</v>
      </c>
      <c r="AA117" s="130">
        <v>0</v>
      </c>
      <c r="AB117" s="130">
        <v>0</v>
      </c>
      <c r="AC117" s="130">
        <v>0</v>
      </c>
      <c r="AD117" s="130">
        <v>0</v>
      </c>
      <c r="AE117" s="130">
        <v>0</v>
      </c>
      <c r="AF117" s="130">
        <v>0</v>
      </c>
    </row>
    <row r="118" spans="1:32" x14ac:dyDescent="0.45">
      <c r="A118" s="2" t="s">
        <v>235</v>
      </c>
      <c r="B118" s="2" t="s">
        <v>63</v>
      </c>
      <c r="C118" s="2" t="s">
        <v>349</v>
      </c>
      <c r="D118" s="129">
        <v>1192.2</v>
      </c>
      <c r="E118" s="129">
        <v>0</v>
      </c>
      <c r="F118" s="129">
        <v>34</v>
      </c>
      <c r="G118" s="129">
        <v>74</v>
      </c>
      <c r="H118" s="129">
        <v>83.6</v>
      </c>
      <c r="I118" s="129">
        <v>91.8</v>
      </c>
      <c r="J118" s="129">
        <v>73</v>
      </c>
      <c r="K118" s="129">
        <v>65.2</v>
      </c>
      <c r="L118" s="129">
        <v>65.599999999999994</v>
      </c>
      <c r="M118" s="129">
        <v>79.599999999999994</v>
      </c>
      <c r="N118" s="129">
        <v>74.599999999999994</v>
      </c>
      <c r="O118" s="129">
        <v>53.6</v>
      </c>
      <c r="P118" s="129">
        <v>22</v>
      </c>
      <c r="Q118" s="129">
        <v>14</v>
      </c>
      <c r="R118" s="129">
        <v>9</v>
      </c>
      <c r="S118" s="129">
        <v>0</v>
      </c>
      <c r="T118" s="129">
        <v>32.200000000000003</v>
      </c>
      <c r="U118" s="129">
        <v>58</v>
      </c>
      <c r="V118" s="129">
        <v>57.6</v>
      </c>
      <c r="W118" s="129">
        <v>63.8</v>
      </c>
      <c r="X118" s="129">
        <v>56.8</v>
      </c>
      <c r="Y118" s="129">
        <v>44.4</v>
      </c>
      <c r="Z118" s="129">
        <v>31</v>
      </c>
      <c r="AA118" s="129">
        <v>49.2</v>
      </c>
      <c r="AB118" s="129">
        <v>18</v>
      </c>
      <c r="AC118" s="129">
        <v>16.2</v>
      </c>
      <c r="AD118" s="129">
        <v>14</v>
      </c>
      <c r="AE118" s="129">
        <v>3</v>
      </c>
      <c r="AF118" s="129">
        <v>8</v>
      </c>
    </row>
    <row r="119" spans="1:32" x14ac:dyDescent="0.45">
      <c r="A119" s="3" t="s">
        <v>237</v>
      </c>
      <c r="B119" s="3" t="s">
        <v>63</v>
      </c>
      <c r="C119" s="3" t="s">
        <v>350</v>
      </c>
      <c r="D119" s="130">
        <v>111</v>
      </c>
      <c r="E119" s="130">
        <v>0</v>
      </c>
      <c r="F119" s="130">
        <v>1.8</v>
      </c>
      <c r="G119" s="130">
        <v>5.8</v>
      </c>
      <c r="H119" s="130">
        <v>9.1999999999999993</v>
      </c>
      <c r="I119" s="130">
        <v>13.2</v>
      </c>
      <c r="J119" s="130">
        <v>6.8</v>
      </c>
      <c r="K119" s="130">
        <v>7.2</v>
      </c>
      <c r="L119" s="130">
        <v>5.6</v>
      </c>
      <c r="M119" s="130">
        <v>3</v>
      </c>
      <c r="N119" s="130">
        <v>10.8</v>
      </c>
      <c r="O119" s="130">
        <v>4</v>
      </c>
      <c r="P119" s="130">
        <v>2</v>
      </c>
      <c r="Q119" s="130">
        <v>0</v>
      </c>
      <c r="R119" s="130">
        <v>0</v>
      </c>
      <c r="S119" s="130">
        <v>0</v>
      </c>
      <c r="T119" s="130">
        <v>3</v>
      </c>
      <c r="U119" s="130">
        <v>3.2</v>
      </c>
      <c r="V119" s="130">
        <v>4</v>
      </c>
      <c r="W119" s="130">
        <v>6</v>
      </c>
      <c r="X119" s="130">
        <v>7.2</v>
      </c>
      <c r="Y119" s="130">
        <v>5.2</v>
      </c>
      <c r="Z119" s="130">
        <v>1</v>
      </c>
      <c r="AA119" s="130">
        <v>4</v>
      </c>
      <c r="AB119" s="130">
        <v>3</v>
      </c>
      <c r="AC119" s="130">
        <v>3</v>
      </c>
      <c r="AD119" s="130">
        <v>1</v>
      </c>
      <c r="AE119" s="130">
        <v>1</v>
      </c>
      <c r="AF119" s="130">
        <v>0</v>
      </c>
    </row>
    <row r="120" spans="1:32" x14ac:dyDescent="0.45">
      <c r="A120" s="3" t="s">
        <v>237</v>
      </c>
      <c r="B120" s="3" t="s">
        <v>63</v>
      </c>
      <c r="C120" s="3" t="s">
        <v>351</v>
      </c>
      <c r="D120" s="130">
        <v>107.2</v>
      </c>
      <c r="E120" s="130">
        <v>0</v>
      </c>
      <c r="F120" s="130">
        <v>2.2000000000000002</v>
      </c>
      <c r="G120" s="130">
        <v>6.6</v>
      </c>
      <c r="H120" s="130">
        <v>4.5999999999999996</v>
      </c>
      <c r="I120" s="130">
        <v>5.8</v>
      </c>
      <c r="J120" s="130">
        <v>8.4</v>
      </c>
      <c r="K120" s="130">
        <v>6.2</v>
      </c>
      <c r="L120" s="130">
        <v>7.4</v>
      </c>
      <c r="M120" s="130">
        <v>7</v>
      </c>
      <c r="N120" s="130">
        <v>5</v>
      </c>
      <c r="O120" s="130">
        <v>2.2000000000000002</v>
      </c>
      <c r="P120" s="130">
        <v>2</v>
      </c>
      <c r="Q120" s="130">
        <v>1</v>
      </c>
      <c r="R120" s="130">
        <v>1</v>
      </c>
      <c r="S120" s="130">
        <v>0</v>
      </c>
      <c r="T120" s="130">
        <v>2</v>
      </c>
      <c r="U120" s="130">
        <v>5</v>
      </c>
      <c r="V120" s="130">
        <v>13.4</v>
      </c>
      <c r="W120" s="130">
        <v>7</v>
      </c>
      <c r="X120" s="130">
        <v>7</v>
      </c>
      <c r="Y120" s="130">
        <v>4.4000000000000004</v>
      </c>
      <c r="Z120" s="130">
        <v>1</v>
      </c>
      <c r="AA120" s="130">
        <v>5</v>
      </c>
      <c r="AB120" s="130">
        <v>1</v>
      </c>
      <c r="AC120" s="130">
        <v>2</v>
      </c>
      <c r="AD120" s="130">
        <v>0</v>
      </c>
      <c r="AE120" s="130">
        <v>0</v>
      </c>
      <c r="AF120" s="130">
        <v>0</v>
      </c>
    </row>
    <row r="121" spans="1:32" x14ac:dyDescent="0.45">
      <c r="A121" s="3" t="s">
        <v>237</v>
      </c>
      <c r="B121" s="3" t="s">
        <v>63</v>
      </c>
      <c r="C121" s="3" t="s">
        <v>352</v>
      </c>
      <c r="D121" s="130">
        <v>209.8</v>
      </c>
      <c r="E121" s="130">
        <v>0</v>
      </c>
      <c r="F121" s="130">
        <v>10.199999999999999</v>
      </c>
      <c r="G121" s="130">
        <v>8</v>
      </c>
      <c r="H121" s="130">
        <v>7.2</v>
      </c>
      <c r="I121" s="130">
        <v>15</v>
      </c>
      <c r="J121" s="130">
        <v>10</v>
      </c>
      <c r="K121" s="130">
        <v>8.4</v>
      </c>
      <c r="L121" s="130">
        <v>13.8</v>
      </c>
      <c r="M121" s="130">
        <v>14</v>
      </c>
      <c r="N121" s="130">
        <v>14.2</v>
      </c>
      <c r="O121" s="130">
        <v>11.6</v>
      </c>
      <c r="P121" s="130">
        <v>4</v>
      </c>
      <c r="Q121" s="130">
        <v>2</v>
      </c>
      <c r="R121" s="130">
        <v>5</v>
      </c>
      <c r="S121" s="130">
        <v>0</v>
      </c>
      <c r="T121" s="130">
        <v>7.6</v>
      </c>
      <c r="U121" s="130">
        <v>13</v>
      </c>
      <c r="V121" s="130">
        <v>10.6</v>
      </c>
      <c r="W121" s="130">
        <v>10.4</v>
      </c>
      <c r="X121" s="130">
        <v>8.6</v>
      </c>
      <c r="Y121" s="130">
        <v>6.8</v>
      </c>
      <c r="Z121" s="130">
        <v>9.6</v>
      </c>
      <c r="AA121" s="130">
        <v>9.6</v>
      </c>
      <c r="AB121" s="130">
        <v>4</v>
      </c>
      <c r="AC121" s="130">
        <v>3.2</v>
      </c>
      <c r="AD121" s="130">
        <v>3</v>
      </c>
      <c r="AE121" s="130">
        <v>0</v>
      </c>
      <c r="AF121" s="130">
        <v>0</v>
      </c>
    </row>
    <row r="122" spans="1:32" x14ac:dyDescent="0.45">
      <c r="A122" s="3" t="s">
        <v>237</v>
      </c>
      <c r="B122" s="3" t="s">
        <v>63</v>
      </c>
      <c r="C122" s="3" t="s">
        <v>353</v>
      </c>
      <c r="D122" s="130">
        <v>116.4</v>
      </c>
      <c r="E122" s="130">
        <v>0</v>
      </c>
      <c r="F122" s="130">
        <v>0.8</v>
      </c>
      <c r="G122" s="130">
        <v>5.6</v>
      </c>
      <c r="H122" s="130">
        <v>6.6</v>
      </c>
      <c r="I122" s="130">
        <v>6.6</v>
      </c>
      <c r="J122" s="130">
        <v>4.8</v>
      </c>
      <c r="K122" s="130">
        <v>5.2</v>
      </c>
      <c r="L122" s="130">
        <v>7</v>
      </c>
      <c r="M122" s="130">
        <v>8</v>
      </c>
      <c r="N122" s="130">
        <v>4.2</v>
      </c>
      <c r="O122" s="130">
        <v>6.8</v>
      </c>
      <c r="P122" s="130">
        <v>2</v>
      </c>
      <c r="Q122" s="130">
        <v>5</v>
      </c>
      <c r="R122" s="130">
        <v>1</v>
      </c>
      <c r="S122" s="130">
        <v>0</v>
      </c>
      <c r="T122" s="130">
        <v>4.5999999999999996</v>
      </c>
      <c r="U122" s="130">
        <v>5.4</v>
      </c>
      <c r="V122" s="130">
        <v>4.2</v>
      </c>
      <c r="W122" s="130">
        <v>7.8</v>
      </c>
      <c r="X122" s="130">
        <v>5</v>
      </c>
      <c r="Y122" s="130">
        <v>6.6</v>
      </c>
      <c r="Z122" s="130">
        <v>6.2</v>
      </c>
      <c r="AA122" s="130">
        <v>6</v>
      </c>
      <c r="AB122" s="130">
        <v>0</v>
      </c>
      <c r="AC122" s="130">
        <v>2</v>
      </c>
      <c r="AD122" s="130">
        <v>2</v>
      </c>
      <c r="AE122" s="130">
        <v>0</v>
      </c>
      <c r="AF122" s="130">
        <v>3</v>
      </c>
    </row>
    <row r="123" spans="1:32" x14ac:dyDescent="0.45">
      <c r="A123" s="3" t="s">
        <v>237</v>
      </c>
      <c r="B123" s="3" t="s">
        <v>63</v>
      </c>
      <c r="C123" s="3" t="s">
        <v>354</v>
      </c>
      <c r="D123" s="130">
        <v>207</v>
      </c>
      <c r="E123" s="130">
        <v>0</v>
      </c>
      <c r="F123" s="130">
        <v>6</v>
      </c>
      <c r="G123" s="130">
        <v>24.8</v>
      </c>
      <c r="H123" s="130">
        <v>19</v>
      </c>
      <c r="I123" s="130">
        <v>17.2</v>
      </c>
      <c r="J123" s="130">
        <v>13</v>
      </c>
      <c r="K123" s="130">
        <v>11.6</v>
      </c>
      <c r="L123" s="130">
        <v>8.4</v>
      </c>
      <c r="M123" s="130">
        <v>9</v>
      </c>
      <c r="N123" s="130">
        <v>10</v>
      </c>
      <c r="O123" s="130">
        <v>7</v>
      </c>
      <c r="P123" s="130">
        <v>3</v>
      </c>
      <c r="Q123" s="130">
        <v>2</v>
      </c>
      <c r="R123" s="130">
        <v>0</v>
      </c>
      <c r="S123" s="130">
        <v>0</v>
      </c>
      <c r="T123" s="130">
        <v>3.8</v>
      </c>
      <c r="U123" s="130">
        <v>16.600000000000001</v>
      </c>
      <c r="V123" s="130">
        <v>9</v>
      </c>
      <c r="W123" s="130">
        <v>14</v>
      </c>
      <c r="X123" s="130">
        <v>8</v>
      </c>
      <c r="Y123" s="130">
        <v>6.2</v>
      </c>
      <c r="Z123" s="130">
        <v>4</v>
      </c>
      <c r="AA123" s="130">
        <v>5.4</v>
      </c>
      <c r="AB123" s="130">
        <v>1</v>
      </c>
      <c r="AC123" s="130">
        <v>3</v>
      </c>
      <c r="AD123" s="130">
        <v>2</v>
      </c>
      <c r="AE123" s="130">
        <v>1</v>
      </c>
      <c r="AF123" s="130">
        <v>2</v>
      </c>
    </row>
    <row r="124" spans="1:32" x14ac:dyDescent="0.45">
      <c r="A124" s="3" t="s">
        <v>237</v>
      </c>
      <c r="B124" s="3" t="s">
        <v>63</v>
      </c>
      <c r="C124" s="3" t="s">
        <v>355</v>
      </c>
      <c r="D124" s="130">
        <v>48.2</v>
      </c>
      <c r="E124" s="130">
        <v>0</v>
      </c>
      <c r="F124" s="130">
        <v>1</v>
      </c>
      <c r="G124" s="130">
        <v>5</v>
      </c>
      <c r="H124" s="130">
        <v>2.2000000000000002</v>
      </c>
      <c r="I124" s="130">
        <v>4</v>
      </c>
      <c r="J124" s="130">
        <v>5</v>
      </c>
      <c r="K124" s="130">
        <v>2.4</v>
      </c>
      <c r="L124" s="130">
        <v>1.2</v>
      </c>
      <c r="M124" s="130">
        <v>1.8</v>
      </c>
      <c r="N124" s="130">
        <v>1.2</v>
      </c>
      <c r="O124" s="130">
        <v>2</v>
      </c>
      <c r="P124" s="130">
        <v>0</v>
      </c>
      <c r="Q124" s="130">
        <v>0</v>
      </c>
      <c r="R124" s="130">
        <v>0</v>
      </c>
      <c r="S124" s="130">
        <v>0</v>
      </c>
      <c r="T124" s="130">
        <v>0</v>
      </c>
      <c r="U124" s="130">
        <v>4</v>
      </c>
      <c r="V124" s="130">
        <v>2.2000000000000002</v>
      </c>
      <c r="W124" s="130">
        <v>3</v>
      </c>
      <c r="X124" s="130">
        <v>4</v>
      </c>
      <c r="Y124" s="130">
        <v>4.2</v>
      </c>
      <c r="Z124" s="130">
        <v>1</v>
      </c>
      <c r="AA124" s="130">
        <v>0</v>
      </c>
      <c r="AB124" s="130">
        <v>1</v>
      </c>
      <c r="AC124" s="130">
        <v>1</v>
      </c>
      <c r="AD124" s="130">
        <v>2</v>
      </c>
      <c r="AE124" s="130">
        <v>0</v>
      </c>
      <c r="AF124" s="130">
        <v>0</v>
      </c>
    </row>
    <row r="125" spans="1:32" x14ac:dyDescent="0.45">
      <c r="A125" s="3" t="s">
        <v>237</v>
      </c>
      <c r="B125" s="3" t="s">
        <v>63</v>
      </c>
      <c r="C125" s="3" t="s">
        <v>356</v>
      </c>
      <c r="D125" s="130">
        <v>22.8</v>
      </c>
      <c r="E125" s="130">
        <v>0</v>
      </c>
      <c r="F125" s="130">
        <v>0</v>
      </c>
      <c r="G125" s="130">
        <v>0</v>
      </c>
      <c r="H125" s="130">
        <v>2.2000000000000002</v>
      </c>
      <c r="I125" s="130">
        <v>1</v>
      </c>
      <c r="J125" s="130">
        <v>0</v>
      </c>
      <c r="K125" s="130">
        <v>1.8</v>
      </c>
      <c r="L125" s="130">
        <v>0</v>
      </c>
      <c r="M125" s="130">
        <v>1</v>
      </c>
      <c r="N125" s="130">
        <v>3</v>
      </c>
      <c r="O125" s="130">
        <v>3</v>
      </c>
      <c r="P125" s="130">
        <v>0</v>
      </c>
      <c r="Q125" s="130">
        <v>1</v>
      </c>
      <c r="R125" s="130">
        <v>0</v>
      </c>
      <c r="S125" s="130">
        <v>0</v>
      </c>
      <c r="T125" s="130">
        <v>0</v>
      </c>
      <c r="U125" s="130">
        <v>0</v>
      </c>
      <c r="V125" s="130">
        <v>0</v>
      </c>
      <c r="W125" s="130">
        <v>1</v>
      </c>
      <c r="X125" s="130">
        <v>2.8</v>
      </c>
      <c r="Y125" s="130">
        <v>2</v>
      </c>
      <c r="Z125" s="130">
        <v>1</v>
      </c>
      <c r="AA125" s="130">
        <v>1</v>
      </c>
      <c r="AB125" s="130">
        <v>1</v>
      </c>
      <c r="AC125" s="130">
        <v>0</v>
      </c>
      <c r="AD125" s="130">
        <v>0</v>
      </c>
      <c r="AE125" s="130">
        <v>0</v>
      </c>
      <c r="AF125" s="130">
        <v>1</v>
      </c>
    </row>
    <row r="126" spans="1:32" x14ac:dyDescent="0.45">
      <c r="A126" s="3" t="s">
        <v>237</v>
      </c>
      <c r="B126" s="3" t="s">
        <v>63</v>
      </c>
      <c r="C126" s="3" t="s">
        <v>357</v>
      </c>
      <c r="D126" s="130">
        <v>90.6</v>
      </c>
      <c r="E126" s="130">
        <v>0</v>
      </c>
      <c r="F126" s="130">
        <v>6</v>
      </c>
      <c r="G126" s="130">
        <v>2.4</v>
      </c>
      <c r="H126" s="130">
        <v>5.2</v>
      </c>
      <c r="I126" s="130">
        <v>3.8</v>
      </c>
      <c r="J126" s="130">
        <v>7</v>
      </c>
      <c r="K126" s="130">
        <v>6.6</v>
      </c>
      <c r="L126" s="130">
        <v>6.2</v>
      </c>
      <c r="M126" s="130">
        <v>8.8000000000000007</v>
      </c>
      <c r="N126" s="130">
        <v>4</v>
      </c>
      <c r="O126" s="130">
        <v>4</v>
      </c>
      <c r="P126" s="130">
        <v>3</v>
      </c>
      <c r="Q126" s="130">
        <v>1</v>
      </c>
      <c r="R126" s="130">
        <v>1</v>
      </c>
      <c r="S126" s="130">
        <v>0</v>
      </c>
      <c r="T126" s="130">
        <v>3</v>
      </c>
      <c r="U126" s="130">
        <v>3.2</v>
      </c>
      <c r="V126" s="130">
        <v>0</v>
      </c>
      <c r="W126" s="130">
        <v>5</v>
      </c>
      <c r="X126" s="130">
        <v>5</v>
      </c>
      <c r="Y126" s="130">
        <v>2.2000000000000002</v>
      </c>
      <c r="Z126" s="130">
        <v>4.2</v>
      </c>
      <c r="AA126" s="130">
        <v>5</v>
      </c>
      <c r="AB126" s="130">
        <v>0</v>
      </c>
      <c r="AC126" s="130">
        <v>1</v>
      </c>
      <c r="AD126" s="130">
        <v>1</v>
      </c>
      <c r="AE126" s="130">
        <v>1</v>
      </c>
      <c r="AF126" s="130">
        <v>1</v>
      </c>
    </row>
    <row r="127" spans="1:32" x14ac:dyDescent="0.45">
      <c r="A127" s="3" t="s">
        <v>237</v>
      </c>
      <c r="B127" s="3" t="s">
        <v>63</v>
      </c>
      <c r="C127" s="3" t="s">
        <v>358</v>
      </c>
      <c r="D127" s="130">
        <v>52</v>
      </c>
      <c r="E127" s="130">
        <v>0</v>
      </c>
      <c r="F127" s="130">
        <v>1</v>
      </c>
      <c r="G127" s="130">
        <v>2.8</v>
      </c>
      <c r="H127" s="130">
        <v>4</v>
      </c>
      <c r="I127" s="130">
        <v>5</v>
      </c>
      <c r="J127" s="130">
        <v>4.2</v>
      </c>
      <c r="K127" s="130">
        <v>2</v>
      </c>
      <c r="L127" s="130">
        <v>5.8</v>
      </c>
      <c r="M127" s="130">
        <v>4.5999999999999996</v>
      </c>
      <c r="N127" s="130">
        <v>6</v>
      </c>
      <c r="O127" s="130">
        <v>2</v>
      </c>
      <c r="P127" s="130">
        <v>1</v>
      </c>
      <c r="Q127" s="130">
        <v>1</v>
      </c>
      <c r="R127" s="130">
        <v>1</v>
      </c>
      <c r="S127" s="130">
        <v>0</v>
      </c>
      <c r="T127" s="130">
        <v>1</v>
      </c>
      <c r="U127" s="130">
        <v>3</v>
      </c>
      <c r="V127" s="130">
        <v>1.2</v>
      </c>
      <c r="W127" s="130">
        <v>2</v>
      </c>
      <c r="X127" s="130">
        <v>0.8</v>
      </c>
      <c r="Y127" s="130">
        <v>0.8</v>
      </c>
      <c r="Z127" s="130">
        <v>0.8</v>
      </c>
      <c r="AA127" s="130">
        <v>1</v>
      </c>
      <c r="AB127" s="130">
        <v>1</v>
      </c>
      <c r="AC127" s="130">
        <v>0</v>
      </c>
      <c r="AD127" s="130">
        <v>0</v>
      </c>
      <c r="AE127" s="130">
        <v>0</v>
      </c>
      <c r="AF127" s="130">
        <v>0</v>
      </c>
    </row>
    <row r="128" spans="1:32" x14ac:dyDescent="0.45">
      <c r="A128" s="3" t="s">
        <v>237</v>
      </c>
      <c r="B128" s="3" t="s">
        <v>63</v>
      </c>
      <c r="C128" s="3" t="s">
        <v>359</v>
      </c>
      <c r="D128" s="130">
        <v>34.4</v>
      </c>
      <c r="E128" s="130">
        <v>0</v>
      </c>
      <c r="F128" s="130">
        <v>1</v>
      </c>
      <c r="G128" s="130">
        <v>0.2</v>
      </c>
      <c r="H128" s="130">
        <v>2</v>
      </c>
      <c r="I128" s="130">
        <v>2</v>
      </c>
      <c r="J128" s="130">
        <v>0.8</v>
      </c>
      <c r="K128" s="130">
        <v>2.2000000000000002</v>
      </c>
      <c r="L128" s="130">
        <v>2</v>
      </c>
      <c r="M128" s="130">
        <v>5</v>
      </c>
      <c r="N128" s="130">
        <v>3</v>
      </c>
      <c r="O128" s="130">
        <v>3</v>
      </c>
      <c r="P128" s="130">
        <v>1</v>
      </c>
      <c r="Q128" s="130">
        <v>0</v>
      </c>
      <c r="R128" s="130">
        <v>0</v>
      </c>
      <c r="S128" s="130">
        <v>0</v>
      </c>
      <c r="T128" s="130">
        <v>2</v>
      </c>
      <c r="U128" s="130">
        <v>1</v>
      </c>
      <c r="V128" s="130">
        <v>1</v>
      </c>
      <c r="W128" s="130">
        <v>2.2000000000000002</v>
      </c>
      <c r="X128" s="130">
        <v>1</v>
      </c>
      <c r="Y128" s="130">
        <v>0</v>
      </c>
      <c r="Z128" s="130">
        <v>0</v>
      </c>
      <c r="AA128" s="130">
        <v>2</v>
      </c>
      <c r="AB128" s="130">
        <v>1</v>
      </c>
      <c r="AC128" s="130">
        <v>0</v>
      </c>
      <c r="AD128" s="130">
        <v>1</v>
      </c>
      <c r="AE128" s="130">
        <v>0</v>
      </c>
      <c r="AF128" s="130">
        <v>1</v>
      </c>
    </row>
    <row r="129" spans="1:32" x14ac:dyDescent="0.45">
      <c r="A129" s="3" t="s">
        <v>237</v>
      </c>
      <c r="B129" s="3" t="s">
        <v>63</v>
      </c>
      <c r="C129" s="3" t="s">
        <v>360</v>
      </c>
      <c r="D129" s="130">
        <v>32.799999999999997</v>
      </c>
      <c r="E129" s="130">
        <v>0</v>
      </c>
      <c r="F129" s="130">
        <v>2</v>
      </c>
      <c r="G129" s="130">
        <v>2</v>
      </c>
      <c r="H129" s="130">
        <v>3</v>
      </c>
      <c r="I129" s="130">
        <v>1.2</v>
      </c>
      <c r="J129" s="130">
        <v>2</v>
      </c>
      <c r="K129" s="130">
        <v>2</v>
      </c>
      <c r="L129" s="130">
        <v>2</v>
      </c>
      <c r="M129" s="130">
        <v>2</v>
      </c>
      <c r="N129" s="130">
        <v>2</v>
      </c>
      <c r="O129" s="130">
        <v>1</v>
      </c>
      <c r="P129" s="130">
        <v>2</v>
      </c>
      <c r="Q129" s="130">
        <v>1</v>
      </c>
      <c r="R129" s="130">
        <v>0</v>
      </c>
      <c r="S129" s="130">
        <v>0</v>
      </c>
      <c r="T129" s="130">
        <v>1.2</v>
      </c>
      <c r="U129" s="130">
        <v>0.4</v>
      </c>
      <c r="V129" s="130">
        <v>2</v>
      </c>
      <c r="W129" s="130">
        <v>0</v>
      </c>
      <c r="X129" s="130">
        <v>1</v>
      </c>
      <c r="Y129" s="130">
        <v>3</v>
      </c>
      <c r="Z129" s="130">
        <v>1</v>
      </c>
      <c r="AA129" s="130">
        <v>1</v>
      </c>
      <c r="AB129" s="130">
        <v>0</v>
      </c>
      <c r="AC129" s="130">
        <v>1</v>
      </c>
      <c r="AD129" s="130">
        <v>0</v>
      </c>
      <c r="AE129" s="130">
        <v>0</v>
      </c>
      <c r="AF129" s="130">
        <v>0</v>
      </c>
    </row>
    <row r="130" spans="1:32" x14ac:dyDescent="0.45">
      <c r="A130" s="3" t="s">
        <v>237</v>
      </c>
      <c r="B130" s="3" t="s">
        <v>63</v>
      </c>
      <c r="C130" s="3" t="s">
        <v>361</v>
      </c>
      <c r="D130" s="130">
        <v>45.2</v>
      </c>
      <c r="E130" s="130">
        <v>0</v>
      </c>
      <c r="F130" s="130">
        <v>1</v>
      </c>
      <c r="G130" s="130">
        <v>3.8</v>
      </c>
      <c r="H130" s="130">
        <v>3.8</v>
      </c>
      <c r="I130" s="130">
        <v>5</v>
      </c>
      <c r="J130" s="130">
        <v>3.8</v>
      </c>
      <c r="K130" s="130">
        <v>2.8</v>
      </c>
      <c r="L130" s="130">
        <v>1</v>
      </c>
      <c r="M130" s="130">
        <v>6</v>
      </c>
      <c r="N130" s="130">
        <v>5</v>
      </c>
      <c r="O130" s="130">
        <v>1</v>
      </c>
      <c r="P130" s="130">
        <v>2</v>
      </c>
      <c r="Q130" s="130">
        <v>0</v>
      </c>
      <c r="R130" s="130">
        <v>0</v>
      </c>
      <c r="S130" s="130">
        <v>0</v>
      </c>
      <c r="T130" s="130">
        <v>0</v>
      </c>
      <c r="U130" s="130">
        <v>1</v>
      </c>
      <c r="V130" s="130">
        <v>2</v>
      </c>
      <c r="W130" s="130">
        <v>2</v>
      </c>
      <c r="X130" s="130">
        <v>2</v>
      </c>
      <c r="Y130" s="130">
        <v>0</v>
      </c>
      <c r="Z130" s="130">
        <v>0</v>
      </c>
      <c r="AA130" s="130">
        <v>1</v>
      </c>
      <c r="AB130" s="130">
        <v>1</v>
      </c>
      <c r="AC130" s="130">
        <v>0</v>
      </c>
      <c r="AD130" s="130">
        <v>1</v>
      </c>
      <c r="AE130" s="130">
        <v>0</v>
      </c>
      <c r="AF130" s="130">
        <v>0</v>
      </c>
    </row>
    <row r="131" spans="1:32" x14ac:dyDescent="0.45">
      <c r="A131" s="3" t="s">
        <v>237</v>
      </c>
      <c r="B131" s="3" t="s">
        <v>63</v>
      </c>
      <c r="C131" s="3" t="s">
        <v>362</v>
      </c>
      <c r="D131" s="130">
        <v>23.6</v>
      </c>
      <c r="E131" s="130">
        <v>0</v>
      </c>
      <c r="F131" s="130">
        <v>0</v>
      </c>
      <c r="G131" s="130">
        <v>2</v>
      </c>
      <c r="H131" s="130">
        <v>2</v>
      </c>
      <c r="I131" s="130">
        <v>1</v>
      </c>
      <c r="J131" s="130">
        <v>0.2</v>
      </c>
      <c r="K131" s="130">
        <v>3</v>
      </c>
      <c r="L131" s="130">
        <v>2</v>
      </c>
      <c r="M131" s="130">
        <v>2.2000000000000002</v>
      </c>
      <c r="N131" s="130">
        <v>2</v>
      </c>
      <c r="O131" s="130">
        <v>0</v>
      </c>
      <c r="P131" s="130">
        <v>0</v>
      </c>
      <c r="Q131" s="130">
        <v>0</v>
      </c>
      <c r="R131" s="130">
        <v>0</v>
      </c>
      <c r="S131" s="130">
        <v>0</v>
      </c>
      <c r="T131" s="130">
        <v>1</v>
      </c>
      <c r="U131" s="130">
        <v>0</v>
      </c>
      <c r="V131" s="130">
        <v>0</v>
      </c>
      <c r="W131" s="130">
        <v>2</v>
      </c>
      <c r="X131" s="130">
        <v>0.2</v>
      </c>
      <c r="Y131" s="130">
        <v>0</v>
      </c>
      <c r="Z131" s="130">
        <v>1</v>
      </c>
      <c r="AA131" s="130">
        <v>2</v>
      </c>
      <c r="AB131" s="130">
        <v>3</v>
      </c>
      <c r="AC131" s="130">
        <v>0</v>
      </c>
      <c r="AD131" s="130">
        <v>0</v>
      </c>
      <c r="AE131" s="130">
        <v>0</v>
      </c>
      <c r="AF131" s="130">
        <v>0</v>
      </c>
    </row>
    <row r="132" spans="1:32" x14ac:dyDescent="0.45">
      <c r="A132" s="3" t="s">
        <v>237</v>
      </c>
      <c r="B132" s="3" t="s">
        <v>63</v>
      </c>
      <c r="C132" s="3" t="s">
        <v>363</v>
      </c>
      <c r="D132" s="130">
        <v>91.2</v>
      </c>
      <c r="E132" s="130">
        <v>0</v>
      </c>
      <c r="F132" s="130">
        <v>1</v>
      </c>
      <c r="G132" s="130">
        <v>5</v>
      </c>
      <c r="H132" s="130">
        <v>12.6</v>
      </c>
      <c r="I132" s="130">
        <v>11</v>
      </c>
      <c r="J132" s="130">
        <v>7</v>
      </c>
      <c r="K132" s="130">
        <v>3.8</v>
      </c>
      <c r="L132" s="130">
        <v>3.2</v>
      </c>
      <c r="M132" s="130">
        <v>7.2</v>
      </c>
      <c r="N132" s="130">
        <v>4.2</v>
      </c>
      <c r="O132" s="130">
        <v>6</v>
      </c>
      <c r="P132" s="130">
        <v>0</v>
      </c>
      <c r="Q132" s="130">
        <v>0</v>
      </c>
      <c r="R132" s="130">
        <v>0</v>
      </c>
      <c r="S132" s="130">
        <v>0</v>
      </c>
      <c r="T132" s="130">
        <v>3</v>
      </c>
      <c r="U132" s="130">
        <v>2.2000000000000002</v>
      </c>
      <c r="V132" s="130">
        <v>8</v>
      </c>
      <c r="W132" s="130">
        <v>1.4</v>
      </c>
      <c r="X132" s="130">
        <v>4.2</v>
      </c>
      <c r="Y132" s="130">
        <v>3</v>
      </c>
      <c r="Z132" s="130">
        <v>0.2</v>
      </c>
      <c r="AA132" s="130">
        <v>6.2</v>
      </c>
      <c r="AB132" s="130">
        <v>1</v>
      </c>
      <c r="AC132" s="130">
        <v>0</v>
      </c>
      <c r="AD132" s="130">
        <v>1</v>
      </c>
      <c r="AE132" s="130">
        <v>0</v>
      </c>
      <c r="AF132" s="130">
        <v>0</v>
      </c>
    </row>
    <row r="133" spans="1:32" x14ac:dyDescent="0.45">
      <c r="A133" s="2" t="s">
        <v>235</v>
      </c>
      <c r="B133" s="2" t="s">
        <v>64</v>
      </c>
      <c r="C133" s="2" t="s">
        <v>364</v>
      </c>
      <c r="D133" s="129">
        <v>269.39999999999998</v>
      </c>
      <c r="E133" s="129">
        <v>0</v>
      </c>
      <c r="F133" s="129">
        <v>10</v>
      </c>
      <c r="G133" s="129">
        <v>13.8</v>
      </c>
      <c r="H133" s="129">
        <v>22</v>
      </c>
      <c r="I133" s="129">
        <v>23</v>
      </c>
      <c r="J133" s="129">
        <v>34.4</v>
      </c>
      <c r="K133" s="129">
        <v>20</v>
      </c>
      <c r="L133" s="129">
        <v>28</v>
      </c>
      <c r="M133" s="129">
        <v>23.2</v>
      </c>
      <c r="N133" s="129">
        <v>20</v>
      </c>
      <c r="O133" s="129">
        <v>15</v>
      </c>
      <c r="P133" s="129">
        <v>2</v>
      </c>
      <c r="Q133" s="129">
        <v>1</v>
      </c>
      <c r="R133" s="129">
        <v>0</v>
      </c>
      <c r="S133" s="129">
        <v>0</v>
      </c>
      <c r="T133" s="129">
        <v>2</v>
      </c>
      <c r="U133" s="129">
        <v>5</v>
      </c>
      <c r="V133" s="129">
        <v>11</v>
      </c>
      <c r="W133" s="129">
        <v>5</v>
      </c>
      <c r="X133" s="129">
        <v>7</v>
      </c>
      <c r="Y133" s="129">
        <v>8</v>
      </c>
      <c r="Z133" s="129">
        <v>4</v>
      </c>
      <c r="AA133" s="129">
        <v>4</v>
      </c>
      <c r="AB133" s="129">
        <v>3</v>
      </c>
      <c r="AC133" s="129">
        <v>4</v>
      </c>
      <c r="AD133" s="129">
        <v>0</v>
      </c>
      <c r="AE133" s="129">
        <v>2</v>
      </c>
      <c r="AF133" s="129">
        <v>2</v>
      </c>
    </row>
    <row r="134" spans="1:32" x14ac:dyDescent="0.45">
      <c r="A134" s="3" t="s">
        <v>237</v>
      </c>
      <c r="B134" s="3" t="s">
        <v>64</v>
      </c>
      <c r="C134" s="3" t="s">
        <v>365</v>
      </c>
      <c r="D134" s="130">
        <v>21.2</v>
      </c>
      <c r="E134" s="130">
        <v>0</v>
      </c>
      <c r="F134" s="130">
        <v>1</v>
      </c>
      <c r="G134" s="130">
        <v>0.8</v>
      </c>
      <c r="H134" s="130">
        <v>2.4</v>
      </c>
      <c r="I134" s="130">
        <v>2.2000000000000002</v>
      </c>
      <c r="J134" s="130">
        <v>4</v>
      </c>
      <c r="K134" s="130">
        <v>1.8</v>
      </c>
      <c r="L134" s="130">
        <v>3</v>
      </c>
      <c r="M134" s="130">
        <v>0</v>
      </c>
      <c r="N134" s="130">
        <v>2</v>
      </c>
      <c r="O134" s="130">
        <v>1</v>
      </c>
      <c r="P134" s="130">
        <v>0</v>
      </c>
      <c r="Q134" s="130">
        <v>0</v>
      </c>
      <c r="R134" s="130">
        <v>0</v>
      </c>
      <c r="S134" s="130">
        <v>0</v>
      </c>
      <c r="T134" s="130">
        <v>0</v>
      </c>
      <c r="U134" s="130">
        <v>1</v>
      </c>
      <c r="V134" s="130">
        <v>0</v>
      </c>
      <c r="W134" s="130">
        <v>0</v>
      </c>
      <c r="X134" s="130">
        <v>1</v>
      </c>
      <c r="Y134" s="130">
        <v>0.2</v>
      </c>
      <c r="Z134" s="130">
        <v>0.8</v>
      </c>
      <c r="AA134" s="130">
        <v>0</v>
      </c>
      <c r="AB134" s="130">
        <v>0</v>
      </c>
      <c r="AC134" s="130">
        <v>0</v>
      </c>
      <c r="AD134" s="130">
        <v>0</v>
      </c>
      <c r="AE134" s="130">
        <v>0</v>
      </c>
      <c r="AF134" s="130">
        <v>0</v>
      </c>
    </row>
    <row r="135" spans="1:32" x14ac:dyDescent="0.45">
      <c r="A135" s="3" t="s">
        <v>237</v>
      </c>
      <c r="B135" s="3" t="s">
        <v>64</v>
      </c>
      <c r="C135" s="3" t="s">
        <v>366</v>
      </c>
      <c r="D135" s="130">
        <v>128.80000000000001</v>
      </c>
      <c r="E135" s="130">
        <v>0</v>
      </c>
      <c r="F135" s="130">
        <v>5</v>
      </c>
      <c r="G135" s="130">
        <v>4.5999999999999996</v>
      </c>
      <c r="H135" s="130">
        <v>10.199999999999999</v>
      </c>
      <c r="I135" s="130">
        <v>9</v>
      </c>
      <c r="J135" s="130">
        <v>14.8</v>
      </c>
      <c r="K135" s="130">
        <v>13</v>
      </c>
      <c r="L135" s="130">
        <v>16</v>
      </c>
      <c r="M135" s="130">
        <v>10</v>
      </c>
      <c r="N135" s="130">
        <v>12</v>
      </c>
      <c r="O135" s="130">
        <v>4</v>
      </c>
      <c r="P135" s="130">
        <v>1</v>
      </c>
      <c r="Q135" s="130">
        <v>0</v>
      </c>
      <c r="R135" s="130">
        <v>0</v>
      </c>
      <c r="S135" s="130">
        <v>0</v>
      </c>
      <c r="T135" s="130">
        <v>0</v>
      </c>
      <c r="U135" s="130">
        <v>2</v>
      </c>
      <c r="V135" s="130">
        <v>7</v>
      </c>
      <c r="W135" s="130">
        <v>2</v>
      </c>
      <c r="X135" s="130">
        <v>5</v>
      </c>
      <c r="Y135" s="130">
        <v>3.8</v>
      </c>
      <c r="Z135" s="130">
        <v>2.2000000000000002</v>
      </c>
      <c r="AA135" s="130">
        <v>1</v>
      </c>
      <c r="AB135" s="130">
        <v>2</v>
      </c>
      <c r="AC135" s="130">
        <v>2.2000000000000002</v>
      </c>
      <c r="AD135" s="130">
        <v>0</v>
      </c>
      <c r="AE135" s="130">
        <v>2</v>
      </c>
      <c r="AF135" s="130">
        <v>0</v>
      </c>
    </row>
    <row r="136" spans="1:32" x14ac:dyDescent="0.45">
      <c r="A136" s="3" t="s">
        <v>237</v>
      </c>
      <c r="B136" s="3" t="s">
        <v>64</v>
      </c>
      <c r="C136" s="3" t="s">
        <v>367</v>
      </c>
      <c r="D136" s="130">
        <v>22.8</v>
      </c>
      <c r="E136" s="130">
        <v>0</v>
      </c>
      <c r="F136" s="130">
        <v>0</v>
      </c>
      <c r="G136" s="130">
        <v>0</v>
      </c>
      <c r="H136" s="130">
        <v>2</v>
      </c>
      <c r="I136" s="130">
        <v>1</v>
      </c>
      <c r="J136" s="130">
        <v>3</v>
      </c>
      <c r="K136" s="130">
        <v>0</v>
      </c>
      <c r="L136" s="130">
        <v>2</v>
      </c>
      <c r="M136" s="130">
        <v>4</v>
      </c>
      <c r="N136" s="130">
        <v>2</v>
      </c>
      <c r="O136" s="130">
        <v>4</v>
      </c>
      <c r="P136" s="130">
        <v>0</v>
      </c>
      <c r="Q136" s="130">
        <v>1</v>
      </c>
      <c r="R136" s="130">
        <v>0</v>
      </c>
      <c r="S136" s="130">
        <v>0</v>
      </c>
      <c r="T136" s="130">
        <v>0</v>
      </c>
      <c r="U136" s="130">
        <v>0</v>
      </c>
      <c r="V136" s="130">
        <v>0</v>
      </c>
      <c r="W136" s="130">
        <v>0</v>
      </c>
      <c r="X136" s="130">
        <v>0</v>
      </c>
      <c r="Y136" s="130">
        <v>2</v>
      </c>
      <c r="Z136" s="130">
        <v>0</v>
      </c>
      <c r="AA136" s="130">
        <v>0</v>
      </c>
      <c r="AB136" s="130">
        <v>0</v>
      </c>
      <c r="AC136" s="130">
        <v>0.8</v>
      </c>
      <c r="AD136" s="130">
        <v>0</v>
      </c>
      <c r="AE136" s="130">
        <v>0</v>
      </c>
      <c r="AF136" s="130">
        <v>1</v>
      </c>
    </row>
    <row r="137" spans="1:32" x14ac:dyDescent="0.45">
      <c r="A137" s="3" t="s">
        <v>237</v>
      </c>
      <c r="B137" s="3" t="s">
        <v>64</v>
      </c>
      <c r="C137" s="3" t="s">
        <v>368</v>
      </c>
      <c r="D137" s="130">
        <v>56</v>
      </c>
      <c r="E137" s="130">
        <v>0</v>
      </c>
      <c r="F137" s="130">
        <v>0</v>
      </c>
      <c r="G137" s="130">
        <v>3.2</v>
      </c>
      <c r="H137" s="130">
        <v>3.4</v>
      </c>
      <c r="I137" s="130">
        <v>8</v>
      </c>
      <c r="J137" s="130">
        <v>9.1999999999999993</v>
      </c>
      <c r="K137" s="130">
        <v>4.2</v>
      </c>
      <c r="L137" s="130">
        <v>2</v>
      </c>
      <c r="M137" s="130">
        <v>3</v>
      </c>
      <c r="N137" s="130">
        <v>4</v>
      </c>
      <c r="O137" s="130">
        <v>5</v>
      </c>
      <c r="P137" s="130">
        <v>0</v>
      </c>
      <c r="Q137" s="130">
        <v>0</v>
      </c>
      <c r="R137" s="130">
        <v>0</v>
      </c>
      <c r="S137" s="130">
        <v>0</v>
      </c>
      <c r="T137" s="130">
        <v>1</v>
      </c>
      <c r="U137" s="130">
        <v>2</v>
      </c>
      <c r="V137" s="130">
        <v>3</v>
      </c>
      <c r="W137" s="130">
        <v>2</v>
      </c>
      <c r="X137" s="130">
        <v>1</v>
      </c>
      <c r="Y137" s="130">
        <v>1</v>
      </c>
      <c r="Z137" s="130">
        <v>0</v>
      </c>
      <c r="AA137" s="130">
        <v>2</v>
      </c>
      <c r="AB137" s="130">
        <v>0</v>
      </c>
      <c r="AC137" s="130">
        <v>1</v>
      </c>
      <c r="AD137" s="130">
        <v>0</v>
      </c>
      <c r="AE137" s="130">
        <v>0</v>
      </c>
      <c r="AF137" s="130">
        <v>1</v>
      </c>
    </row>
    <row r="138" spans="1:32" x14ac:dyDescent="0.45">
      <c r="A138" s="3" t="s">
        <v>237</v>
      </c>
      <c r="B138" s="3" t="s">
        <v>64</v>
      </c>
      <c r="C138" s="3" t="s">
        <v>369</v>
      </c>
      <c r="D138" s="130">
        <v>14.8</v>
      </c>
      <c r="E138" s="130">
        <v>0</v>
      </c>
      <c r="F138" s="130">
        <v>2</v>
      </c>
      <c r="G138" s="130">
        <v>2.2000000000000002</v>
      </c>
      <c r="H138" s="130">
        <v>1</v>
      </c>
      <c r="I138" s="130">
        <v>1</v>
      </c>
      <c r="J138" s="130">
        <v>0.4</v>
      </c>
      <c r="K138" s="130">
        <v>1</v>
      </c>
      <c r="L138" s="130">
        <v>2</v>
      </c>
      <c r="M138" s="130">
        <v>1.2</v>
      </c>
      <c r="N138" s="130">
        <v>0</v>
      </c>
      <c r="O138" s="130">
        <v>1</v>
      </c>
      <c r="P138" s="130">
        <v>1</v>
      </c>
      <c r="Q138" s="130">
        <v>0</v>
      </c>
      <c r="R138" s="130">
        <v>0</v>
      </c>
      <c r="S138" s="130">
        <v>0</v>
      </c>
      <c r="T138" s="130">
        <v>1</v>
      </c>
      <c r="U138" s="130">
        <v>0</v>
      </c>
      <c r="V138" s="130">
        <v>0</v>
      </c>
      <c r="W138" s="130">
        <v>1</v>
      </c>
      <c r="X138" s="130">
        <v>0</v>
      </c>
      <c r="Y138" s="130">
        <v>0</v>
      </c>
      <c r="Z138" s="130">
        <v>0</v>
      </c>
      <c r="AA138" s="130">
        <v>0</v>
      </c>
      <c r="AB138" s="130">
        <v>0</v>
      </c>
      <c r="AC138" s="130">
        <v>0</v>
      </c>
      <c r="AD138" s="130">
        <v>0</v>
      </c>
      <c r="AE138" s="130">
        <v>0</v>
      </c>
      <c r="AF138" s="130">
        <v>0</v>
      </c>
    </row>
    <row r="139" spans="1:32" x14ac:dyDescent="0.45">
      <c r="A139" s="3" t="s">
        <v>237</v>
      </c>
      <c r="B139" s="3" t="s">
        <v>64</v>
      </c>
      <c r="C139" s="3" t="s">
        <v>370</v>
      </c>
      <c r="D139" s="130">
        <v>20.8</v>
      </c>
      <c r="E139" s="130">
        <v>0</v>
      </c>
      <c r="F139" s="130">
        <v>1</v>
      </c>
      <c r="G139" s="130">
        <v>3</v>
      </c>
      <c r="H139" s="130">
        <v>3</v>
      </c>
      <c r="I139" s="130">
        <v>1.8</v>
      </c>
      <c r="J139" s="130">
        <v>2</v>
      </c>
      <c r="K139" s="130">
        <v>0</v>
      </c>
      <c r="L139" s="130">
        <v>2</v>
      </c>
      <c r="M139" s="130">
        <v>4</v>
      </c>
      <c r="N139" s="130">
        <v>0</v>
      </c>
      <c r="O139" s="130">
        <v>0</v>
      </c>
      <c r="P139" s="130">
        <v>0</v>
      </c>
      <c r="Q139" s="130">
        <v>0</v>
      </c>
      <c r="R139" s="130">
        <v>0</v>
      </c>
      <c r="S139" s="130">
        <v>0</v>
      </c>
      <c r="T139" s="130">
        <v>0</v>
      </c>
      <c r="U139" s="130">
        <v>0</v>
      </c>
      <c r="V139" s="130">
        <v>0</v>
      </c>
      <c r="W139" s="130">
        <v>0</v>
      </c>
      <c r="X139" s="130">
        <v>0</v>
      </c>
      <c r="Y139" s="130">
        <v>1</v>
      </c>
      <c r="Z139" s="130">
        <v>1</v>
      </c>
      <c r="AA139" s="130">
        <v>1</v>
      </c>
      <c r="AB139" s="130">
        <v>1</v>
      </c>
      <c r="AC139" s="130">
        <v>0</v>
      </c>
      <c r="AD139" s="130">
        <v>0</v>
      </c>
      <c r="AE139" s="130">
        <v>0</v>
      </c>
      <c r="AF139" s="130">
        <v>0</v>
      </c>
    </row>
    <row r="140" spans="1:32" x14ac:dyDescent="0.45">
      <c r="A140" s="3" t="s">
        <v>237</v>
      </c>
      <c r="B140" s="3" t="s">
        <v>64</v>
      </c>
      <c r="C140" s="3" t="s">
        <v>371</v>
      </c>
      <c r="D140" s="130">
        <v>5</v>
      </c>
      <c r="E140" s="130">
        <v>0</v>
      </c>
      <c r="F140" s="130">
        <v>1</v>
      </c>
      <c r="G140" s="130">
        <v>0</v>
      </c>
      <c r="H140" s="130">
        <v>0</v>
      </c>
      <c r="I140" s="130">
        <v>0</v>
      </c>
      <c r="J140" s="130">
        <v>1</v>
      </c>
      <c r="K140" s="130">
        <v>0</v>
      </c>
      <c r="L140" s="130">
        <v>1</v>
      </c>
      <c r="M140" s="130">
        <v>1</v>
      </c>
      <c r="N140" s="130">
        <v>0</v>
      </c>
      <c r="O140" s="130">
        <v>0</v>
      </c>
      <c r="P140" s="130">
        <v>0</v>
      </c>
      <c r="Q140" s="130">
        <v>0</v>
      </c>
      <c r="R140" s="130">
        <v>0</v>
      </c>
      <c r="S140" s="130">
        <v>0</v>
      </c>
      <c r="T140" s="130">
        <v>0</v>
      </c>
      <c r="U140" s="130">
        <v>0</v>
      </c>
      <c r="V140" s="130">
        <v>1</v>
      </c>
      <c r="W140" s="130">
        <v>0</v>
      </c>
      <c r="X140" s="130">
        <v>0</v>
      </c>
      <c r="Y140" s="130">
        <v>0</v>
      </c>
      <c r="Z140" s="130">
        <v>0</v>
      </c>
      <c r="AA140" s="130">
        <v>0</v>
      </c>
      <c r="AB140" s="130">
        <v>0</v>
      </c>
      <c r="AC140" s="130">
        <v>0</v>
      </c>
      <c r="AD140" s="130">
        <v>0</v>
      </c>
      <c r="AE140" s="130">
        <v>0</v>
      </c>
      <c r="AF140" s="130">
        <v>0</v>
      </c>
    </row>
    <row r="141" spans="1:32" x14ac:dyDescent="0.45">
      <c r="A141" s="2" t="s">
        <v>235</v>
      </c>
      <c r="B141" s="2" t="s">
        <v>65</v>
      </c>
      <c r="C141" s="2" t="s">
        <v>372</v>
      </c>
      <c r="D141" s="129">
        <v>154.4</v>
      </c>
      <c r="E141" s="129">
        <v>0</v>
      </c>
      <c r="F141" s="129">
        <v>4</v>
      </c>
      <c r="G141" s="129">
        <v>5</v>
      </c>
      <c r="H141" s="129">
        <v>8.1999999999999993</v>
      </c>
      <c r="I141" s="129">
        <v>11</v>
      </c>
      <c r="J141" s="129">
        <v>8</v>
      </c>
      <c r="K141" s="129">
        <v>6</v>
      </c>
      <c r="L141" s="129">
        <v>12</v>
      </c>
      <c r="M141" s="129">
        <v>14</v>
      </c>
      <c r="N141" s="129">
        <v>9</v>
      </c>
      <c r="O141" s="129">
        <v>10</v>
      </c>
      <c r="P141" s="129">
        <v>2</v>
      </c>
      <c r="Q141" s="129">
        <v>2</v>
      </c>
      <c r="R141" s="129">
        <v>3</v>
      </c>
      <c r="S141" s="129">
        <v>0</v>
      </c>
      <c r="T141" s="129">
        <v>7</v>
      </c>
      <c r="U141" s="129">
        <v>5.2</v>
      </c>
      <c r="V141" s="129">
        <v>3</v>
      </c>
      <c r="W141" s="129">
        <v>10</v>
      </c>
      <c r="X141" s="129">
        <v>5</v>
      </c>
      <c r="Y141" s="129">
        <v>8</v>
      </c>
      <c r="Z141" s="129">
        <v>5</v>
      </c>
      <c r="AA141" s="129">
        <v>8</v>
      </c>
      <c r="AB141" s="129">
        <v>5</v>
      </c>
      <c r="AC141" s="129">
        <v>1</v>
      </c>
      <c r="AD141" s="129">
        <v>2</v>
      </c>
      <c r="AE141" s="129">
        <v>0</v>
      </c>
      <c r="AF141" s="129">
        <v>1</v>
      </c>
    </row>
    <row r="142" spans="1:32" x14ac:dyDescent="0.45">
      <c r="A142" s="3" t="s">
        <v>237</v>
      </c>
      <c r="B142" s="3" t="s">
        <v>65</v>
      </c>
      <c r="C142" s="3" t="s">
        <v>373</v>
      </c>
      <c r="D142" s="130">
        <v>9.1999999999999993</v>
      </c>
      <c r="E142" s="130">
        <v>0</v>
      </c>
      <c r="F142" s="130">
        <v>1</v>
      </c>
      <c r="G142" s="130">
        <v>1</v>
      </c>
      <c r="H142" s="130">
        <v>0</v>
      </c>
      <c r="I142" s="130">
        <v>0</v>
      </c>
      <c r="J142" s="130">
        <v>1</v>
      </c>
      <c r="K142" s="130">
        <v>0</v>
      </c>
      <c r="L142" s="130">
        <v>2</v>
      </c>
      <c r="M142" s="130">
        <v>0.2</v>
      </c>
      <c r="N142" s="130">
        <v>0</v>
      </c>
      <c r="O142" s="130">
        <v>1</v>
      </c>
      <c r="P142" s="130">
        <v>0</v>
      </c>
      <c r="Q142" s="130">
        <v>0</v>
      </c>
      <c r="R142" s="130">
        <v>0</v>
      </c>
      <c r="S142" s="130">
        <v>0</v>
      </c>
      <c r="T142" s="130">
        <v>1</v>
      </c>
      <c r="U142" s="130">
        <v>0</v>
      </c>
      <c r="V142" s="130">
        <v>0</v>
      </c>
      <c r="W142" s="130">
        <v>1</v>
      </c>
      <c r="X142" s="130">
        <v>0</v>
      </c>
      <c r="Y142" s="130">
        <v>0</v>
      </c>
      <c r="Z142" s="130">
        <v>1</v>
      </c>
      <c r="AA142" s="130">
        <v>0</v>
      </c>
      <c r="AB142" s="130">
        <v>0</v>
      </c>
      <c r="AC142" s="130">
        <v>0</v>
      </c>
      <c r="AD142" s="130">
        <v>0</v>
      </c>
      <c r="AE142" s="130">
        <v>0</v>
      </c>
      <c r="AF142" s="130">
        <v>0</v>
      </c>
    </row>
    <row r="143" spans="1:32" x14ac:dyDescent="0.45">
      <c r="A143" s="3" t="s">
        <v>237</v>
      </c>
      <c r="B143" s="3" t="s">
        <v>65</v>
      </c>
      <c r="C143" s="3" t="s">
        <v>374</v>
      </c>
      <c r="D143" s="130">
        <v>94.4</v>
      </c>
      <c r="E143" s="130">
        <v>0</v>
      </c>
      <c r="F143" s="130">
        <v>3</v>
      </c>
      <c r="G143" s="130">
        <v>4</v>
      </c>
      <c r="H143" s="130">
        <v>6</v>
      </c>
      <c r="I143" s="130">
        <v>8</v>
      </c>
      <c r="J143" s="130">
        <v>5</v>
      </c>
      <c r="K143" s="130">
        <v>2</v>
      </c>
      <c r="L143" s="130">
        <v>6.2</v>
      </c>
      <c r="M143" s="130">
        <v>8</v>
      </c>
      <c r="N143" s="130">
        <v>6</v>
      </c>
      <c r="O143" s="130">
        <v>7</v>
      </c>
      <c r="P143" s="130">
        <v>2</v>
      </c>
      <c r="Q143" s="130">
        <v>0</v>
      </c>
      <c r="R143" s="130">
        <v>1</v>
      </c>
      <c r="S143" s="130">
        <v>0</v>
      </c>
      <c r="T143" s="130">
        <v>4</v>
      </c>
      <c r="U143" s="130">
        <v>4</v>
      </c>
      <c r="V143" s="130">
        <v>3</v>
      </c>
      <c r="W143" s="130">
        <v>6.2</v>
      </c>
      <c r="X143" s="130">
        <v>4</v>
      </c>
      <c r="Y143" s="130">
        <v>4.2</v>
      </c>
      <c r="Z143" s="130">
        <v>3</v>
      </c>
      <c r="AA143" s="130">
        <v>3.8</v>
      </c>
      <c r="AB143" s="130">
        <v>3</v>
      </c>
      <c r="AC143" s="130">
        <v>0</v>
      </c>
      <c r="AD143" s="130">
        <v>0</v>
      </c>
      <c r="AE143" s="130">
        <v>0</v>
      </c>
      <c r="AF143" s="130">
        <v>1</v>
      </c>
    </row>
    <row r="144" spans="1:32" x14ac:dyDescent="0.45">
      <c r="A144" s="3" t="s">
        <v>237</v>
      </c>
      <c r="B144" s="3" t="s">
        <v>65</v>
      </c>
      <c r="C144" s="3" t="s">
        <v>375</v>
      </c>
      <c r="D144" s="130">
        <v>38</v>
      </c>
      <c r="E144" s="130">
        <v>0</v>
      </c>
      <c r="F144" s="130">
        <v>0</v>
      </c>
      <c r="G144" s="130">
        <v>0</v>
      </c>
      <c r="H144" s="130">
        <v>1.2</v>
      </c>
      <c r="I144" s="130">
        <v>2</v>
      </c>
      <c r="J144" s="130">
        <v>2</v>
      </c>
      <c r="K144" s="130">
        <v>3</v>
      </c>
      <c r="L144" s="130">
        <v>1.8</v>
      </c>
      <c r="M144" s="130">
        <v>3.8</v>
      </c>
      <c r="N144" s="130">
        <v>3</v>
      </c>
      <c r="O144" s="130">
        <v>1.2</v>
      </c>
      <c r="P144" s="130">
        <v>0</v>
      </c>
      <c r="Q144" s="130">
        <v>2</v>
      </c>
      <c r="R144" s="130">
        <v>2</v>
      </c>
      <c r="S144" s="130">
        <v>0</v>
      </c>
      <c r="T144" s="130">
        <v>1</v>
      </c>
      <c r="U144" s="130">
        <v>0.2</v>
      </c>
      <c r="V144" s="130">
        <v>0</v>
      </c>
      <c r="W144" s="130">
        <v>2.8</v>
      </c>
      <c r="X144" s="130">
        <v>0</v>
      </c>
      <c r="Y144" s="130">
        <v>3.8</v>
      </c>
      <c r="Z144" s="130">
        <v>1</v>
      </c>
      <c r="AA144" s="130">
        <v>2.2000000000000002</v>
      </c>
      <c r="AB144" s="130">
        <v>2</v>
      </c>
      <c r="AC144" s="130">
        <v>1</v>
      </c>
      <c r="AD144" s="130">
        <v>2</v>
      </c>
      <c r="AE144" s="130">
        <v>0</v>
      </c>
      <c r="AF144" s="130">
        <v>0</v>
      </c>
    </row>
    <row r="145" spans="1:32" x14ac:dyDescent="0.45">
      <c r="A145" s="3" t="s">
        <v>237</v>
      </c>
      <c r="B145" s="3" t="s">
        <v>65</v>
      </c>
      <c r="C145" s="3" t="s">
        <v>376</v>
      </c>
      <c r="D145" s="130">
        <v>12.8</v>
      </c>
      <c r="E145" s="130">
        <v>0</v>
      </c>
      <c r="F145" s="130">
        <v>0</v>
      </c>
      <c r="G145" s="130">
        <v>0</v>
      </c>
      <c r="H145" s="130">
        <v>1</v>
      </c>
      <c r="I145" s="130">
        <v>1</v>
      </c>
      <c r="J145" s="130">
        <v>0</v>
      </c>
      <c r="K145" s="130">
        <v>1</v>
      </c>
      <c r="L145" s="130">
        <v>2</v>
      </c>
      <c r="M145" s="130">
        <v>2</v>
      </c>
      <c r="N145" s="130">
        <v>0</v>
      </c>
      <c r="O145" s="130">
        <v>0.8</v>
      </c>
      <c r="P145" s="130">
        <v>0</v>
      </c>
      <c r="Q145" s="130">
        <v>0</v>
      </c>
      <c r="R145" s="130">
        <v>0</v>
      </c>
      <c r="S145" s="130">
        <v>0</v>
      </c>
      <c r="T145" s="130">
        <v>1</v>
      </c>
      <c r="U145" s="130">
        <v>1</v>
      </c>
      <c r="V145" s="130">
        <v>0</v>
      </c>
      <c r="W145" s="130">
        <v>0</v>
      </c>
      <c r="X145" s="130">
        <v>1</v>
      </c>
      <c r="Y145" s="130">
        <v>0</v>
      </c>
      <c r="Z145" s="130">
        <v>0</v>
      </c>
      <c r="AA145" s="130">
        <v>2</v>
      </c>
      <c r="AB145" s="130">
        <v>0</v>
      </c>
      <c r="AC145" s="130">
        <v>0</v>
      </c>
      <c r="AD145" s="130">
        <v>0</v>
      </c>
      <c r="AE145" s="130">
        <v>0</v>
      </c>
      <c r="AF145" s="130">
        <v>0</v>
      </c>
    </row>
    <row r="146" spans="1:32" x14ac:dyDescent="0.45">
      <c r="A146" s="2" t="s">
        <v>235</v>
      </c>
      <c r="B146" s="2" t="s">
        <v>66</v>
      </c>
      <c r="C146" s="2" t="s">
        <v>377</v>
      </c>
      <c r="D146" s="129">
        <v>182.4</v>
      </c>
      <c r="E146" s="129">
        <v>0</v>
      </c>
      <c r="F146" s="129">
        <v>0</v>
      </c>
      <c r="G146" s="129">
        <v>15</v>
      </c>
      <c r="H146" s="129">
        <v>8.8000000000000007</v>
      </c>
      <c r="I146" s="129">
        <v>12</v>
      </c>
      <c r="J146" s="129">
        <v>13</v>
      </c>
      <c r="K146" s="129">
        <v>8</v>
      </c>
      <c r="L146" s="129">
        <v>6</v>
      </c>
      <c r="M146" s="129">
        <v>20</v>
      </c>
      <c r="N146" s="129">
        <v>15</v>
      </c>
      <c r="O146" s="129">
        <v>18</v>
      </c>
      <c r="P146" s="129">
        <v>4</v>
      </c>
      <c r="Q146" s="129">
        <v>3</v>
      </c>
      <c r="R146" s="129">
        <v>3</v>
      </c>
      <c r="S146" s="129">
        <v>0</v>
      </c>
      <c r="T146" s="129">
        <v>3</v>
      </c>
      <c r="U146" s="129">
        <v>8.8000000000000007</v>
      </c>
      <c r="V146" s="129">
        <v>11</v>
      </c>
      <c r="W146" s="129">
        <v>9</v>
      </c>
      <c r="X146" s="129">
        <v>7</v>
      </c>
      <c r="Y146" s="129">
        <v>7</v>
      </c>
      <c r="Z146" s="129">
        <v>2.8</v>
      </c>
      <c r="AA146" s="129">
        <v>3</v>
      </c>
      <c r="AB146" s="129">
        <v>4</v>
      </c>
      <c r="AC146" s="129">
        <v>0</v>
      </c>
      <c r="AD146" s="129">
        <v>1</v>
      </c>
      <c r="AE146" s="129">
        <v>0</v>
      </c>
      <c r="AF146" s="129">
        <v>0</v>
      </c>
    </row>
    <row r="147" spans="1:32" x14ac:dyDescent="0.45">
      <c r="A147" s="3" t="s">
        <v>237</v>
      </c>
      <c r="B147" s="3" t="s">
        <v>66</v>
      </c>
      <c r="C147" s="3" t="s">
        <v>378</v>
      </c>
      <c r="D147" s="130">
        <v>22.8</v>
      </c>
      <c r="E147" s="130">
        <v>0</v>
      </c>
      <c r="F147" s="130">
        <v>0</v>
      </c>
      <c r="G147" s="130">
        <v>1</v>
      </c>
      <c r="H147" s="130">
        <v>0</v>
      </c>
      <c r="I147" s="130">
        <v>1.8</v>
      </c>
      <c r="J147" s="130">
        <v>2</v>
      </c>
      <c r="K147" s="130">
        <v>1</v>
      </c>
      <c r="L147" s="130">
        <v>2</v>
      </c>
      <c r="M147" s="130">
        <v>4</v>
      </c>
      <c r="N147" s="130">
        <v>3</v>
      </c>
      <c r="O147" s="130">
        <v>3</v>
      </c>
      <c r="P147" s="130">
        <v>0</v>
      </c>
      <c r="Q147" s="130">
        <v>0</v>
      </c>
      <c r="R147" s="130">
        <v>0</v>
      </c>
      <c r="S147" s="130">
        <v>0</v>
      </c>
      <c r="T147" s="130">
        <v>0</v>
      </c>
      <c r="U147" s="130">
        <v>0</v>
      </c>
      <c r="V147" s="130">
        <v>1</v>
      </c>
      <c r="W147" s="130">
        <v>2</v>
      </c>
      <c r="X147" s="130">
        <v>1</v>
      </c>
      <c r="Y147" s="130">
        <v>0</v>
      </c>
      <c r="Z147" s="130">
        <v>1</v>
      </c>
      <c r="AA147" s="130">
        <v>0</v>
      </c>
      <c r="AB147" s="130">
        <v>0</v>
      </c>
      <c r="AC147" s="130">
        <v>0</v>
      </c>
      <c r="AD147" s="130">
        <v>0</v>
      </c>
      <c r="AE147" s="130">
        <v>0</v>
      </c>
      <c r="AF147" s="130">
        <v>0</v>
      </c>
    </row>
    <row r="148" spans="1:32" x14ac:dyDescent="0.45">
      <c r="A148" s="3" t="s">
        <v>237</v>
      </c>
      <c r="B148" s="3" t="s">
        <v>66</v>
      </c>
      <c r="C148" s="3" t="s">
        <v>379</v>
      </c>
      <c r="D148" s="130">
        <v>140.6</v>
      </c>
      <c r="E148" s="130">
        <v>0</v>
      </c>
      <c r="F148" s="130">
        <v>0</v>
      </c>
      <c r="G148" s="130">
        <v>10.199999999999999</v>
      </c>
      <c r="H148" s="130">
        <v>8.8000000000000007</v>
      </c>
      <c r="I148" s="130">
        <v>10.199999999999999</v>
      </c>
      <c r="J148" s="130">
        <v>9.8000000000000007</v>
      </c>
      <c r="K148" s="130">
        <v>4.8</v>
      </c>
      <c r="L148" s="130">
        <v>4</v>
      </c>
      <c r="M148" s="130">
        <v>14.2</v>
      </c>
      <c r="N148" s="130">
        <v>11</v>
      </c>
      <c r="O148" s="130">
        <v>12</v>
      </c>
      <c r="P148" s="130">
        <v>4</v>
      </c>
      <c r="Q148" s="130">
        <v>3</v>
      </c>
      <c r="R148" s="130">
        <v>3</v>
      </c>
      <c r="S148" s="130">
        <v>0</v>
      </c>
      <c r="T148" s="130">
        <v>2</v>
      </c>
      <c r="U148" s="130">
        <v>8.6</v>
      </c>
      <c r="V148" s="130">
        <v>9</v>
      </c>
      <c r="W148" s="130">
        <v>7</v>
      </c>
      <c r="X148" s="130">
        <v>5</v>
      </c>
      <c r="Y148" s="130">
        <v>5.2</v>
      </c>
      <c r="Z148" s="130">
        <v>1.8</v>
      </c>
      <c r="AA148" s="130">
        <v>2</v>
      </c>
      <c r="AB148" s="130">
        <v>4</v>
      </c>
      <c r="AC148" s="130">
        <v>0</v>
      </c>
      <c r="AD148" s="130">
        <v>1</v>
      </c>
      <c r="AE148" s="130">
        <v>0</v>
      </c>
      <c r="AF148" s="130">
        <v>0</v>
      </c>
    </row>
    <row r="149" spans="1:32" x14ac:dyDescent="0.45">
      <c r="A149" s="3" t="s">
        <v>237</v>
      </c>
      <c r="B149" s="3" t="s">
        <v>66</v>
      </c>
      <c r="C149" s="3" t="s">
        <v>380</v>
      </c>
      <c r="D149" s="130">
        <v>14.4</v>
      </c>
      <c r="E149" s="130">
        <v>0</v>
      </c>
      <c r="F149" s="130">
        <v>0</v>
      </c>
      <c r="G149" s="130">
        <v>1.6</v>
      </c>
      <c r="H149" s="130">
        <v>0</v>
      </c>
      <c r="I149" s="130">
        <v>0</v>
      </c>
      <c r="J149" s="130">
        <v>1</v>
      </c>
      <c r="K149" s="130">
        <v>2</v>
      </c>
      <c r="L149" s="130">
        <v>0</v>
      </c>
      <c r="M149" s="130">
        <v>0.8</v>
      </c>
      <c r="N149" s="130">
        <v>1</v>
      </c>
      <c r="O149" s="130">
        <v>3</v>
      </c>
      <c r="P149" s="130">
        <v>0</v>
      </c>
      <c r="Q149" s="130">
        <v>0</v>
      </c>
      <c r="R149" s="130">
        <v>0</v>
      </c>
      <c r="S149" s="130">
        <v>0</v>
      </c>
      <c r="T149" s="130">
        <v>1</v>
      </c>
      <c r="U149" s="130">
        <v>0.2</v>
      </c>
      <c r="V149" s="130">
        <v>0</v>
      </c>
      <c r="W149" s="130">
        <v>0</v>
      </c>
      <c r="X149" s="130">
        <v>1</v>
      </c>
      <c r="Y149" s="130">
        <v>1.8</v>
      </c>
      <c r="Z149" s="130">
        <v>0</v>
      </c>
      <c r="AA149" s="130">
        <v>1</v>
      </c>
      <c r="AB149" s="130">
        <v>0</v>
      </c>
      <c r="AC149" s="130">
        <v>0</v>
      </c>
      <c r="AD149" s="130">
        <v>0</v>
      </c>
      <c r="AE149" s="130">
        <v>0</v>
      </c>
      <c r="AF149" s="130">
        <v>0</v>
      </c>
    </row>
    <row r="150" spans="1:32" x14ac:dyDescent="0.45">
      <c r="A150" s="3" t="s">
        <v>237</v>
      </c>
      <c r="B150" s="3" t="s">
        <v>66</v>
      </c>
      <c r="C150" s="3" t="s">
        <v>381</v>
      </c>
      <c r="D150" s="130">
        <v>4.5999999999999996</v>
      </c>
      <c r="E150" s="130">
        <v>0</v>
      </c>
      <c r="F150" s="130">
        <v>0</v>
      </c>
      <c r="G150" s="130">
        <v>2.2000000000000002</v>
      </c>
      <c r="H150" s="130">
        <v>0</v>
      </c>
      <c r="I150" s="130">
        <v>0</v>
      </c>
      <c r="J150" s="130">
        <v>0.2</v>
      </c>
      <c r="K150" s="130">
        <v>0.2</v>
      </c>
      <c r="L150" s="130">
        <v>0</v>
      </c>
      <c r="M150" s="130">
        <v>1</v>
      </c>
      <c r="N150" s="130">
        <v>0</v>
      </c>
      <c r="O150" s="130">
        <v>0</v>
      </c>
      <c r="P150" s="130">
        <v>0</v>
      </c>
      <c r="Q150" s="130">
        <v>0</v>
      </c>
      <c r="R150" s="130">
        <v>0</v>
      </c>
      <c r="S150" s="130">
        <v>0</v>
      </c>
      <c r="T150" s="130">
        <v>0</v>
      </c>
      <c r="U150" s="130">
        <v>0</v>
      </c>
      <c r="V150" s="130">
        <v>1</v>
      </c>
      <c r="W150" s="130">
        <v>0</v>
      </c>
      <c r="X150" s="130">
        <v>0</v>
      </c>
      <c r="Y150" s="130">
        <v>0</v>
      </c>
      <c r="Z150" s="130">
        <v>0</v>
      </c>
      <c r="AA150" s="130">
        <v>0</v>
      </c>
      <c r="AB150" s="130">
        <v>0</v>
      </c>
      <c r="AC150" s="130">
        <v>0</v>
      </c>
      <c r="AD150" s="130">
        <v>0</v>
      </c>
      <c r="AE150" s="130">
        <v>0</v>
      </c>
      <c r="AF150" s="130">
        <v>0</v>
      </c>
    </row>
    <row r="151" spans="1:32" x14ac:dyDescent="0.45">
      <c r="A151" s="2" t="s">
        <v>235</v>
      </c>
      <c r="B151" s="2" t="s">
        <v>67</v>
      </c>
      <c r="C151" s="2" t="s">
        <v>382</v>
      </c>
      <c r="D151" s="129">
        <v>122</v>
      </c>
      <c r="E151" s="129">
        <v>0</v>
      </c>
      <c r="F151" s="129">
        <v>2</v>
      </c>
      <c r="G151" s="129">
        <v>8</v>
      </c>
      <c r="H151" s="129">
        <v>7</v>
      </c>
      <c r="I151" s="129">
        <v>10.199999999999999</v>
      </c>
      <c r="J151" s="129">
        <v>11</v>
      </c>
      <c r="K151" s="129">
        <v>5</v>
      </c>
      <c r="L151" s="129">
        <v>13</v>
      </c>
      <c r="M151" s="129">
        <v>9</v>
      </c>
      <c r="N151" s="129">
        <v>8</v>
      </c>
      <c r="O151" s="129">
        <v>6</v>
      </c>
      <c r="P151" s="129">
        <v>2</v>
      </c>
      <c r="Q151" s="129">
        <v>2</v>
      </c>
      <c r="R151" s="129">
        <v>0</v>
      </c>
      <c r="S151" s="129">
        <v>0</v>
      </c>
      <c r="T151" s="129">
        <v>3</v>
      </c>
      <c r="U151" s="129">
        <v>3</v>
      </c>
      <c r="V151" s="129">
        <v>6</v>
      </c>
      <c r="W151" s="129">
        <v>4</v>
      </c>
      <c r="X151" s="129">
        <v>8</v>
      </c>
      <c r="Y151" s="129">
        <v>4</v>
      </c>
      <c r="Z151" s="129">
        <v>2</v>
      </c>
      <c r="AA151" s="129">
        <v>1.8</v>
      </c>
      <c r="AB151" s="129">
        <v>5</v>
      </c>
      <c r="AC151" s="129">
        <v>1</v>
      </c>
      <c r="AD151" s="129">
        <v>0</v>
      </c>
      <c r="AE151" s="129">
        <v>0</v>
      </c>
      <c r="AF151" s="129">
        <v>1</v>
      </c>
    </row>
    <row r="152" spans="1:32" x14ac:dyDescent="0.45">
      <c r="A152" s="3" t="s">
        <v>237</v>
      </c>
      <c r="B152" s="3" t="s">
        <v>67</v>
      </c>
      <c r="C152" s="3" t="s">
        <v>383</v>
      </c>
      <c r="D152" s="130">
        <v>105.8</v>
      </c>
      <c r="E152" s="130">
        <v>0</v>
      </c>
      <c r="F152" s="130">
        <v>1</v>
      </c>
      <c r="G152" s="130">
        <v>7</v>
      </c>
      <c r="H152" s="130">
        <v>7</v>
      </c>
      <c r="I152" s="130">
        <v>10.199999999999999</v>
      </c>
      <c r="J152" s="130">
        <v>9</v>
      </c>
      <c r="K152" s="130">
        <v>4</v>
      </c>
      <c r="L152" s="130">
        <v>11</v>
      </c>
      <c r="M152" s="130">
        <v>5</v>
      </c>
      <c r="N152" s="130">
        <v>6.8</v>
      </c>
      <c r="O152" s="130">
        <v>6</v>
      </c>
      <c r="P152" s="130">
        <v>2</v>
      </c>
      <c r="Q152" s="130">
        <v>2</v>
      </c>
      <c r="R152" s="130">
        <v>0</v>
      </c>
      <c r="S152" s="130">
        <v>0</v>
      </c>
      <c r="T152" s="130">
        <v>3</v>
      </c>
      <c r="U152" s="130">
        <v>1</v>
      </c>
      <c r="V152" s="130">
        <v>6</v>
      </c>
      <c r="W152" s="130">
        <v>3</v>
      </c>
      <c r="X152" s="130">
        <v>8</v>
      </c>
      <c r="Y152" s="130">
        <v>4</v>
      </c>
      <c r="Z152" s="130">
        <v>2</v>
      </c>
      <c r="AA152" s="130">
        <v>1.8</v>
      </c>
      <c r="AB152" s="130">
        <v>4</v>
      </c>
      <c r="AC152" s="130">
        <v>1</v>
      </c>
      <c r="AD152" s="130">
        <v>0</v>
      </c>
      <c r="AE152" s="130">
        <v>0</v>
      </c>
      <c r="AF152" s="130">
        <v>1</v>
      </c>
    </row>
    <row r="153" spans="1:32" x14ac:dyDescent="0.45">
      <c r="A153" s="3" t="s">
        <v>237</v>
      </c>
      <c r="B153" s="3" t="s">
        <v>67</v>
      </c>
      <c r="C153" s="3" t="s">
        <v>384</v>
      </c>
      <c r="D153" s="130">
        <v>16.2</v>
      </c>
      <c r="E153" s="130">
        <v>0</v>
      </c>
      <c r="F153" s="130">
        <v>1</v>
      </c>
      <c r="G153" s="130">
        <v>1</v>
      </c>
      <c r="H153" s="130">
        <v>0</v>
      </c>
      <c r="I153" s="130">
        <v>0</v>
      </c>
      <c r="J153" s="130">
        <v>2</v>
      </c>
      <c r="K153" s="130">
        <v>1</v>
      </c>
      <c r="L153" s="130">
        <v>2</v>
      </c>
      <c r="M153" s="130">
        <v>4</v>
      </c>
      <c r="N153" s="130">
        <v>1.2</v>
      </c>
      <c r="O153" s="130">
        <v>0</v>
      </c>
      <c r="P153" s="130">
        <v>0</v>
      </c>
      <c r="Q153" s="130">
        <v>0</v>
      </c>
      <c r="R153" s="130">
        <v>0</v>
      </c>
      <c r="S153" s="130">
        <v>0</v>
      </c>
      <c r="T153" s="130">
        <v>0</v>
      </c>
      <c r="U153" s="130">
        <v>2</v>
      </c>
      <c r="V153" s="130">
        <v>0</v>
      </c>
      <c r="W153" s="130">
        <v>1</v>
      </c>
      <c r="X153" s="130">
        <v>0</v>
      </c>
      <c r="Y153" s="130">
        <v>0</v>
      </c>
      <c r="Z153" s="130">
        <v>0</v>
      </c>
      <c r="AA153" s="130">
        <v>0</v>
      </c>
      <c r="AB153" s="130">
        <v>1</v>
      </c>
      <c r="AC153" s="130">
        <v>0</v>
      </c>
      <c r="AD153" s="130">
        <v>0</v>
      </c>
      <c r="AE153" s="130">
        <v>0</v>
      </c>
      <c r="AF153" s="130">
        <v>0</v>
      </c>
    </row>
    <row r="154" spans="1:32" x14ac:dyDescent="0.45">
      <c r="A154" s="2" t="s">
        <v>235</v>
      </c>
      <c r="B154" s="2" t="s">
        <v>68</v>
      </c>
      <c r="C154" s="2" t="s">
        <v>385</v>
      </c>
      <c r="D154" s="129">
        <v>120.4</v>
      </c>
      <c r="E154" s="129">
        <v>0</v>
      </c>
      <c r="F154" s="129">
        <v>2</v>
      </c>
      <c r="G154" s="129">
        <v>9</v>
      </c>
      <c r="H154" s="129">
        <v>7.8</v>
      </c>
      <c r="I154" s="129">
        <v>8</v>
      </c>
      <c r="J154" s="129">
        <v>8</v>
      </c>
      <c r="K154" s="129">
        <v>11</v>
      </c>
      <c r="L154" s="129">
        <v>11</v>
      </c>
      <c r="M154" s="129">
        <v>9</v>
      </c>
      <c r="N154" s="129">
        <v>6</v>
      </c>
      <c r="O154" s="129">
        <v>4</v>
      </c>
      <c r="P154" s="129">
        <v>5</v>
      </c>
      <c r="Q154" s="129">
        <v>0</v>
      </c>
      <c r="R154" s="129">
        <v>0</v>
      </c>
      <c r="S154" s="129">
        <v>0</v>
      </c>
      <c r="T154" s="129">
        <v>1</v>
      </c>
      <c r="U154" s="129">
        <v>3</v>
      </c>
      <c r="V154" s="129">
        <v>3</v>
      </c>
      <c r="W154" s="129">
        <v>4.8</v>
      </c>
      <c r="X154" s="129">
        <v>8</v>
      </c>
      <c r="Y154" s="129">
        <v>3</v>
      </c>
      <c r="Z154" s="129">
        <v>6.8</v>
      </c>
      <c r="AA154" s="129">
        <v>5</v>
      </c>
      <c r="AB154" s="129">
        <v>2</v>
      </c>
      <c r="AC154" s="129">
        <v>3</v>
      </c>
      <c r="AD154" s="129">
        <v>0</v>
      </c>
      <c r="AE154" s="129">
        <v>0</v>
      </c>
      <c r="AF154" s="129">
        <v>0</v>
      </c>
    </row>
    <row r="155" spans="1:32" x14ac:dyDescent="0.45">
      <c r="A155" s="3" t="s">
        <v>237</v>
      </c>
      <c r="B155" s="3" t="s">
        <v>68</v>
      </c>
      <c r="C155" s="3" t="s">
        <v>386</v>
      </c>
      <c r="D155" s="130">
        <v>97.4</v>
      </c>
      <c r="E155" s="130">
        <v>0</v>
      </c>
      <c r="F155" s="130">
        <v>2</v>
      </c>
      <c r="G155" s="130">
        <v>7.2</v>
      </c>
      <c r="H155" s="130">
        <v>5.8</v>
      </c>
      <c r="I155" s="130">
        <v>7.4</v>
      </c>
      <c r="J155" s="130">
        <v>6</v>
      </c>
      <c r="K155" s="130">
        <v>9</v>
      </c>
      <c r="L155" s="130">
        <v>6.8</v>
      </c>
      <c r="M155" s="130">
        <v>6.8</v>
      </c>
      <c r="N155" s="130">
        <v>5</v>
      </c>
      <c r="O155" s="130">
        <v>3</v>
      </c>
      <c r="P155" s="130">
        <v>4</v>
      </c>
      <c r="Q155" s="130">
        <v>0</v>
      </c>
      <c r="R155" s="130">
        <v>0</v>
      </c>
      <c r="S155" s="130">
        <v>0</v>
      </c>
      <c r="T155" s="130">
        <v>1</v>
      </c>
      <c r="U155" s="130">
        <v>3</v>
      </c>
      <c r="V155" s="130">
        <v>2</v>
      </c>
      <c r="W155" s="130">
        <v>4</v>
      </c>
      <c r="X155" s="130">
        <v>7</v>
      </c>
      <c r="Y155" s="130">
        <v>2.8</v>
      </c>
      <c r="Z155" s="130">
        <v>6.6</v>
      </c>
      <c r="AA155" s="130">
        <v>5</v>
      </c>
      <c r="AB155" s="130">
        <v>2</v>
      </c>
      <c r="AC155" s="130">
        <v>1</v>
      </c>
      <c r="AD155" s="130">
        <v>0</v>
      </c>
      <c r="AE155" s="130">
        <v>0</v>
      </c>
      <c r="AF155" s="130">
        <v>0</v>
      </c>
    </row>
    <row r="156" spans="1:32" x14ac:dyDescent="0.45">
      <c r="A156" s="3" t="s">
        <v>237</v>
      </c>
      <c r="B156" s="3" t="s">
        <v>68</v>
      </c>
      <c r="C156" s="3" t="s">
        <v>387</v>
      </c>
      <c r="D156" s="130">
        <v>23</v>
      </c>
      <c r="E156" s="130">
        <v>0</v>
      </c>
      <c r="F156" s="130">
        <v>0</v>
      </c>
      <c r="G156" s="130">
        <v>1.8</v>
      </c>
      <c r="H156" s="130">
        <v>2</v>
      </c>
      <c r="I156" s="130">
        <v>0.6</v>
      </c>
      <c r="J156" s="130">
        <v>2</v>
      </c>
      <c r="K156" s="130">
        <v>2</v>
      </c>
      <c r="L156" s="130">
        <v>4.2</v>
      </c>
      <c r="M156" s="130">
        <v>2.2000000000000002</v>
      </c>
      <c r="N156" s="130">
        <v>1</v>
      </c>
      <c r="O156" s="130">
        <v>1</v>
      </c>
      <c r="P156" s="130">
        <v>1</v>
      </c>
      <c r="Q156" s="130">
        <v>0</v>
      </c>
      <c r="R156" s="130">
        <v>0</v>
      </c>
      <c r="S156" s="130">
        <v>0</v>
      </c>
      <c r="T156" s="130">
        <v>0</v>
      </c>
      <c r="U156" s="130">
        <v>0</v>
      </c>
      <c r="V156" s="130">
        <v>1</v>
      </c>
      <c r="W156" s="130">
        <v>0.8</v>
      </c>
      <c r="X156" s="130">
        <v>1</v>
      </c>
      <c r="Y156" s="130">
        <v>0.2</v>
      </c>
      <c r="Z156" s="130">
        <v>0.2</v>
      </c>
      <c r="AA156" s="130">
        <v>0</v>
      </c>
      <c r="AB156" s="130">
        <v>0</v>
      </c>
      <c r="AC156" s="130">
        <v>2</v>
      </c>
      <c r="AD156" s="130">
        <v>0</v>
      </c>
      <c r="AE156" s="130">
        <v>0</v>
      </c>
      <c r="AF156" s="130">
        <v>0</v>
      </c>
    </row>
    <row r="157" spans="1:32" x14ac:dyDescent="0.45">
      <c r="A157" s="2" t="s">
        <v>235</v>
      </c>
      <c r="B157" s="2" t="s">
        <v>69</v>
      </c>
      <c r="C157" s="2" t="s">
        <v>388</v>
      </c>
      <c r="D157" s="129">
        <v>303.39999999999998</v>
      </c>
      <c r="E157" s="129">
        <v>0</v>
      </c>
      <c r="F157" s="129">
        <v>6</v>
      </c>
      <c r="G157" s="129">
        <v>20</v>
      </c>
      <c r="H157" s="129">
        <v>22.2</v>
      </c>
      <c r="I157" s="129">
        <v>25</v>
      </c>
      <c r="J157" s="129">
        <v>21</v>
      </c>
      <c r="K157" s="129">
        <v>16</v>
      </c>
      <c r="L157" s="129">
        <v>18</v>
      </c>
      <c r="M157" s="129">
        <v>35.6</v>
      </c>
      <c r="N157" s="129">
        <v>21</v>
      </c>
      <c r="O157" s="129">
        <v>8</v>
      </c>
      <c r="P157" s="129">
        <v>5</v>
      </c>
      <c r="Q157" s="129">
        <v>1</v>
      </c>
      <c r="R157" s="129">
        <v>5</v>
      </c>
      <c r="S157" s="129">
        <v>0</v>
      </c>
      <c r="T157" s="129">
        <v>4</v>
      </c>
      <c r="U157" s="129">
        <v>14</v>
      </c>
      <c r="V157" s="129">
        <v>13</v>
      </c>
      <c r="W157" s="129">
        <v>17.2</v>
      </c>
      <c r="X157" s="129">
        <v>7</v>
      </c>
      <c r="Y157" s="129">
        <v>15</v>
      </c>
      <c r="Z157" s="129">
        <v>12.4</v>
      </c>
      <c r="AA157" s="129">
        <v>6</v>
      </c>
      <c r="AB157" s="129">
        <v>6</v>
      </c>
      <c r="AC157" s="129">
        <v>1</v>
      </c>
      <c r="AD157" s="129">
        <v>3</v>
      </c>
      <c r="AE157" s="129">
        <v>0</v>
      </c>
      <c r="AF157" s="129">
        <v>1</v>
      </c>
    </row>
    <row r="158" spans="1:32" x14ac:dyDescent="0.45">
      <c r="A158" s="3" t="s">
        <v>237</v>
      </c>
      <c r="B158" s="3" t="s">
        <v>69</v>
      </c>
      <c r="C158" s="3" t="s">
        <v>389</v>
      </c>
      <c r="D158" s="130">
        <v>24.2</v>
      </c>
      <c r="E158" s="130">
        <v>0</v>
      </c>
      <c r="F158" s="130">
        <v>0</v>
      </c>
      <c r="G158" s="130">
        <v>0</v>
      </c>
      <c r="H158" s="130">
        <v>2.2000000000000002</v>
      </c>
      <c r="I158" s="130">
        <v>3</v>
      </c>
      <c r="J158" s="130">
        <v>1</v>
      </c>
      <c r="K158" s="130">
        <v>2</v>
      </c>
      <c r="L158" s="130">
        <v>3</v>
      </c>
      <c r="M158" s="130">
        <v>2.6</v>
      </c>
      <c r="N158" s="130">
        <v>3</v>
      </c>
      <c r="O158" s="130">
        <v>1</v>
      </c>
      <c r="P158" s="130">
        <v>0</v>
      </c>
      <c r="Q158" s="130">
        <v>0</v>
      </c>
      <c r="R158" s="130">
        <v>0</v>
      </c>
      <c r="S158" s="130">
        <v>0</v>
      </c>
      <c r="T158" s="130">
        <v>0</v>
      </c>
      <c r="U158" s="130">
        <v>0</v>
      </c>
      <c r="V158" s="130">
        <v>0</v>
      </c>
      <c r="W158" s="130">
        <v>2.4</v>
      </c>
      <c r="X158" s="130">
        <v>1</v>
      </c>
      <c r="Y158" s="130">
        <v>0</v>
      </c>
      <c r="Z158" s="130">
        <v>0</v>
      </c>
      <c r="AA158" s="130">
        <v>1</v>
      </c>
      <c r="AB158" s="130">
        <v>2</v>
      </c>
      <c r="AC158" s="130">
        <v>0</v>
      </c>
      <c r="AD158" s="130">
        <v>0</v>
      </c>
      <c r="AE158" s="130">
        <v>0</v>
      </c>
      <c r="AF158" s="130">
        <v>0</v>
      </c>
    </row>
    <row r="159" spans="1:32" x14ac:dyDescent="0.45">
      <c r="A159" s="3" t="s">
        <v>237</v>
      </c>
      <c r="B159" s="3" t="s">
        <v>69</v>
      </c>
      <c r="C159" s="3" t="s">
        <v>390</v>
      </c>
      <c r="D159" s="130">
        <v>19.2</v>
      </c>
      <c r="E159" s="130">
        <v>0</v>
      </c>
      <c r="F159" s="130">
        <v>0</v>
      </c>
      <c r="G159" s="130">
        <v>2</v>
      </c>
      <c r="H159" s="130">
        <v>0</v>
      </c>
      <c r="I159" s="130">
        <v>0</v>
      </c>
      <c r="J159" s="130">
        <v>0</v>
      </c>
      <c r="K159" s="130">
        <v>0</v>
      </c>
      <c r="L159" s="130">
        <v>2.2000000000000002</v>
      </c>
      <c r="M159" s="130">
        <v>2</v>
      </c>
      <c r="N159" s="130">
        <v>3.2</v>
      </c>
      <c r="O159" s="130">
        <v>0</v>
      </c>
      <c r="P159" s="130">
        <v>1</v>
      </c>
      <c r="Q159" s="130">
        <v>1</v>
      </c>
      <c r="R159" s="130">
        <v>1</v>
      </c>
      <c r="S159" s="130">
        <v>0</v>
      </c>
      <c r="T159" s="130">
        <v>0.8</v>
      </c>
      <c r="U159" s="130">
        <v>0.8</v>
      </c>
      <c r="V159" s="130">
        <v>1</v>
      </c>
      <c r="W159" s="130">
        <v>1</v>
      </c>
      <c r="X159" s="130">
        <v>0</v>
      </c>
      <c r="Y159" s="130">
        <v>0.2</v>
      </c>
      <c r="Z159" s="130">
        <v>1</v>
      </c>
      <c r="AA159" s="130">
        <v>0</v>
      </c>
      <c r="AB159" s="130">
        <v>0</v>
      </c>
      <c r="AC159" s="130">
        <v>0</v>
      </c>
      <c r="AD159" s="130">
        <v>2</v>
      </c>
      <c r="AE159" s="130">
        <v>0</v>
      </c>
      <c r="AF159" s="130">
        <v>0</v>
      </c>
    </row>
    <row r="160" spans="1:32" x14ac:dyDescent="0.45">
      <c r="A160" s="3" t="s">
        <v>237</v>
      </c>
      <c r="B160" s="3" t="s">
        <v>69</v>
      </c>
      <c r="C160" s="3" t="s">
        <v>391</v>
      </c>
      <c r="D160" s="130">
        <v>24.8</v>
      </c>
      <c r="E160" s="130">
        <v>0</v>
      </c>
      <c r="F160" s="130">
        <v>0</v>
      </c>
      <c r="G160" s="130">
        <v>2</v>
      </c>
      <c r="H160" s="130">
        <v>2.2000000000000002</v>
      </c>
      <c r="I160" s="130">
        <v>2</v>
      </c>
      <c r="J160" s="130">
        <v>2.8</v>
      </c>
      <c r="K160" s="130">
        <v>0</v>
      </c>
      <c r="L160" s="130">
        <v>0.8</v>
      </c>
      <c r="M160" s="130">
        <v>3</v>
      </c>
      <c r="N160" s="130">
        <v>1.8</v>
      </c>
      <c r="O160" s="130">
        <v>3</v>
      </c>
      <c r="P160" s="130">
        <v>1</v>
      </c>
      <c r="Q160" s="130">
        <v>0</v>
      </c>
      <c r="R160" s="130">
        <v>0</v>
      </c>
      <c r="S160" s="130">
        <v>0</v>
      </c>
      <c r="T160" s="130">
        <v>0</v>
      </c>
      <c r="U160" s="130">
        <v>0.2</v>
      </c>
      <c r="V160" s="130">
        <v>0</v>
      </c>
      <c r="W160" s="130">
        <v>1</v>
      </c>
      <c r="X160" s="130">
        <v>1.8</v>
      </c>
      <c r="Y160" s="130">
        <v>1</v>
      </c>
      <c r="Z160" s="130">
        <v>0.2</v>
      </c>
      <c r="AA160" s="130">
        <v>0</v>
      </c>
      <c r="AB160" s="130">
        <v>1</v>
      </c>
      <c r="AC160" s="130">
        <v>0</v>
      </c>
      <c r="AD160" s="130">
        <v>1</v>
      </c>
      <c r="AE160" s="130">
        <v>0</v>
      </c>
      <c r="AF160" s="130">
        <v>0</v>
      </c>
    </row>
    <row r="161" spans="1:32" x14ac:dyDescent="0.45">
      <c r="A161" s="3" t="s">
        <v>237</v>
      </c>
      <c r="B161" s="3" t="s">
        <v>69</v>
      </c>
      <c r="C161" s="3" t="s">
        <v>392</v>
      </c>
      <c r="D161" s="130">
        <v>16.600000000000001</v>
      </c>
      <c r="E161" s="130">
        <v>0</v>
      </c>
      <c r="F161" s="130">
        <v>0</v>
      </c>
      <c r="G161" s="130">
        <v>2</v>
      </c>
      <c r="H161" s="130">
        <v>0</v>
      </c>
      <c r="I161" s="130">
        <v>2.2000000000000002</v>
      </c>
      <c r="J161" s="130">
        <v>0</v>
      </c>
      <c r="K161" s="130">
        <v>1</v>
      </c>
      <c r="L161" s="130">
        <v>0</v>
      </c>
      <c r="M161" s="130">
        <v>4.2</v>
      </c>
      <c r="N161" s="130">
        <v>1</v>
      </c>
      <c r="O161" s="130">
        <v>0</v>
      </c>
      <c r="P161" s="130">
        <v>0</v>
      </c>
      <c r="Q161" s="130">
        <v>0</v>
      </c>
      <c r="R161" s="130">
        <v>0</v>
      </c>
      <c r="S161" s="130">
        <v>0</v>
      </c>
      <c r="T161" s="130">
        <v>0</v>
      </c>
      <c r="U161" s="130">
        <v>1</v>
      </c>
      <c r="V161" s="130">
        <v>1</v>
      </c>
      <c r="W161" s="130">
        <v>0.2</v>
      </c>
      <c r="X161" s="130">
        <v>2</v>
      </c>
      <c r="Y161" s="130">
        <v>0</v>
      </c>
      <c r="Z161" s="130">
        <v>1</v>
      </c>
      <c r="AA161" s="130">
        <v>1</v>
      </c>
      <c r="AB161" s="130">
        <v>0</v>
      </c>
      <c r="AC161" s="130">
        <v>0</v>
      </c>
      <c r="AD161" s="130">
        <v>0</v>
      </c>
      <c r="AE161" s="130">
        <v>0</v>
      </c>
      <c r="AF161" s="130">
        <v>0</v>
      </c>
    </row>
    <row r="162" spans="1:32" x14ac:dyDescent="0.45">
      <c r="A162" s="3" t="s">
        <v>237</v>
      </c>
      <c r="B162" s="3" t="s">
        <v>69</v>
      </c>
      <c r="C162" s="3" t="s">
        <v>393</v>
      </c>
      <c r="D162" s="130">
        <v>13</v>
      </c>
      <c r="E162" s="130">
        <v>0</v>
      </c>
      <c r="F162" s="130">
        <v>1</v>
      </c>
      <c r="G162" s="130">
        <v>0</v>
      </c>
      <c r="H162" s="130">
        <v>1</v>
      </c>
      <c r="I162" s="130">
        <v>0</v>
      </c>
      <c r="J162" s="130">
        <v>1</v>
      </c>
      <c r="K162" s="130">
        <v>2</v>
      </c>
      <c r="L162" s="130">
        <v>0</v>
      </c>
      <c r="M162" s="130">
        <v>2</v>
      </c>
      <c r="N162" s="130">
        <v>1</v>
      </c>
      <c r="O162" s="130">
        <v>0</v>
      </c>
      <c r="P162" s="130">
        <v>1</v>
      </c>
      <c r="Q162" s="130">
        <v>0</v>
      </c>
      <c r="R162" s="130">
        <v>0</v>
      </c>
      <c r="S162" s="130">
        <v>0</v>
      </c>
      <c r="T162" s="130">
        <v>1</v>
      </c>
      <c r="U162" s="130">
        <v>0</v>
      </c>
      <c r="V162" s="130">
        <v>0</v>
      </c>
      <c r="W162" s="130">
        <v>0</v>
      </c>
      <c r="X162" s="130">
        <v>0</v>
      </c>
      <c r="Y162" s="130">
        <v>2</v>
      </c>
      <c r="Z162" s="130">
        <v>1</v>
      </c>
      <c r="AA162" s="130">
        <v>0</v>
      </c>
      <c r="AB162" s="130">
        <v>0</v>
      </c>
      <c r="AC162" s="130">
        <v>0</v>
      </c>
      <c r="AD162" s="130">
        <v>0</v>
      </c>
      <c r="AE162" s="130">
        <v>0</v>
      </c>
      <c r="AF162" s="130">
        <v>0</v>
      </c>
    </row>
    <row r="163" spans="1:32" x14ac:dyDescent="0.45">
      <c r="A163" s="3" t="s">
        <v>237</v>
      </c>
      <c r="B163" s="3" t="s">
        <v>69</v>
      </c>
      <c r="C163" s="3" t="s">
        <v>394</v>
      </c>
      <c r="D163" s="130">
        <v>1.8</v>
      </c>
      <c r="E163" s="130">
        <v>0</v>
      </c>
      <c r="F163" s="130">
        <v>0</v>
      </c>
      <c r="G163" s="130">
        <v>0</v>
      </c>
      <c r="H163" s="130">
        <v>0</v>
      </c>
      <c r="I163" s="130">
        <v>0</v>
      </c>
      <c r="J163" s="130">
        <v>0.8</v>
      </c>
      <c r="K163" s="130">
        <v>0</v>
      </c>
      <c r="L163" s="130">
        <v>0</v>
      </c>
      <c r="M163" s="130">
        <v>1</v>
      </c>
      <c r="N163" s="130">
        <v>0</v>
      </c>
      <c r="O163" s="130">
        <v>0</v>
      </c>
      <c r="P163" s="130">
        <v>0</v>
      </c>
      <c r="Q163" s="130">
        <v>0</v>
      </c>
      <c r="R163" s="130">
        <v>0</v>
      </c>
      <c r="S163" s="130">
        <v>0</v>
      </c>
      <c r="T163" s="130">
        <v>0</v>
      </c>
      <c r="U163" s="130">
        <v>0</v>
      </c>
      <c r="V163" s="130">
        <v>0</v>
      </c>
      <c r="W163" s="130">
        <v>0</v>
      </c>
      <c r="X163" s="130">
        <v>0</v>
      </c>
      <c r="Y163" s="130">
        <v>0</v>
      </c>
      <c r="Z163" s="130">
        <v>0</v>
      </c>
      <c r="AA163" s="130">
        <v>0</v>
      </c>
      <c r="AB163" s="130">
        <v>0</v>
      </c>
      <c r="AC163" s="130">
        <v>0</v>
      </c>
      <c r="AD163" s="130">
        <v>0</v>
      </c>
      <c r="AE163" s="130">
        <v>0</v>
      </c>
      <c r="AF163" s="130">
        <v>0</v>
      </c>
    </row>
    <row r="164" spans="1:32" x14ac:dyDescent="0.45">
      <c r="A164" s="3" t="s">
        <v>237</v>
      </c>
      <c r="B164" s="3" t="s">
        <v>69</v>
      </c>
      <c r="C164" s="3" t="s">
        <v>395</v>
      </c>
      <c r="D164" s="130">
        <v>132.80000000000001</v>
      </c>
      <c r="E164" s="130">
        <v>0</v>
      </c>
      <c r="F164" s="130">
        <v>3</v>
      </c>
      <c r="G164" s="130">
        <v>11</v>
      </c>
      <c r="H164" s="130">
        <v>15.8</v>
      </c>
      <c r="I164" s="130">
        <v>13</v>
      </c>
      <c r="J164" s="130">
        <v>12.4</v>
      </c>
      <c r="K164" s="130">
        <v>6</v>
      </c>
      <c r="L164" s="130">
        <v>8</v>
      </c>
      <c r="M164" s="130">
        <v>7.8</v>
      </c>
      <c r="N164" s="130">
        <v>5</v>
      </c>
      <c r="O164" s="130">
        <v>1</v>
      </c>
      <c r="P164" s="130">
        <v>2</v>
      </c>
      <c r="Q164" s="130">
        <v>0</v>
      </c>
      <c r="R164" s="130">
        <v>2</v>
      </c>
      <c r="S164" s="130">
        <v>0</v>
      </c>
      <c r="T164" s="130">
        <v>1.2</v>
      </c>
      <c r="U164" s="130">
        <v>7</v>
      </c>
      <c r="V164" s="130">
        <v>9.1999999999999993</v>
      </c>
      <c r="W164" s="130">
        <v>10.6</v>
      </c>
      <c r="X164" s="130">
        <v>0.4</v>
      </c>
      <c r="Y164" s="130">
        <v>7</v>
      </c>
      <c r="Z164" s="130">
        <v>5.4</v>
      </c>
      <c r="AA164" s="130">
        <v>2</v>
      </c>
      <c r="AB164" s="130">
        <v>1</v>
      </c>
      <c r="AC164" s="130">
        <v>1</v>
      </c>
      <c r="AD164" s="130">
        <v>0</v>
      </c>
      <c r="AE164" s="130">
        <v>0</v>
      </c>
      <c r="AF164" s="130">
        <v>1</v>
      </c>
    </row>
    <row r="165" spans="1:32" x14ac:dyDescent="0.45">
      <c r="A165" s="3" t="s">
        <v>237</v>
      </c>
      <c r="B165" s="3" t="s">
        <v>69</v>
      </c>
      <c r="C165" s="3" t="s">
        <v>396</v>
      </c>
      <c r="D165" s="130">
        <v>5</v>
      </c>
      <c r="E165" s="130">
        <v>0</v>
      </c>
      <c r="F165" s="130">
        <v>0</v>
      </c>
      <c r="G165" s="130">
        <v>1</v>
      </c>
      <c r="H165" s="130">
        <v>0</v>
      </c>
      <c r="I165" s="130">
        <v>0</v>
      </c>
      <c r="J165" s="130">
        <v>0</v>
      </c>
      <c r="K165" s="130">
        <v>0</v>
      </c>
      <c r="L165" s="130">
        <v>0</v>
      </c>
      <c r="M165" s="130">
        <v>1</v>
      </c>
      <c r="N165" s="130">
        <v>0</v>
      </c>
      <c r="O165" s="130">
        <v>1</v>
      </c>
      <c r="P165" s="130">
        <v>0</v>
      </c>
      <c r="Q165" s="130">
        <v>0</v>
      </c>
      <c r="R165" s="130">
        <v>0</v>
      </c>
      <c r="S165" s="130">
        <v>0</v>
      </c>
      <c r="T165" s="130">
        <v>0</v>
      </c>
      <c r="U165" s="130">
        <v>0</v>
      </c>
      <c r="V165" s="130">
        <v>0</v>
      </c>
      <c r="W165" s="130">
        <v>1</v>
      </c>
      <c r="X165" s="130">
        <v>0</v>
      </c>
      <c r="Y165" s="130">
        <v>1</v>
      </c>
      <c r="Z165" s="130">
        <v>0</v>
      </c>
      <c r="AA165" s="130">
        <v>0</v>
      </c>
      <c r="AB165" s="130">
        <v>0</v>
      </c>
      <c r="AC165" s="130">
        <v>0</v>
      </c>
      <c r="AD165" s="130">
        <v>0</v>
      </c>
      <c r="AE165" s="130">
        <v>0</v>
      </c>
      <c r="AF165" s="130">
        <v>0</v>
      </c>
    </row>
    <row r="166" spans="1:32" x14ac:dyDescent="0.45">
      <c r="A166" s="3" t="s">
        <v>237</v>
      </c>
      <c r="B166" s="3" t="s">
        <v>69</v>
      </c>
      <c r="C166" s="3" t="s">
        <v>397</v>
      </c>
      <c r="D166" s="130">
        <v>59</v>
      </c>
      <c r="E166" s="130">
        <v>0</v>
      </c>
      <c r="F166" s="130">
        <v>2</v>
      </c>
      <c r="G166" s="130">
        <v>2</v>
      </c>
      <c r="H166" s="130">
        <v>1</v>
      </c>
      <c r="I166" s="130">
        <v>3.8</v>
      </c>
      <c r="J166" s="130">
        <v>3</v>
      </c>
      <c r="K166" s="130">
        <v>4</v>
      </c>
      <c r="L166" s="130">
        <v>4</v>
      </c>
      <c r="M166" s="130">
        <v>9</v>
      </c>
      <c r="N166" s="130">
        <v>6</v>
      </c>
      <c r="O166" s="130">
        <v>2</v>
      </c>
      <c r="P166" s="130">
        <v>0</v>
      </c>
      <c r="Q166" s="130">
        <v>0</v>
      </c>
      <c r="R166" s="130">
        <v>2</v>
      </c>
      <c r="S166" s="130">
        <v>0</v>
      </c>
      <c r="T166" s="130">
        <v>1</v>
      </c>
      <c r="U166" s="130">
        <v>3</v>
      </c>
      <c r="V166" s="130">
        <v>1.8</v>
      </c>
      <c r="W166" s="130">
        <v>1</v>
      </c>
      <c r="X166" s="130">
        <v>1.8</v>
      </c>
      <c r="Y166" s="130">
        <v>3.8</v>
      </c>
      <c r="Z166" s="130">
        <v>3.8</v>
      </c>
      <c r="AA166" s="130">
        <v>2</v>
      </c>
      <c r="AB166" s="130">
        <v>2</v>
      </c>
      <c r="AC166" s="130">
        <v>0</v>
      </c>
      <c r="AD166" s="130">
        <v>0</v>
      </c>
      <c r="AE166" s="130">
        <v>0</v>
      </c>
      <c r="AF166" s="130">
        <v>0</v>
      </c>
    </row>
    <row r="167" spans="1:32" x14ac:dyDescent="0.45">
      <c r="A167" s="3" t="s">
        <v>237</v>
      </c>
      <c r="B167" s="3" t="s">
        <v>69</v>
      </c>
      <c r="C167" s="3" t="s">
        <v>398</v>
      </c>
      <c r="D167" s="130">
        <v>7</v>
      </c>
      <c r="E167" s="130">
        <v>0</v>
      </c>
      <c r="F167" s="130">
        <v>0</v>
      </c>
      <c r="G167" s="130">
        <v>0</v>
      </c>
      <c r="H167" s="130">
        <v>0</v>
      </c>
      <c r="I167" s="130">
        <v>1</v>
      </c>
      <c r="J167" s="130">
        <v>0</v>
      </c>
      <c r="K167" s="130">
        <v>1</v>
      </c>
      <c r="L167" s="130">
        <v>0</v>
      </c>
      <c r="M167" s="130">
        <v>3</v>
      </c>
      <c r="N167" s="130">
        <v>0</v>
      </c>
      <c r="O167" s="130">
        <v>0</v>
      </c>
      <c r="P167" s="130">
        <v>0</v>
      </c>
      <c r="Q167" s="130">
        <v>0</v>
      </c>
      <c r="R167" s="130">
        <v>0</v>
      </c>
      <c r="S167" s="130">
        <v>0</v>
      </c>
      <c r="T167" s="130">
        <v>0</v>
      </c>
      <c r="U167" s="130">
        <v>2</v>
      </c>
      <c r="V167" s="130">
        <v>0</v>
      </c>
      <c r="W167" s="130">
        <v>0</v>
      </c>
      <c r="X167" s="130">
        <v>0</v>
      </c>
      <c r="Y167" s="130">
        <v>0</v>
      </c>
      <c r="Z167" s="130">
        <v>0</v>
      </c>
      <c r="AA167" s="130">
        <v>0</v>
      </c>
      <c r="AB167" s="130">
        <v>0</v>
      </c>
      <c r="AC167" s="130">
        <v>0</v>
      </c>
      <c r="AD167" s="130">
        <v>0</v>
      </c>
      <c r="AE167" s="130">
        <v>0</v>
      </c>
      <c r="AF167" s="130">
        <v>0</v>
      </c>
    </row>
    <row r="168" spans="1:32" x14ac:dyDescent="0.45">
      <c r="A168" s="2" t="s">
        <v>235</v>
      </c>
      <c r="B168" s="2" t="s">
        <v>70</v>
      </c>
      <c r="C168" s="2" t="s">
        <v>399</v>
      </c>
      <c r="D168" s="129">
        <v>265.8</v>
      </c>
      <c r="E168" s="129">
        <v>0</v>
      </c>
      <c r="F168" s="129">
        <v>9.8000000000000007</v>
      </c>
      <c r="G168" s="129">
        <v>8</v>
      </c>
      <c r="H168" s="129">
        <v>27.4</v>
      </c>
      <c r="I168" s="129">
        <v>18.8</v>
      </c>
      <c r="J168" s="129">
        <v>16.2</v>
      </c>
      <c r="K168" s="129">
        <v>13.2</v>
      </c>
      <c r="L168" s="129">
        <v>22</v>
      </c>
      <c r="M168" s="129">
        <v>21.8</v>
      </c>
      <c r="N168" s="129">
        <v>16.2</v>
      </c>
      <c r="O168" s="129">
        <v>13.2</v>
      </c>
      <c r="P168" s="129">
        <v>5</v>
      </c>
      <c r="Q168" s="129">
        <v>1</v>
      </c>
      <c r="R168" s="129">
        <v>4</v>
      </c>
      <c r="S168" s="129">
        <v>0</v>
      </c>
      <c r="T168" s="129">
        <v>6</v>
      </c>
      <c r="U168" s="129">
        <v>12.2</v>
      </c>
      <c r="V168" s="129">
        <v>10</v>
      </c>
      <c r="W168" s="129">
        <v>16.2</v>
      </c>
      <c r="X168" s="129">
        <v>10.8</v>
      </c>
      <c r="Y168" s="129">
        <v>7</v>
      </c>
      <c r="Z168" s="129">
        <v>7</v>
      </c>
      <c r="AA168" s="129">
        <v>5</v>
      </c>
      <c r="AB168" s="129">
        <v>5</v>
      </c>
      <c r="AC168" s="129">
        <v>1</v>
      </c>
      <c r="AD168" s="129">
        <v>7</v>
      </c>
      <c r="AE168" s="129">
        <v>0</v>
      </c>
      <c r="AF168" s="129">
        <v>2</v>
      </c>
    </row>
    <row r="169" spans="1:32" x14ac:dyDescent="0.45">
      <c r="A169" s="3" t="s">
        <v>237</v>
      </c>
      <c r="B169" s="3" t="s">
        <v>70</v>
      </c>
      <c r="C169" s="3" t="s">
        <v>616</v>
      </c>
      <c r="D169" s="130">
        <v>147.4</v>
      </c>
      <c r="E169" s="130">
        <v>0</v>
      </c>
      <c r="F169" s="130">
        <v>7.8</v>
      </c>
      <c r="G169" s="130">
        <v>4.8</v>
      </c>
      <c r="H169" s="130">
        <v>12.8</v>
      </c>
      <c r="I169" s="130">
        <v>11</v>
      </c>
      <c r="J169" s="130">
        <v>9</v>
      </c>
      <c r="K169" s="130">
        <v>7</v>
      </c>
      <c r="L169" s="130">
        <v>10</v>
      </c>
      <c r="M169" s="130">
        <v>9</v>
      </c>
      <c r="N169" s="130">
        <v>7.2</v>
      </c>
      <c r="O169" s="130">
        <v>4</v>
      </c>
      <c r="P169" s="130">
        <v>2</v>
      </c>
      <c r="Q169" s="130">
        <v>1</v>
      </c>
      <c r="R169" s="130">
        <v>3</v>
      </c>
      <c r="S169" s="130">
        <v>0</v>
      </c>
      <c r="T169" s="130">
        <v>3</v>
      </c>
      <c r="U169" s="130">
        <v>9.1999999999999993</v>
      </c>
      <c r="V169" s="130">
        <v>8</v>
      </c>
      <c r="W169" s="130">
        <v>11</v>
      </c>
      <c r="X169" s="130">
        <v>8.6</v>
      </c>
      <c r="Y169" s="130">
        <v>4</v>
      </c>
      <c r="Z169" s="130">
        <v>4.8</v>
      </c>
      <c r="AA169" s="130">
        <v>4</v>
      </c>
      <c r="AB169" s="130">
        <v>1.2</v>
      </c>
      <c r="AC169" s="130">
        <v>1</v>
      </c>
      <c r="AD169" s="130">
        <v>3</v>
      </c>
      <c r="AE169" s="130">
        <v>0</v>
      </c>
      <c r="AF169" s="130">
        <v>1</v>
      </c>
    </row>
    <row r="170" spans="1:32" x14ac:dyDescent="0.45">
      <c r="A170" s="3" t="s">
        <v>237</v>
      </c>
      <c r="B170" s="3" t="s">
        <v>70</v>
      </c>
      <c r="C170" s="3" t="s">
        <v>401</v>
      </c>
      <c r="D170" s="130">
        <v>36.200000000000003</v>
      </c>
      <c r="E170" s="130">
        <v>0</v>
      </c>
      <c r="F170" s="130">
        <v>1</v>
      </c>
      <c r="G170" s="130">
        <v>1</v>
      </c>
      <c r="H170" s="130">
        <v>6.2</v>
      </c>
      <c r="I170" s="130">
        <v>2</v>
      </c>
      <c r="J170" s="130">
        <v>3</v>
      </c>
      <c r="K170" s="130">
        <v>1</v>
      </c>
      <c r="L170" s="130">
        <v>4</v>
      </c>
      <c r="M170" s="130">
        <v>3</v>
      </c>
      <c r="N170" s="130">
        <v>1</v>
      </c>
      <c r="O170" s="130">
        <v>3</v>
      </c>
      <c r="P170" s="130">
        <v>0</v>
      </c>
      <c r="Q170" s="130">
        <v>0</v>
      </c>
      <c r="R170" s="130">
        <v>0</v>
      </c>
      <c r="S170" s="130">
        <v>0</v>
      </c>
      <c r="T170" s="130">
        <v>0</v>
      </c>
      <c r="U170" s="130">
        <v>1</v>
      </c>
      <c r="V170" s="130">
        <v>0</v>
      </c>
      <c r="W170" s="130">
        <v>2</v>
      </c>
      <c r="X170" s="130">
        <v>0</v>
      </c>
      <c r="Y170" s="130">
        <v>1</v>
      </c>
      <c r="Z170" s="130">
        <v>2</v>
      </c>
      <c r="AA170" s="130">
        <v>0</v>
      </c>
      <c r="AB170" s="130">
        <v>1</v>
      </c>
      <c r="AC170" s="130">
        <v>0</v>
      </c>
      <c r="AD170" s="130">
        <v>4</v>
      </c>
      <c r="AE170" s="130">
        <v>0</v>
      </c>
      <c r="AF170" s="130">
        <v>0</v>
      </c>
    </row>
    <row r="171" spans="1:32" x14ac:dyDescent="0.45">
      <c r="A171" s="3" t="s">
        <v>237</v>
      </c>
      <c r="B171" s="3" t="s">
        <v>70</v>
      </c>
      <c r="C171" s="3" t="s">
        <v>402</v>
      </c>
      <c r="D171" s="130">
        <v>31.4</v>
      </c>
      <c r="E171" s="130">
        <v>0</v>
      </c>
      <c r="F171" s="130">
        <v>1</v>
      </c>
      <c r="G171" s="130">
        <v>1</v>
      </c>
      <c r="H171" s="130">
        <v>4</v>
      </c>
      <c r="I171" s="130">
        <v>0.8</v>
      </c>
      <c r="J171" s="130">
        <v>1</v>
      </c>
      <c r="K171" s="130">
        <v>4</v>
      </c>
      <c r="L171" s="130">
        <v>4</v>
      </c>
      <c r="M171" s="130">
        <v>4</v>
      </c>
      <c r="N171" s="130">
        <v>2</v>
      </c>
      <c r="O171" s="130">
        <v>2.2000000000000002</v>
      </c>
      <c r="P171" s="130">
        <v>0</v>
      </c>
      <c r="Q171" s="130">
        <v>0</v>
      </c>
      <c r="R171" s="130">
        <v>1</v>
      </c>
      <c r="S171" s="130">
        <v>0</v>
      </c>
      <c r="T171" s="130">
        <v>1</v>
      </c>
      <c r="U171" s="130">
        <v>0</v>
      </c>
      <c r="V171" s="130">
        <v>1</v>
      </c>
      <c r="W171" s="130">
        <v>1</v>
      </c>
      <c r="X171" s="130">
        <v>2.2000000000000002</v>
      </c>
      <c r="Y171" s="130">
        <v>0.2</v>
      </c>
      <c r="Z171" s="130">
        <v>0.2</v>
      </c>
      <c r="AA171" s="130">
        <v>0</v>
      </c>
      <c r="AB171" s="130">
        <v>0.8</v>
      </c>
      <c r="AC171" s="130">
        <v>0</v>
      </c>
      <c r="AD171" s="130">
        <v>0</v>
      </c>
      <c r="AE171" s="130">
        <v>0</v>
      </c>
      <c r="AF171" s="130">
        <v>0</v>
      </c>
    </row>
    <row r="172" spans="1:32" x14ac:dyDescent="0.45">
      <c r="A172" s="3" t="s">
        <v>237</v>
      </c>
      <c r="B172" s="3" t="s">
        <v>70</v>
      </c>
      <c r="C172" s="3" t="s">
        <v>403</v>
      </c>
      <c r="D172" s="130">
        <v>36.6</v>
      </c>
      <c r="E172" s="130">
        <v>0</v>
      </c>
      <c r="F172" s="130">
        <v>0</v>
      </c>
      <c r="G172" s="130">
        <v>1.2</v>
      </c>
      <c r="H172" s="130">
        <v>4.2</v>
      </c>
      <c r="I172" s="130">
        <v>3</v>
      </c>
      <c r="J172" s="130">
        <v>2.2000000000000002</v>
      </c>
      <c r="K172" s="130">
        <v>1.2</v>
      </c>
      <c r="L172" s="130">
        <v>2</v>
      </c>
      <c r="M172" s="130">
        <v>5.8</v>
      </c>
      <c r="N172" s="130">
        <v>4</v>
      </c>
      <c r="O172" s="130">
        <v>3</v>
      </c>
      <c r="P172" s="130">
        <v>2</v>
      </c>
      <c r="Q172" s="130">
        <v>0</v>
      </c>
      <c r="R172" s="130">
        <v>0</v>
      </c>
      <c r="S172" s="130">
        <v>0</v>
      </c>
      <c r="T172" s="130">
        <v>1</v>
      </c>
      <c r="U172" s="130">
        <v>2</v>
      </c>
      <c r="V172" s="130">
        <v>0</v>
      </c>
      <c r="W172" s="130">
        <v>2.2000000000000002</v>
      </c>
      <c r="X172" s="130">
        <v>0</v>
      </c>
      <c r="Y172" s="130">
        <v>0.8</v>
      </c>
      <c r="Z172" s="130">
        <v>0</v>
      </c>
      <c r="AA172" s="130">
        <v>0</v>
      </c>
      <c r="AB172" s="130">
        <v>1</v>
      </c>
      <c r="AC172" s="130">
        <v>0</v>
      </c>
      <c r="AD172" s="130">
        <v>0</v>
      </c>
      <c r="AE172" s="130">
        <v>0</v>
      </c>
      <c r="AF172" s="130">
        <v>1</v>
      </c>
    </row>
    <row r="173" spans="1:32" x14ac:dyDescent="0.45">
      <c r="A173" s="3" t="s">
        <v>237</v>
      </c>
      <c r="B173" s="3" t="s">
        <v>70</v>
      </c>
      <c r="C173" s="3" t="s">
        <v>617</v>
      </c>
      <c r="D173" s="130">
        <v>14.2</v>
      </c>
      <c r="E173" s="130">
        <v>0</v>
      </c>
      <c r="F173" s="130">
        <v>0</v>
      </c>
      <c r="G173" s="130">
        <v>0</v>
      </c>
      <c r="H173" s="130">
        <v>0.2</v>
      </c>
      <c r="I173" s="130">
        <v>2</v>
      </c>
      <c r="J173" s="130">
        <v>1</v>
      </c>
      <c r="K173" s="130">
        <v>0</v>
      </c>
      <c r="L173" s="130">
        <v>2</v>
      </c>
      <c r="M173" s="130">
        <v>0</v>
      </c>
      <c r="N173" s="130">
        <v>2</v>
      </c>
      <c r="O173" s="130">
        <v>1</v>
      </c>
      <c r="P173" s="130">
        <v>1</v>
      </c>
      <c r="Q173" s="130">
        <v>0</v>
      </c>
      <c r="R173" s="130">
        <v>0</v>
      </c>
      <c r="S173" s="130">
        <v>0</v>
      </c>
      <c r="T173" s="130">
        <v>1</v>
      </c>
      <c r="U173" s="130">
        <v>0</v>
      </c>
      <c r="V173" s="130">
        <v>1</v>
      </c>
      <c r="W173" s="130">
        <v>0</v>
      </c>
      <c r="X173" s="130">
        <v>0</v>
      </c>
      <c r="Y173" s="130">
        <v>1</v>
      </c>
      <c r="Z173" s="130">
        <v>0</v>
      </c>
      <c r="AA173" s="130">
        <v>1</v>
      </c>
      <c r="AB173" s="130">
        <v>1</v>
      </c>
      <c r="AC173" s="130">
        <v>0</v>
      </c>
      <c r="AD173" s="130">
        <v>0</v>
      </c>
      <c r="AE173" s="130">
        <v>0</v>
      </c>
      <c r="AF173" s="130">
        <v>0</v>
      </c>
    </row>
    <row r="174" spans="1:32" x14ac:dyDescent="0.45">
      <c r="A174" s="2" t="s">
        <v>235</v>
      </c>
      <c r="B174" s="2" t="s">
        <v>71</v>
      </c>
      <c r="C174" s="2" t="s">
        <v>405</v>
      </c>
      <c r="D174" s="129">
        <v>434.2</v>
      </c>
      <c r="E174" s="129">
        <v>0</v>
      </c>
      <c r="F174" s="129">
        <v>19</v>
      </c>
      <c r="G174" s="129">
        <v>31</v>
      </c>
      <c r="H174" s="129">
        <v>35.799999999999997</v>
      </c>
      <c r="I174" s="129">
        <v>32</v>
      </c>
      <c r="J174" s="129">
        <v>19.2</v>
      </c>
      <c r="K174" s="129">
        <v>24.6</v>
      </c>
      <c r="L174" s="129">
        <v>28</v>
      </c>
      <c r="M174" s="129">
        <v>42</v>
      </c>
      <c r="N174" s="129">
        <v>30.8</v>
      </c>
      <c r="O174" s="129">
        <v>23</v>
      </c>
      <c r="P174" s="129">
        <v>5</v>
      </c>
      <c r="Q174" s="129">
        <v>9</v>
      </c>
      <c r="R174" s="129">
        <v>3</v>
      </c>
      <c r="S174" s="129">
        <v>0</v>
      </c>
      <c r="T174" s="129">
        <v>19.8</v>
      </c>
      <c r="U174" s="129">
        <v>19</v>
      </c>
      <c r="V174" s="129">
        <v>11.6</v>
      </c>
      <c r="W174" s="129">
        <v>14.4</v>
      </c>
      <c r="X174" s="129">
        <v>17</v>
      </c>
      <c r="Y174" s="129">
        <v>10.4</v>
      </c>
      <c r="Z174" s="129">
        <v>13</v>
      </c>
      <c r="AA174" s="129">
        <v>10.6</v>
      </c>
      <c r="AB174" s="129">
        <v>9</v>
      </c>
      <c r="AC174" s="129">
        <v>3</v>
      </c>
      <c r="AD174" s="129">
        <v>4</v>
      </c>
      <c r="AE174" s="129">
        <v>0</v>
      </c>
      <c r="AF174" s="129">
        <v>0</v>
      </c>
    </row>
    <row r="175" spans="1:32" x14ac:dyDescent="0.45">
      <c r="A175" s="3" t="s">
        <v>237</v>
      </c>
      <c r="B175" s="72" t="s">
        <v>71</v>
      </c>
      <c r="C175" s="3" t="s">
        <v>406</v>
      </c>
      <c r="D175" s="130">
        <v>4.4000000000000004</v>
      </c>
      <c r="E175" s="130">
        <v>0</v>
      </c>
      <c r="F175" s="130">
        <v>0.2</v>
      </c>
      <c r="G175" s="130">
        <v>0</v>
      </c>
      <c r="H175" s="130">
        <v>0</v>
      </c>
      <c r="I175" s="130">
        <v>0</v>
      </c>
      <c r="J175" s="130">
        <v>1</v>
      </c>
      <c r="K175" s="130">
        <v>0</v>
      </c>
      <c r="L175" s="130">
        <v>0</v>
      </c>
      <c r="M175" s="130">
        <v>0</v>
      </c>
      <c r="N175" s="130">
        <v>1</v>
      </c>
      <c r="O175" s="130">
        <v>0</v>
      </c>
      <c r="P175" s="130">
        <v>0</v>
      </c>
      <c r="Q175" s="130">
        <v>0</v>
      </c>
      <c r="R175" s="130">
        <v>0</v>
      </c>
      <c r="S175" s="130">
        <v>0</v>
      </c>
      <c r="T175" s="130">
        <v>0.2</v>
      </c>
      <c r="U175" s="130">
        <v>0</v>
      </c>
      <c r="V175" s="130">
        <v>1</v>
      </c>
      <c r="W175" s="130">
        <v>0</v>
      </c>
      <c r="X175" s="130">
        <v>0</v>
      </c>
      <c r="Y175" s="130">
        <v>0</v>
      </c>
      <c r="Z175" s="130">
        <v>0</v>
      </c>
      <c r="AA175" s="130">
        <v>0</v>
      </c>
      <c r="AB175" s="130">
        <v>0</v>
      </c>
      <c r="AC175" s="130">
        <v>0</v>
      </c>
      <c r="AD175" s="130">
        <v>1</v>
      </c>
      <c r="AE175" s="130">
        <v>0</v>
      </c>
      <c r="AF175" s="130">
        <v>0</v>
      </c>
    </row>
    <row r="176" spans="1:32" x14ac:dyDescent="0.45">
      <c r="A176" s="3" t="s">
        <v>237</v>
      </c>
      <c r="B176" s="72" t="s">
        <v>71</v>
      </c>
      <c r="C176" s="3" t="s">
        <v>407</v>
      </c>
      <c r="D176" s="130">
        <v>8</v>
      </c>
      <c r="E176" s="130">
        <v>0</v>
      </c>
      <c r="F176" s="130">
        <v>0</v>
      </c>
      <c r="G176" s="130">
        <v>0.2</v>
      </c>
      <c r="H176" s="130">
        <v>0.8</v>
      </c>
      <c r="I176" s="130">
        <v>0</v>
      </c>
      <c r="J176" s="130">
        <v>0</v>
      </c>
      <c r="K176" s="130">
        <v>0.2</v>
      </c>
      <c r="L176" s="130">
        <v>1</v>
      </c>
      <c r="M176" s="130">
        <v>3</v>
      </c>
      <c r="N176" s="130">
        <v>1.8</v>
      </c>
      <c r="O176" s="130">
        <v>0</v>
      </c>
      <c r="P176" s="130">
        <v>0</v>
      </c>
      <c r="Q176" s="130">
        <v>0</v>
      </c>
      <c r="R176" s="130">
        <v>0</v>
      </c>
      <c r="S176" s="130">
        <v>0</v>
      </c>
      <c r="T176" s="130">
        <v>0.2</v>
      </c>
      <c r="U176" s="130">
        <v>0.2</v>
      </c>
      <c r="V176" s="130">
        <v>0.2</v>
      </c>
      <c r="W176" s="130">
        <v>0</v>
      </c>
      <c r="X176" s="130">
        <v>0.2</v>
      </c>
      <c r="Y176" s="130">
        <v>0.2</v>
      </c>
      <c r="Z176" s="130">
        <v>0</v>
      </c>
      <c r="AA176" s="130">
        <v>0</v>
      </c>
      <c r="AB176" s="130">
        <v>0</v>
      </c>
      <c r="AC176" s="130">
        <v>0</v>
      </c>
      <c r="AD176" s="130">
        <v>0</v>
      </c>
      <c r="AE176" s="130">
        <v>0</v>
      </c>
      <c r="AF176" s="130">
        <v>0</v>
      </c>
    </row>
    <row r="177" spans="1:32" x14ac:dyDescent="0.45">
      <c r="A177" s="3" t="s">
        <v>237</v>
      </c>
      <c r="B177" s="72" t="s">
        <v>71</v>
      </c>
      <c r="C177" s="3" t="s">
        <v>408</v>
      </c>
      <c r="D177" s="130">
        <v>68.8</v>
      </c>
      <c r="E177" s="130">
        <v>0</v>
      </c>
      <c r="F177" s="130">
        <v>3.8</v>
      </c>
      <c r="G177" s="130">
        <v>6.6</v>
      </c>
      <c r="H177" s="130">
        <v>6</v>
      </c>
      <c r="I177" s="130">
        <v>1.8</v>
      </c>
      <c r="J177" s="130">
        <v>0</v>
      </c>
      <c r="K177" s="130">
        <v>7.2</v>
      </c>
      <c r="L177" s="130">
        <v>2</v>
      </c>
      <c r="M177" s="130">
        <v>7</v>
      </c>
      <c r="N177" s="130">
        <v>5</v>
      </c>
      <c r="O177" s="130">
        <v>6</v>
      </c>
      <c r="P177" s="130">
        <v>0</v>
      </c>
      <c r="Q177" s="130">
        <v>2</v>
      </c>
      <c r="R177" s="130">
        <v>1</v>
      </c>
      <c r="S177" s="130">
        <v>0</v>
      </c>
      <c r="T177" s="130">
        <v>3.4</v>
      </c>
      <c r="U177" s="130">
        <v>3.8</v>
      </c>
      <c r="V177" s="130">
        <v>3.2</v>
      </c>
      <c r="W177" s="130">
        <v>1.4</v>
      </c>
      <c r="X177" s="130">
        <v>1.8</v>
      </c>
      <c r="Y177" s="130">
        <v>2</v>
      </c>
      <c r="Z177" s="130">
        <v>2</v>
      </c>
      <c r="AA177" s="130">
        <v>0.8</v>
      </c>
      <c r="AB177" s="130">
        <v>0</v>
      </c>
      <c r="AC177" s="130">
        <v>1</v>
      </c>
      <c r="AD177" s="130">
        <v>1</v>
      </c>
      <c r="AE177" s="130">
        <v>0</v>
      </c>
      <c r="AF177" s="130">
        <v>0</v>
      </c>
    </row>
    <row r="178" spans="1:32" x14ac:dyDescent="0.45">
      <c r="A178" s="3" t="s">
        <v>237</v>
      </c>
      <c r="B178" s="72" t="s">
        <v>71</v>
      </c>
      <c r="C178" s="3" t="s">
        <v>409</v>
      </c>
      <c r="D178" s="130">
        <v>35.6</v>
      </c>
      <c r="E178" s="130">
        <v>0</v>
      </c>
      <c r="F178" s="130">
        <v>1</v>
      </c>
      <c r="G178" s="130">
        <v>3.2</v>
      </c>
      <c r="H178" s="130">
        <v>3.2</v>
      </c>
      <c r="I178" s="130">
        <v>3</v>
      </c>
      <c r="J178" s="130">
        <v>0</v>
      </c>
      <c r="K178" s="130">
        <v>2</v>
      </c>
      <c r="L178" s="130">
        <v>1</v>
      </c>
      <c r="M178" s="130">
        <v>1</v>
      </c>
      <c r="N178" s="130">
        <v>2</v>
      </c>
      <c r="O178" s="130">
        <v>6</v>
      </c>
      <c r="P178" s="130">
        <v>0</v>
      </c>
      <c r="Q178" s="130">
        <v>3</v>
      </c>
      <c r="R178" s="130">
        <v>1</v>
      </c>
      <c r="S178" s="130">
        <v>0</v>
      </c>
      <c r="T178" s="130">
        <v>2</v>
      </c>
      <c r="U178" s="130">
        <v>0</v>
      </c>
      <c r="V178" s="130">
        <v>0</v>
      </c>
      <c r="W178" s="130">
        <v>2</v>
      </c>
      <c r="X178" s="130">
        <v>1</v>
      </c>
      <c r="Y178" s="130">
        <v>0.2</v>
      </c>
      <c r="Z178" s="130">
        <v>2</v>
      </c>
      <c r="AA178" s="130">
        <v>1</v>
      </c>
      <c r="AB178" s="130">
        <v>1</v>
      </c>
      <c r="AC178" s="130">
        <v>0</v>
      </c>
      <c r="AD178" s="130">
        <v>0</v>
      </c>
      <c r="AE178" s="130">
        <v>0</v>
      </c>
      <c r="AF178" s="130">
        <v>0</v>
      </c>
    </row>
    <row r="179" spans="1:32" x14ac:dyDescent="0.45">
      <c r="A179" s="3" t="s">
        <v>237</v>
      </c>
      <c r="B179" s="72" t="s">
        <v>71</v>
      </c>
      <c r="C179" s="3" t="s">
        <v>410</v>
      </c>
      <c r="D179" s="130">
        <v>104.2</v>
      </c>
      <c r="E179" s="130">
        <v>0</v>
      </c>
      <c r="F179" s="130">
        <v>2</v>
      </c>
      <c r="G179" s="130">
        <v>4</v>
      </c>
      <c r="H179" s="130">
        <v>5</v>
      </c>
      <c r="I179" s="130">
        <v>12.2</v>
      </c>
      <c r="J179" s="130">
        <v>5</v>
      </c>
      <c r="K179" s="130">
        <v>4</v>
      </c>
      <c r="L179" s="130">
        <v>10</v>
      </c>
      <c r="M179" s="130">
        <v>11</v>
      </c>
      <c r="N179" s="130">
        <v>6</v>
      </c>
      <c r="O179" s="130">
        <v>3</v>
      </c>
      <c r="P179" s="130">
        <v>2</v>
      </c>
      <c r="Q179" s="130">
        <v>2</v>
      </c>
      <c r="R179" s="130">
        <v>0</v>
      </c>
      <c r="S179" s="130">
        <v>0</v>
      </c>
      <c r="T179" s="130">
        <v>4</v>
      </c>
      <c r="U179" s="130">
        <v>8</v>
      </c>
      <c r="V179" s="130">
        <v>2</v>
      </c>
      <c r="W179" s="130">
        <v>6</v>
      </c>
      <c r="X179" s="130">
        <v>5</v>
      </c>
      <c r="Y179" s="130">
        <v>4</v>
      </c>
      <c r="Z179" s="130">
        <v>2</v>
      </c>
      <c r="AA179" s="130">
        <v>2</v>
      </c>
      <c r="AB179" s="130">
        <v>3</v>
      </c>
      <c r="AC179" s="130">
        <v>0</v>
      </c>
      <c r="AD179" s="130">
        <v>2</v>
      </c>
      <c r="AE179" s="130">
        <v>0</v>
      </c>
      <c r="AF179" s="130">
        <v>0</v>
      </c>
    </row>
    <row r="180" spans="1:32" x14ac:dyDescent="0.45">
      <c r="A180" s="3" t="s">
        <v>237</v>
      </c>
      <c r="B180" s="72" t="s">
        <v>71</v>
      </c>
      <c r="C180" s="3" t="s">
        <v>411</v>
      </c>
      <c r="D180" s="130">
        <v>48</v>
      </c>
      <c r="E180" s="130">
        <v>0</v>
      </c>
      <c r="F180" s="130">
        <v>6</v>
      </c>
      <c r="G180" s="130">
        <v>2</v>
      </c>
      <c r="H180" s="130">
        <v>2</v>
      </c>
      <c r="I180" s="130">
        <v>2.2000000000000002</v>
      </c>
      <c r="J180" s="130">
        <v>4.2</v>
      </c>
      <c r="K180" s="130">
        <v>4.2</v>
      </c>
      <c r="L180" s="130">
        <v>1</v>
      </c>
      <c r="M180" s="130">
        <v>7</v>
      </c>
      <c r="N180" s="130">
        <v>3</v>
      </c>
      <c r="O180" s="130">
        <v>2</v>
      </c>
      <c r="P180" s="130">
        <v>3</v>
      </c>
      <c r="Q180" s="130">
        <v>1</v>
      </c>
      <c r="R180" s="130">
        <v>0</v>
      </c>
      <c r="S180" s="130">
        <v>0</v>
      </c>
      <c r="T180" s="130">
        <v>3</v>
      </c>
      <c r="U180" s="130">
        <v>0</v>
      </c>
      <c r="V180" s="130">
        <v>0.2</v>
      </c>
      <c r="W180" s="130">
        <v>0</v>
      </c>
      <c r="X180" s="130">
        <v>2</v>
      </c>
      <c r="Y180" s="130">
        <v>1.2</v>
      </c>
      <c r="Z180" s="130">
        <v>0</v>
      </c>
      <c r="AA180" s="130">
        <v>3</v>
      </c>
      <c r="AB180" s="130">
        <v>1</v>
      </c>
      <c r="AC180" s="130">
        <v>0</v>
      </c>
      <c r="AD180" s="130">
        <v>0</v>
      </c>
      <c r="AE180" s="130">
        <v>0</v>
      </c>
      <c r="AF180" s="130">
        <v>0</v>
      </c>
    </row>
    <row r="181" spans="1:32" x14ac:dyDescent="0.45">
      <c r="A181" s="3" t="s">
        <v>237</v>
      </c>
      <c r="B181" s="72" t="s">
        <v>71</v>
      </c>
      <c r="C181" s="3" t="s">
        <v>412</v>
      </c>
      <c r="D181" s="130">
        <v>38.4</v>
      </c>
      <c r="E181" s="130">
        <v>0</v>
      </c>
      <c r="F181" s="130">
        <v>1</v>
      </c>
      <c r="G181" s="130">
        <v>3.2</v>
      </c>
      <c r="H181" s="130">
        <v>2.2000000000000002</v>
      </c>
      <c r="I181" s="130">
        <v>3.2</v>
      </c>
      <c r="J181" s="130">
        <v>4.4000000000000004</v>
      </c>
      <c r="K181" s="130">
        <v>1.8</v>
      </c>
      <c r="L181" s="130">
        <v>4</v>
      </c>
      <c r="M181" s="130">
        <v>5</v>
      </c>
      <c r="N181" s="130">
        <v>3</v>
      </c>
      <c r="O181" s="130">
        <v>0</v>
      </c>
      <c r="P181" s="130">
        <v>0</v>
      </c>
      <c r="Q181" s="130">
        <v>0</v>
      </c>
      <c r="R181" s="130">
        <v>1</v>
      </c>
      <c r="S181" s="130">
        <v>0</v>
      </c>
      <c r="T181" s="130">
        <v>2</v>
      </c>
      <c r="U181" s="130">
        <v>0.4</v>
      </c>
      <c r="V181" s="130">
        <v>0.2</v>
      </c>
      <c r="W181" s="130">
        <v>2</v>
      </c>
      <c r="X181" s="130">
        <v>1</v>
      </c>
      <c r="Y181" s="130">
        <v>1</v>
      </c>
      <c r="Z181" s="130">
        <v>2</v>
      </c>
      <c r="AA181" s="130">
        <v>0</v>
      </c>
      <c r="AB181" s="130">
        <v>0</v>
      </c>
      <c r="AC181" s="130">
        <v>1</v>
      </c>
      <c r="AD181" s="130">
        <v>0</v>
      </c>
      <c r="AE181" s="130">
        <v>0</v>
      </c>
      <c r="AF181" s="130">
        <v>0</v>
      </c>
    </row>
    <row r="182" spans="1:32" x14ac:dyDescent="0.45">
      <c r="A182" s="3" t="s">
        <v>237</v>
      </c>
      <c r="B182" s="72" t="s">
        <v>71</v>
      </c>
      <c r="C182" s="3" t="s">
        <v>413</v>
      </c>
      <c r="D182" s="130">
        <v>126.8</v>
      </c>
      <c r="E182" s="130">
        <v>0</v>
      </c>
      <c r="F182" s="130">
        <v>5</v>
      </c>
      <c r="G182" s="130">
        <v>11.8</v>
      </c>
      <c r="H182" s="130">
        <v>16.600000000000001</v>
      </c>
      <c r="I182" s="130">
        <v>9.6</v>
      </c>
      <c r="J182" s="130">
        <v>4.5999999999999996</v>
      </c>
      <c r="K182" s="130">
        <v>5.2</v>
      </c>
      <c r="L182" s="130">
        <v>9</v>
      </c>
      <c r="M182" s="130">
        <v>8</v>
      </c>
      <c r="N182" s="130">
        <v>9</v>
      </c>
      <c r="O182" s="130">
        <v>6</v>
      </c>
      <c r="P182" s="130">
        <v>0</v>
      </c>
      <c r="Q182" s="130">
        <v>1</v>
      </c>
      <c r="R182" s="130">
        <v>0</v>
      </c>
      <c r="S182" s="130">
        <v>0</v>
      </c>
      <c r="T182" s="130">
        <v>5</v>
      </c>
      <c r="U182" s="130">
        <v>6.6</v>
      </c>
      <c r="V182" s="130">
        <v>4.8</v>
      </c>
      <c r="W182" s="130">
        <v>3</v>
      </c>
      <c r="X182" s="130">
        <v>6</v>
      </c>
      <c r="Y182" s="130">
        <v>1.8</v>
      </c>
      <c r="Z182" s="130">
        <v>5</v>
      </c>
      <c r="AA182" s="130">
        <v>3.8</v>
      </c>
      <c r="AB182" s="130">
        <v>4</v>
      </c>
      <c r="AC182" s="130">
        <v>1</v>
      </c>
      <c r="AD182" s="130">
        <v>0</v>
      </c>
      <c r="AE182" s="130">
        <v>0</v>
      </c>
      <c r="AF182" s="130">
        <v>0</v>
      </c>
    </row>
    <row r="183" spans="1:32" x14ac:dyDescent="0.45">
      <c r="A183" s="2" t="s">
        <v>235</v>
      </c>
      <c r="B183" s="2" t="s">
        <v>72</v>
      </c>
      <c r="C183" s="2" t="s">
        <v>414</v>
      </c>
      <c r="D183" s="129">
        <v>959.8</v>
      </c>
      <c r="E183" s="129">
        <v>0</v>
      </c>
      <c r="F183" s="129">
        <v>29</v>
      </c>
      <c r="G183" s="129">
        <v>69.8</v>
      </c>
      <c r="H183" s="129">
        <v>83.2</v>
      </c>
      <c r="I183" s="129">
        <v>66.8</v>
      </c>
      <c r="J183" s="129">
        <v>74.599999999999994</v>
      </c>
      <c r="K183" s="129">
        <v>56.4</v>
      </c>
      <c r="L183" s="129">
        <v>51</v>
      </c>
      <c r="M183" s="129">
        <v>59.2</v>
      </c>
      <c r="N183" s="129">
        <v>53</v>
      </c>
      <c r="O183" s="129">
        <v>36.799999999999997</v>
      </c>
      <c r="P183" s="129">
        <v>12</v>
      </c>
      <c r="Q183" s="129">
        <v>6</v>
      </c>
      <c r="R183" s="129">
        <v>7</v>
      </c>
      <c r="S183" s="129">
        <v>0</v>
      </c>
      <c r="T183" s="129">
        <v>25</v>
      </c>
      <c r="U183" s="129">
        <v>45.8</v>
      </c>
      <c r="V183" s="129">
        <v>45</v>
      </c>
      <c r="W183" s="129">
        <v>54.6</v>
      </c>
      <c r="X183" s="129">
        <v>50.8</v>
      </c>
      <c r="Y183" s="129">
        <v>32</v>
      </c>
      <c r="Z183" s="129">
        <v>29</v>
      </c>
      <c r="AA183" s="129">
        <v>23.8</v>
      </c>
      <c r="AB183" s="129">
        <v>24</v>
      </c>
      <c r="AC183" s="129">
        <v>11</v>
      </c>
      <c r="AD183" s="129">
        <v>11</v>
      </c>
      <c r="AE183" s="129">
        <v>0</v>
      </c>
      <c r="AF183" s="129">
        <v>3</v>
      </c>
    </row>
    <row r="184" spans="1:32" x14ac:dyDescent="0.45">
      <c r="A184" s="3" t="s">
        <v>237</v>
      </c>
      <c r="B184" s="3" t="s">
        <v>72</v>
      </c>
      <c r="C184" s="3" t="s">
        <v>415</v>
      </c>
      <c r="D184" s="130">
        <v>21.2</v>
      </c>
      <c r="E184" s="130">
        <v>0</v>
      </c>
      <c r="F184" s="130">
        <v>0</v>
      </c>
      <c r="G184" s="130">
        <v>0.2</v>
      </c>
      <c r="H184" s="130">
        <v>0.2</v>
      </c>
      <c r="I184" s="130">
        <v>1</v>
      </c>
      <c r="J184" s="130">
        <v>2</v>
      </c>
      <c r="K184" s="130">
        <v>0</v>
      </c>
      <c r="L184" s="130">
        <v>1.2</v>
      </c>
      <c r="M184" s="130">
        <v>1.8</v>
      </c>
      <c r="N184" s="130">
        <v>1</v>
      </c>
      <c r="O184" s="130">
        <v>1.2</v>
      </c>
      <c r="P184" s="130">
        <v>0</v>
      </c>
      <c r="Q184" s="130">
        <v>0</v>
      </c>
      <c r="R184" s="130">
        <v>1</v>
      </c>
      <c r="S184" s="130">
        <v>0</v>
      </c>
      <c r="T184" s="130">
        <v>1</v>
      </c>
      <c r="U184" s="130">
        <v>2.4</v>
      </c>
      <c r="V184" s="130">
        <v>2</v>
      </c>
      <c r="W184" s="130">
        <v>2.2000000000000002</v>
      </c>
      <c r="X184" s="130">
        <v>2</v>
      </c>
      <c r="Y184" s="130">
        <v>0</v>
      </c>
      <c r="Z184" s="130">
        <v>0</v>
      </c>
      <c r="AA184" s="130">
        <v>0</v>
      </c>
      <c r="AB184" s="130">
        <v>1</v>
      </c>
      <c r="AC184" s="130">
        <v>0</v>
      </c>
      <c r="AD184" s="130">
        <v>1</v>
      </c>
      <c r="AE184" s="130">
        <v>0</v>
      </c>
      <c r="AF184" s="130">
        <v>0</v>
      </c>
    </row>
    <row r="185" spans="1:32" x14ac:dyDescent="0.45">
      <c r="A185" s="3" t="s">
        <v>237</v>
      </c>
      <c r="B185" s="3" t="s">
        <v>72</v>
      </c>
      <c r="C185" s="3" t="s">
        <v>416</v>
      </c>
      <c r="D185" s="130">
        <v>96.6</v>
      </c>
      <c r="E185" s="130">
        <v>0</v>
      </c>
      <c r="F185" s="130">
        <v>2.6</v>
      </c>
      <c r="G185" s="130">
        <v>11.6</v>
      </c>
      <c r="H185" s="130">
        <v>6.8</v>
      </c>
      <c r="I185" s="130">
        <v>7.8</v>
      </c>
      <c r="J185" s="130">
        <v>10.6</v>
      </c>
      <c r="K185" s="130">
        <v>6</v>
      </c>
      <c r="L185" s="130">
        <v>6</v>
      </c>
      <c r="M185" s="130">
        <v>6</v>
      </c>
      <c r="N185" s="130">
        <v>3.2</v>
      </c>
      <c r="O185" s="130">
        <v>2.2000000000000002</v>
      </c>
      <c r="P185" s="130">
        <v>0</v>
      </c>
      <c r="Q185" s="130">
        <v>0</v>
      </c>
      <c r="R185" s="130">
        <v>1</v>
      </c>
      <c r="S185" s="130">
        <v>0</v>
      </c>
      <c r="T185" s="130">
        <v>2.8</v>
      </c>
      <c r="U185" s="130">
        <v>2.6</v>
      </c>
      <c r="V185" s="130">
        <v>4</v>
      </c>
      <c r="W185" s="130">
        <v>5.8</v>
      </c>
      <c r="X185" s="130">
        <v>5.6</v>
      </c>
      <c r="Y185" s="130">
        <v>1</v>
      </c>
      <c r="Z185" s="130">
        <v>2</v>
      </c>
      <c r="AA185" s="130">
        <v>6</v>
      </c>
      <c r="AB185" s="130">
        <v>2</v>
      </c>
      <c r="AC185" s="130">
        <v>0</v>
      </c>
      <c r="AD185" s="130">
        <v>1</v>
      </c>
      <c r="AE185" s="130">
        <v>0</v>
      </c>
      <c r="AF185" s="130">
        <v>0</v>
      </c>
    </row>
    <row r="186" spans="1:32" x14ac:dyDescent="0.45">
      <c r="A186" s="3" t="s">
        <v>237</v>
      </c>
      <c r="B186" s="3" t="s">
        <v>72</v>
      </c>
      <c r="C186" s="3" t="s">
        <v>417</v>
      </c>
      <c r="D186" s="130">
        <v>58.4</v>
      </c>
      <c r="E186" s="130">
        <v>0</v>
      </c>
      <c r="F186" s="130">
        <v>4</v>
      </c>
      <c r="G186" s="130">
        <v>1</v>
      </c>
      <c r="H186" s="130">
        <v>5.6</v>
      </c>
      <c r="I186" s="130">
        <v>3.2</v>
      </c>
      <c r="J186" s="130">
        <v>4.2</v>
      </c>
      <c r="K186" s="130">
        <v>4.8</v>
      </c>
      <c r="L186" s="130">
        <v>4</v>
      </c>
      <c r="M186" s="130">
        <v>1</v>
      </c>
      <c r="N186" s="130">
        <v>3.6</v>
      </c>
      <c r="O186" s="130">
        <v>3</v>
      </c>
      <c r="P186" s="130">
        <v>3</v>
      </c>
      <c r="Q186" s="130">
        <v>0</v>
      </c>
      <c r="R186" s="130">
        <v>0</v>
      </c>
      <c r="S186" s="130">
        <v>0</v>
      </c>
      <c r="T186" s="130">
        <v>2</v>
      </c>
      <c r="U186" s="130">
        <v>2</v>
      </c>
      <c r="V186" s="130">
        <v>0</v>
      </c>
      <c r="W186" s="130">
        <v>5</v>
      </c>
      <c r="X186" s="130">
        <v>5.2</v>
      </c>
      <c r="Y186" s="130">
        <v>2</v>
      </c>
      <c r="Z186" s="130">
        <v>2.8</v>
      </c>
      <c r="AA186" s="130">
        <v>1</v>
      </c>
      <c r="AB186" s="130">
        <v>1</v>
      </c>
      <c r="AC186" s="130">
        <v>0</v>
      </c>
      <c r="AD186" s="130">
        <v>0</v>
      </c>
      <c r="AE186" s="130">
        <v>0</v>
      </c>
      <c r="AF186" s="130">
        <v>0</v>
      </c>
    </row>
    <row r="187" spans="1:32" x14ac:dyDescent="0.45">
      <c r="A187" s="3" t="s">
        <v>237</v>
      </c>
      <c r="B187" s="3" t="s">
        <v>72</v>
      </c>
      <c r="C187" s="3" t="s">
        <v>418</v>
      </c>
      <c r="D187" s="130">
        <v>77.2</v>
      </c>
      <c r="E187" s="130">
        <v>0</v>
      </c>
      <c r="F187" s="130">
        <v>1</v>
      </c>
      <c r="G187" s="130">
        <v>0.2</v>
      </c>
      <c r="H187" s="130">
        <v>9.1999999999999993</v>
      </c>
      <c r="I187" s="130">
        <v>6</v>
      </c>
      <c r="J187" s="130">
        <v>6.2</v>
      </c>
      <c r="K187" s="130">
        <v>2</v>
      </c>
      <c r="L187" s="130">
        <v>7</v>
      </c>
      <c r="M187" s="130">
        <v>6</v>
      </c>
      <c r="N187" s="130">
        <v>4</v>
      </c>
      <c r="O187" s="130">
        <v>3.2</v>
      </c>
      <c r="P187" s="130">
        <v>1</v>
      </c>
      <c r="Q187" s="130">
        <v>1</v>
      </c>
      <c r="R187" s="130">
        <v>0</v>
      </c>
      <c r="S187" s="130">
        <v>0</v>
      </c>
      <c r="T187" s="130">
        <v>2</v>
      </c>
      <c r="U187" s="130">
        <v>0</v>
      </c>
      <c r="V187" s="130">
        <v>3.2</v>
      </c>
      <c r="W187" s="130">
        <v>6</v>
      </c>
      <c r="X187" s="130">
        <v>4.2</v>
      </c>
      <c r="Y187" s="130">
        <v>5.8</v>
      </c>
      <c r="Z187" s="130">
        <v>2</v>
      </c>
      <c r="AA187" s="130">
        <v>3.2</v>
      </c>
      <c r="AB187" s="130">
        <v>2</v>
      </c>
      <c r="AC187" s="130">
        <v>0</v>
      </c>
      <c r="AD187" s="130">
        <v>2</v>
      </c>
      <c r="AE187" s="130">
        <v>0</v>
      </c>
      <c r="AF187" s="130">
        <v>0</v>
      </c>
    </row>
    <row r="188" spans="1:32" x14ac:dyDescent="0.45">
      <c r="A188" s="3" t="s">
        <v>237</v>
      </c>
      <c r="B188" s="3" t="s">
        <v>72</v>
      </c>
      <c r="C188" s="3" t="s">
        <v>419</v>
      </c>
      <c r="D188" s="130">
        <v>92</v>
      </c>
      <c r="E188" s="130">
        <v>0</v>
      </c>
      <c r="F188" s="130">
        <v>2.8</v>
      </c>
      <c r="G188" s="130">
        <v>8</v>
      </c>
      <c r="H188" s="130">
        <v>12.2</v>
      </c>
      <c r="I188" s="130">
        <v>7.4</v>
      </c>
      <c r="J188" s="130">
        <v>9.8000000000000007</v>
      </c>
      <c r="K188" s="130">
        <v>8</v>
      </c>
      <c r="L188" s="130">
        <v>2</v>
      </c>
      <c r="M188" s="130">
        <v>5</v>
      </c>
      <c r="N188" s="130">
        <v>3.2</v>
      </c>
      <c r="O188" s="130">
        <v>2</v>
      </c>
      <c r="P188" s="130">
        <v>0</v>
      </c>
      <c r="Q188" s="130">
        <v>1</v>
      </c>
      <c r="R188" s="130">
        <v>1</v>
      </c>
      <c r="S188" s="130">
        <v>0</v>
      </c>
      <c r="T188" s="130">
        <v>1.2</v>
      </c>
      <c r="U188" s="130">
        <v>6</v>
      </c>
      <c r="V188" s="130">
        <v>5.6</v>
      </c>
      <c r="W188" s="130">
        <v>4.8</v>
      </c>
      <c r="X188" s="130">
        <v>2</v>
      </c>
      <c r="Y188" s="130">
        <v>3</v>
      </c>
      <c r="Z188" s="130">
        <v>0</v>
      </c>
      <c r="AA188" s="130">
        <v>2</v>
      </c>
      <c r="AB188" s="130">
        <v>2</v>
      </c>
      <c r="AC188" s="130">
        <v>2</v>
      </c>
      <c r="AD188" s="130">
        <v>1</v>
      </c>
      <c r="AE188" s="130">
        <v>0</v>
      </c>
      <c r="AF188" s="130">
        <v>0</v>
      </c>
    </row>
    <row r="189" spans="1:32" x14ac:dyDescent="0.45">
      <c r="A189" s="3" t="s">
        <v>237</v>
      </c>
      <c r="B189" s="3" t="s">
        <v>72</v>
      </c>
      <c r="C189" s="3" t="s">
        <v>420</v>
      </c>
      <c r="D189" s="130">
        <v>38.6</v>
      </c>
      <c r="E189" s="130">
        <v>0</v>
      </c>
      <c r="F189" s="130">
        <v>1</v>
      </c>
      <c r="G189" s="130">
        <v>3.4</v>
      </c>
      <c r="H189" s="130">
        <v>3.2</v>
      </c>
      <c r="I189" s="130">
        <v>5.2</v>
      </c>
      <c r="J189" s="130">
        <v>2.4</v>
      </c>
      <c r="K189" s="130">
        <v>1</v>
      </c>
      <c r="L189" s="130">
        <v>5</v>
      </c>
      <c r="M189" s="130">
        <v>2.2000000000000002</v>
      </c>
      <c r="N189" s="130">
        <v>2</v>
      </c>
      <c r="O189" s="130">
        <v>2</v>
      </c>
      <c r="P189" s="130">
        <v>0</v>
      </c>
      <c r="Q189" s="130">
        <v>0</v>
      </c>
      <c r="R189" s="130">
        <v>0</v>
      </c>
      <c r="S189" s="130">
        <v>0</v>
      </c>
      <c r="T189" s="130">
        <v>0.2</v>
      </c>
      <c r="U189" s="130">
        <v>1</v>
      </c>
      <c r="V189" s="130">
        <v>0.4</v>
      </c>
      <c r="W189" s="130">
        <v>4.4000000000000004</v>
      </c>
      <c r="X189" s="130">
        <v>2</v>
      </c>
      <c r="Y189" s="130">
        <v>1</v>
      </c>
      <c r="Z189" s="130">
        <v>1.2</v>
      </c>
      <c r="AA189" s="130">
        <v>0</v>
      </c>
      <c r="AB189" s="130">
        <v>1</v>
      </c>
      <c r="AC189" s="130">
        <v>0</v>
      </c>
      <c r="AD189" s="130">
        <v>0</v>
      </c>
      <c r="AE189" s="130">
        <v>0</v>
      </c>
      <c r="AF189" s="130">
        <v>0</v>
      </c>
    </row>
    <row r="190" spans="1:32" x14ac:dyDescent="0.45">
      <c r="A190" s="3" t="s">
        <v>237</v>
      </c>
      <c r="B190" s="3" t="s">
        <v>72</v>
      </c>
      <c r="C190" s="3" t="s">
        <v>421</v>
      </c>
      <c r="D190" s="130">
        <v>63.4</v>
      </c>
      <c r="E190" s="130">
        <v>0</v>
      </c>
      <c r="F190" s="130">
        <v>3</v>
      </c>
      <c r="G190" s="130">
        <v>1.4</v>
      </c>
      <c r="H190" s="130">
        <v>4.4000000000000004</v>
      </c>
      <c r="I190" s="130">
        <v>6.8</v>
      </c>
      <c r="J190" s="130">
        <v>4.8</v>
      </c>
      <c r="K190" s="130">
        <v>6</v>
      </c>
      <c r="L190" s="130">
        <v>2</v>
      </c>
      <c r="M190" s="130">
        <v>4</v>
      </c>
      <c r="N190" s="130">
        <v>6</v>
      </c>
      <c r="O190" s="130">
        <v>5</v>
      </c>
      <c r="P190" s="130">
        <v>0</v>
      </c>
      <c r="Q190" s="130">
        <v>0</v>
      </c>
      <c r="R190" s="130">
        <v>0</v>
      </c>
      <c r="S190" s="130">
        <v>0</v>
      </c>
      <c r="T190" s="130">
        <v>2</v>
      </c>
      <c r="U190" s="130">
        <v>3.2</v>
      </c>
      <c r="V190" s="130">
        <v>4</v>
      </c>
      <c r="W190" s="130">
        <v>1</v>
      </c>
      <c r="X190" s="130">
        <v>3</v>
      </c>
      <c r="Y190" s="130">
        <v>2</v>
      </c>
      <c r="Z190" s="130">
        <v>1.8</v>
      </c>
      <c r="AA190" s="130">
        <v>3</v>
      </c>
      <c r="AB190" s="130">
        <v>0</v>
      </c>
      <c r="AC190" s="130">
        <v>0</v>
      </c>
      <c r="AD190" s="130">
        <v>0</v>
      </c>
      <c r="AE190" s="130">
        <v>0</v>
      </c>
      <c r="AF190" s="130">
        <v>0</v>
      </c>
    </row>
    <row r="191" spans="1:32" x14ac:dyDescent="0.45">
      <c r="A191" s="3" t="s">
        <v>237</v>
      </c>
      <c r="B191" s="3" t="s">
        <v>72</v>
      </c>
      <c r="C191" s="3" t="s">
        <v>422</v>
      </c>
      <c r="D191" s="130">
        <v>45</v>
      </c>
      <c r="E191" s="130">
        <v>0</v>
      </c>
      <c r="F191" s="130">
        <v>1</v>
      </c>
      <c r="G191" s="130">
        <v>1.2</v>
      </c>
      <c r="H191" s="130">
        <v>2</v>
      </c>
      <c r="I191" s="130">
        <v>2</v>
      </c>
      <c r="J191" s="130">
        <v>3.8</v>
      </c>
      <c r="K191" s="130">
        <v>5</v>
      </c>
      <c r="L191" s="130">
        <v>1.2</v>
      </c>
      <c r="M191" s="130">
        <v>4</v>
      </c>
      <c r="N191" s="130">
        <v>5</v>
      </c>
      <c r="O191" s="130">
        <v>2</v>
      </c>
      <c r="P191" s="130">
        <v>0</v>
      </c>
      <c r="Q191" s="130">
        <v>0</v>
      </c>
      <c r="R191" s="130">
        <v>1</v>
      </c>
      <c r="S191" s="130">
        <v>0</v>
      </c>
      <c r="T191" s="130">
        <v>0</v>
      </c>
      <c r="U191" s="130">
        <v>3</v>
      </c>
      <c r="V191" s="130">
        <v>1.2</v>
      </c>
      <c r="W191" s="130">
        <v>2</v>
      </c>
      <c r="X191" s="130">
        <v>2.8</v>
      </c>
      <c r="Y191" s="130">
        <v>1</v>
      </c>
      <c r="Z191" s="130">
        <v>2</v>
      </c>
      <c r="AA191" s="130">
        <v>1.8</v>
      </c>
      <c r="AB191" s="130">
        <v>2</v>
      </c>
      <c r="AC191" s="130">
        <v>1</v>
      </c>
      <c r="AD191" s="130">
        <v>0</v>
      </c>
      <c r="AE191" s="130">
        <v>0</v>
      </c>
      <c r="AF191" s="130">
        <v>0</v>
      </c>
    </row>
    <row r="192" spans="1:32" x14ac:dyDescent="0.45">
      <c r="A192" s="3" t="s">
        <v>237</v>
      </c>
      <c r="B192" s="3" t="s">
        <v>72</v>
      </c>
      <c r="C192" s="3" t="s">
        <v>423</v>
      </c>
      <c r="D192" s="130">
        <v>2</v>
      </c>
      <c r="E192" s="130">
        <v>0</v>
      </c>
      <c r="F192" s="130">
        <v>0</v>
      </c>
      <c r="G192" s="130">
        <v>0</v>
      </c>
      <c r="H192" s="130">
        <v>0</v>
      </c>
      <c r="I192" s="130">
        <v>0</v>
      </c>
      <c r="J192" s="130">
        <v>0</v>
      </c>
      <c r="K192" s="130">
        <v>0</v>
      </c>
      <c r="L192" s="130">
        <v>0</v>
      </c>
      <c r="M192" s="130">
        <v>0</v>
      </c>
      <c r="N192" s="130">
        <v>0</v>
      </c>
      <c r="O192" s="130">
        <v>0</v>
      </c>
      <c r="P192" s="130">
        <v>1</v>
      </c>
      <c r="Q192" s="130">
        <v>0</v>
      </c>
      <c r="R192" s="130">
        <v>0</v>
      </c>
      <c r="S192" s="130">
        <v>0</v>
      </c>
      <c r="T192" s="130">
        <v>0</v>
      </c>
      <c r="U192" s="130">
        <v>0</v>
      </c>
      <c r="V192" s="130">
        <v>0</v>
      </c>
      <c r="W192" s="130">
        <v>0</v>
      </c>
      <c r="X192" s="130">
        <v>0</v>
      </c>
      <c r="Y192" s="130">
        <v>1</v>
      </c>
      <c r="Z192" s="130">
        <v>0</v>
      </c>
      <c r="AA192" s="130">
        <v>0</v>
      </c>
      <c r="AB192" s="130">
        <v>0</v>
      </c>
      <c r="AC192" s="130">
        <v>0</v>
      </c>
      <c r="AD192" s="130">
        <v>0</v>
      </c>
      <c r="AE192" s="130">
        <v>0</v>
      </c>
      <c r="AF192" s="130">
        <v>0</v>
      </c>
    </row>
    <row r="193" spans="1:32" x14ac:dyDescent="0.45">
      <c r="A193" s="3" t="s">
        <v>237</v>
      </c>
      <c r="B193" s="3" t="s">
        <v>72</v>
      </c>
      <c r="C193" s="3" t="s">
        <v>424</v>
      </c>
      <c r="D193" s="130">
        <v>72.2</v>
      </c>
      <c r="E193" s="130">
        <v>0</v>
      </c>
      <c r="F193" s="130">
        <v>4.2</v>
      </c>
      <c r="G193" s="130">
        <v>10.199999999999999</v>
      </c>
      <c r="H193" s="130">
        <v>3.4</v>
      </c>
      <c r="I193" s="130">
        <v>2</v>
      </c>
      <c r="J193" s="130">
        <v>5</v>
      </c>
      <c r="K193" s="130">
        <v>6</v>
      </c>
      <c r="L193" s="130">
        <v>1.2</v>
      </c>
      <c r="M193" s="130">
        <v>9</v>
      </c>
      <c r="N193" s="130">
        <v>7.8</v>
      </c>
      <c r="O193" s="130">
        <v>3</v>
      </c>
      <c r="P193" s="130">
        <v>2</v>
      </c>
      <c r="Q193" s="130">
        <v>1</v>
      </c>
      <c r="R193" s="130">
        <v>0</v>
      </c>
      <c r="S193" s="130">
        <v>0</v>
      </c>
      <c r="T193" s="130">
        <v>3</v>
      </c>
      <c r="U193" s="130">
        <v>1</v>
      </c>
      <c r="V193" s="130">
        <v>0</v>
      </c>
      <c r="W193" s="130">
        <v>4</v>
      </c>
      <c r="X193" s="130">
        <v>2</v>
      </c>
      <c r="Y193" s="130">
        <v>1</v>
      </c>
      <c r="Z193" s="130">
        <v>0.2</v>
      </c>
      <c r="AA193" s="130">
        <v>1</v>
      </c>
      <c r="AB193" s="130">
        <v>1.2</v>
      </c>
      <c r="AC193" s="130">
        <v>0</v>
      </c>
      <c r="AD193" s="130">
        <v>3</v>
      </c>
      <c r="AE193" s="130">
        <v>0</v>
      </c>
      <c r="AF193" s="130">
        <v>1</v>
      </c>
    </row>
    <row r="194" spans="1:32" x14ac:dyDescent="0.45">
      <c r="A194" s="3" t="s">
        <v>237</v>
      </c>
      <c r="B194" s="3" t="s">
        <v>72</v>
      </c>
      <c r="C194" s="3" t="s">
        <v>425</v>
      </c>
      <c r="D194" s="130">
        <v>393.2</v>
      </c>
      <c r="E194" s="130">
        <v>0</v>
      </c>
      <c r="F194" s="130">
        <v>9.4</v>
      </c>
      <c r="G194" s="130">
        <v>32.6</v>
      </c>
      <c r="H194" s="130">
        <v>36.200000000000003</v>
      </c>
      <c r="I194" s="130">
        <v>25.4</v>
      </c>
      <c r="J194" s="130">
        <v>25.8</v>
      </c>
      <c r="K194" s="130">
        <v>17.600000000000001</v>
      </c>
      <c r="L194" s="130">
        <v>21.4</v>
      </c>
      <c r="M194" s="130">
        <v>20.2</v>
      </c>
      <c r="N194" s="130">
        <v>17.2</v>
      </c>
      <c r="O194" s="130">
        <v>13.2</v>
      </c>
      <c r="P194" s="130">
        <v>5</v>
      </c>
      <c r="Q194" s="130">
        <v>3</v>
      </c>
      <c r="R194" s="130">
        <v>3</v>
      </c>
      <c r="S194" s="130">
        <v>0</v>
      </c>
      <c r="T194" s="130">
        <v>10.8</v>
      </c>
      <c r="U194" s="130">
        <v>24.6</v>
      </c>
      <c r="V194" s="130">
        <v>24.6</v>
      </c>
      <c r="W194" s="130">
        <v>19.399999999999999</v>
      </c>
      <c r="X194" s="130">
        <v>22</v>
      </c>
      <c r="Y194" s="130">
        <v>14.2</v>
      </c>
      <c r="Z194" s="130">
        <v>17</v>
      </c>
      <c r="AA194" s="130">
        <v>5.8</v>
      </c>
      <c r="AB194" s="130">
        <v>11.8</v>
      </c>
      <c r="AC194" s="130">
        <v>8</v>
      </c>
      <c r="AD194" s="130">
        <v>3</v>
      </c>
      <c r="AE194" s="130">
        <v>0</v>
      </c>
      <c r="AF194" s="130">
        <v>2</v>
      </c>
    </row>
    <row r="195" spans="1:32" x14ac:dyDescent="0.45">
      <c r="A195" s="2" t="s">
        <v>235</v>
      </c>
      <c r="B195" s="2" t="s">
        <v>73</v>
      </c>
      <c r="C195" s="2" t="s">
        <v>426</v>
      </c>
      <c r="D195" s="129">
        <v>233.2</v>
      </c>
      <c r="E195" s="129">
        <v>0</v>
      </c>
      <c r="F195" s="129">
        <v>10</v>
      </c>
      <c r="G195" s="129">
        <v>16</v>
      </c>
      <c r="H195" s="129">
        <v>11.6</v>
      </c>
      <c r="I195" s="129">
        <v>11.4</v>
      </c>
      <c r="J195" s="129">
        <v>20.2</v>
      </c>
      <c r="K195" s="129">
        <v>11</v>
      </c>
      <c r="L195" s="129">
        <v>15</v>
      </c>
      <c r="M195" s="129">
        <v>26</v>
      </c>
      <c r="N195" s="129">
        <v>23.8</v>
      </c>
      <c r="O195" s="129">
        <v>13</v>
      </c>
      <c r="P195" s="129">
        <v>8</v>
      </c>
      <c r="Q195" s="129">
        <v>4</v>
      </c>
      <c r="R195" s="129">
        <v>1</v>
      </c>
      <c r="S195" s="129">
        <v>0</v>
      </c>
      <c r="T195" s="129">
        <v>3</v>
      </c>
      <c r="U195" s="129">
        <v>9</v>
      </c>
      <c r="V195" s="129">
        <v>8</v>
      </c>
      <c r="W195" s="129">
        <v>7</v>
      </c>
      <c r="X195" s="129">
        <v>9.1999999999999993</v>
      </c>
      <c r="Y195" s="129">
        <v>4</v>
      </c>
      <c r="Z195" s="129">
        <v>4</v>
      </c>
      <c r="AA195" s="129">
        <v>8</v>
      </c>
      <c r="AB195" s="129">
        <v>4</v>
      </c>
      <c r="AC195" s="129">
        <v>3</v>
      </c>
      <c r="AD195" s="129">
        <v>3</v>
      </c>
      <c r="AE195" s="129">
        <v>0</v>
      </c>
      <c r="AF195" s="129">
        <v>0</v>
      </c>
    </row>
    <row r="196" spans="1:32" x14ac:dyDescent="0.45">
      <c r="A196" s="3" t="s">
        <v>237</v>
      </c>
      <c r="B196" s="3" t="s">
        <v>73</v>
      </c>
      <c r="C196" s="3" t="s">
        <v>427</v>
      </c>
      <c r="D196" s="130">
        <v>84.2</v>
      </c>
      <c r="E196" s="130">
        <v>0</v>
      </c>
      <c r="F196" s="130">
        <v>5</v>
      </c>
      <c r="G196" s="130">
        <v>2</v>
      </c>
      <c r="H196" s="130">
        <v>4.5999999999999996</v>
      </c>
      <c r="I196" s="130">
        <v>4.2</v>
      </c>
      <c r="J196" s="130">
        <v>3.2</v>
      </c>
      <c r="K196" s="130">
        <v>4</v>
      </c>
      <c r="L196" s="130">
        <v>5</v>
      </c>
      <c r="M196" s="130">
        <v>10</v>
      </c>
      <c r="N196" s="130">
        <v>10.8</v>
      </c>
      <c r="O196" s="130">
        <v>6</v>
      </c>
      <c r="P196" s="130">
        <v>3</v>
      </c>
      <c r="Q196" s="130">
        <v>1.2</v>
      </c>
      <c r="R196" s="130">
        <v>0</v>
      </c>
      <c r="S196" s="130">
        <v>0</v>
      </c>
      <c r="T196" s="130">
        <v>2</v>
      </c>
      <c r="U196" s="130">
        <v>1</v>
      </c>
      <c r="V196" s="130">
        <v>2</v>
      </c>
      <c r="W196" s="130">
        <v>5</v>
      </c>
      <c r="X196" s="130">
        <v>4.2</v>
      </c>
      <c r="Y196" s="130">
        <v>2</v>
      </c>
      <c r="Z196" s="130">
        <v>1</v>
      </c>
      <c r="AA196" s="130">
        <v>4</v>
      </c>
      <c r="AB196" s="130">
        <v>1</v>
      </c>
      <c r="AC196" s="130">
        <v>2</v>
      </c>
      <c r="AD196" s="130">
        <v>1</v>
      </c>
      <c r="AE196" s="130">
        <v>0</v>
      </c>
      <c r="AF196" s="130">
        <v>0</v>
      </c>
    </row>
    <row r="197" spans="1:32" x14ac:dyDescent="0.45">
      <c r="A197" s="3" t="s">
        <v>237</v>
      </c>
      <c r="B197" s="3" t="s">
        <v>73</v>
      </c>
      <c r="C197" s="3" t="s">
        <v>428</v>
      </c>
      <c r="D197" s="130">
        <v>98.8</v>
      </c>
      <c r="E197" s="130">
        <v>0</v>
      </c>
      <c r="F197" s="130">
        <v>4</v>
      </c>
      <c r="G197" s="130">
        <v>12.8</v>
      </c>
      <c r="H197" s="130">
        <v>5</v>
      </c>
      <c r="I197" s="130">
        <v>6.2</v>
      </c>
      <c r="J197" s="130">
        <v>13</v>
      </c>
      <c r="K197" s="130">
        <v>7</v>
      </c>
      <c r="L197" s="130">
        <v>8</v>
      </c>
      <c r="M197" s="130">
        <v>8</v>
      </c>
      <c r="N197" s="130">
        <v>6</v>
      </c>
      <c r="O197" s="130">
        <v>2</v>
      </c>
      <c r="P197" s="130">
        <v>2</v>
      </c>
      <c r="Q197" s="130">
        <v>2.8</v>
      </c>
      <c r="R197" s="130">
        <v>0</v>
      </c>
      <c r="S197" s="130">
        <v>0</v>
      </c>
      <c r="T197" s="130">
        <v>0</v>
      </c>
      <c r="U197" s="130">
        <v>8</v>
      </c>
      <c r="V197" s="130">
        <v>5</v>
      </c>
      <c r="W197" s="130">
        <v>1</v>
      </c>
      <c r="X197" s="130">
        <v>3</v>
      </c>
      <c r="Y197" s="130">
        <v>1</v>
      </c>
      <c r="Z197" s="130">
        <v>0</v>
      </c>
      <c r="AA197" s="130">
        <v>0</v>
      </c>
      <c r="AB197" s="130">
        <v>2</v>
      </c>
      <c r="AC197" s="130">
        <v>0</v>
      </c>
      <c r="AD197" s="130">
        <v>2</v>
      </c>
      <c r="AE197" s="130">
        <v>0</v>
      </c>
      <c r="AF197" s="130">
        <v>0</v>
      </c>
    </row>
    <row r="198" spans="1:32" x14ac:dyDescent="0.45">
      <c r="A198" s="3" t="s">
        <v>237</v>
      </c>
      <c r="B198" s="3" t="s">
        <v>73</v>
      </c>
      <c r="C198" s="3" t="s">
        <v>429</v>
      </c>
      <c r="D198" s="130">
        <v>46</v>
      </c>
      <c r="E198" s="130">
        <v>0</v>
      </c>
      <c r="F198" s="130">
        <v>1</v>
      </c>
      <c r="G198" s="130">
        <v>1</v>
      </c>
      <c r="H198" s="130">
        <v>2</v>
      </c>
      <c r="I198" s="130">
        <v>0</v>
      </c>
      <c r="J198" s="130">
        <v>4</v>
      </c>
      <c r="K198" s="130">
        <v>0</v>
      </c>
      <c r="L198" s="130">
        <v>2</v>
      </c>
      <c r="M198" s="130">
        <v>8</v>
      </c>
      <c r="N198" s="130">
        <v>7</v>
      </c>
      <c r="O198" s="130">
        <v>4</v>
      </c>
      <c r="P198" s="130">
        <v>3</v>
      </c>
      <c r="Q198" s="130">
        <v>0</v>
      </c>
      <c r="R198" s="130">
        <v>1</v>
      </c>
      <c r="S198" s="130">
        <v>0</v>
      </c>
      <c r="T198" s="130">
        <v>1</v>
      </c>
      <c r="U198" s="130">
        <v>0</v>
      </c>
      <c r="V198" s="130">
        <v>1</v>
      </c>
      <c r="W198" s="130">
        <v>1</v>
      </c>
      <c r="X198" s="130">
        <v>2</v>
      </c>
      <c r="Y198" s="130">
        <v>1</v>
      </c>
      <c r="Z198" s="130">
        <v>3</v>
      </c>
      <c r="AA198" s="130">
        <v>3</v>
      </c>
      <c r="AB198" s="130">
        <v>0</v>
      </c>
      <c r="AC198" s="130">
        <v>1</v>
      </c>
      <c r="AD198" s="130">
        <v>0</v>
      </c>
      <c r="AE198" s="130">
        <v>0</v>
      </c>
      <c r="AF198" s="130">
        <v>0</v>
      </c>
    </row>
    <row r="199" spans="1:32" x14ac:dyDescent="0.45">
      <c r="A199" s="3" t="s">
        <v>237</v>
      </c>
      <c r="B199" s="3" t="s">
        <v>73</v>
      </c>
      <c r="C199" s="3" t="s">
        <v>430</v>
      </c>
      <c r="D199" s="130">
        <v>4.2</v>
      </c>
      <c r="E199" s="130">
        <v>0</v>
      </c>
      <c r="F199" s="130">
        <v>0</v>
      </c>
      <c r="G199" s="130">
        <v>0.2</v>
      </c>
      <c r="H199" s="130">
        <v>0</v>
      </c>
      <c r="I199" s="130">
        <v>1</v>
      </c>
      <c r="J199" s="130">
        <v>0</v>
      </c>
      <c r="K199" s="130">
        <v>0</v>
      </c>
      <c r="L199" s="130">
        <v>0</v>
      </c>
      <c r="M199" s="130">
        <v>0</v>
      </c>
      <c r="N199" s="130">
        <v>0</v>
      </c>
      <c r="O199" s="130">
        <v>1</v>
      </c>
      <c r="P199" s="130">
        <v>0</v>
      </c>
      <c r="Q199" s="130">
        <v>0</v>
      </c>
      <c r="R199" s="130">
        <v>0</v>
      </c>
      <c r="S199" s="130">
        <v>0</v>
      </c>
      <c r="T199" s="130">
        <v>0</v>
      </c>
      <c r="U199" s="130">
        <v>0</v>
      </c>
      <c r="V199" s="130">
        <v>0</v>
      </c>
      <c r="W199" s="130">
        <v>0</v>
      </c>
      <c r="X199" s="130">
        <v>0</v>
      </c>
      <c r="Y199" s="130">
        <v>0</v>
      </c>
      <c r="Z199" s="130">
        <v>0</v>
      </c>
      <c r="AA199" s="130">
        <v>1</v>
      </c>
      <c r="AB199" s="130">
        <v>1</v>
      </c>
      <c r="AC199" s="130">
        <v>0</v>
      </c>
      <c r="AD199" s="130">
        <v>0</v>
      </c>
      <c r="AE199" s="130">
        <v>0</v>
      </c>
      <c r="AF199" s="130">
        <v>0</v>
      </c>
    </row>
    <row r="200" spans="1:32" x14ac:dyDescent="0.45">
      <c r="A200" s="2" t="s">
        <v>235</v>
      </c>
      <c r="B200" s="2" t="s">
        <v>74</v>
      </c>
      <c r="C200" s="2" t="s">
        <v>431</v>
      </c>
      <c r="D200" s="129">
        <v>243.6</v>
      </c>
      <c r="E200" s="129">
        <v>0</v>
      </c>
      <c r="F200" s="129">
        <v>5.2</v>
      </c>
      <c r="G200" s="129">
        <v>8</v>
      </c>
      <c r="H200" s="129">
        <v>18.600000000000001</v>
      </c>
      <c r="I200" s="129">
        <v>25.2</v>
      </c>
      <c r="J200" s="129">
        <v>20.2</v>
      </c>
      <c r="K200" s="129">
        <v>8</v>
      </c>
      <c r="L200" s="129">
        <v>18</v>
      </c>
      <c r="M200" s="129">
        <v>25</v>
      </c>
      <c r="N200" s="129">
        <v>13.8</v>
      </c>
      <c r="O200" s="129">
        <v>8</v>
      </c>
      <c r="P200" s="129">
        <v>2</v>
      </c>
      <c r="Q200" s="129">
        <v>2</v>
      </c>
      <c r="R200" s="129">
        <v>0</v>
      </c>
      <c r="S200" s="129">
        <v>0</v>
      </c>
      <c r="T200" s="129">
        <v>6</v>
      </c>
      <c r="U200" s="129">
        <v>8.6</v>
      </c>
      <c r="V200" s="129">
        <v>11</v>
      </c>
      <c r="W200" s="129">
        <v>17</v>
      </c>
      <c r="X200" s="129">
        <v>13</v>
      </c>
      <c r="Y200" s="129">
        <v>6.8</v>
      </c>
      <c r="Z200" s="129">
        <v>9.1999999999999993</v>
      </c>
      <c r="AA200" s="129">
        <v>7</v>
      </c>
      <c r="AB200" s="129">
        <v>4</v>
      </c>
      <c r="AC200" s="129">
        <v>4</v>
      </c>
      <c r="AD200" s="129">
        <v>1</v>
      </c>
      <c r="AE200" s="129">
        <v>1</v>
      </c>
      <c r="AF200" s="129">
        <v>1</v>
      </c>
    </row>
    <row r="201" spans="1:32" x14ac:dyDescent="0.45">
      <c r="A201" s="3" t="s">
        <v>237</v>
      </c>
      <c r="B201" s="3" t="s">
        <v>74</v>
      </c>
      <c r="C201" s="3" t="s">
        <v>432</v>
      </c>
      <c r="D201" s="130">
        <v>93.4</v>
      </c>
      <c r="E201" s="130">
        <v>0</v>
      </c>
      <c r="F201" s="130">
        <v>3</v>
      </c>
      <c r="G201" s="130">
        <v>5.8</v>
      </c>
      <c r="H201" s="130">
        <v>6</v>
      </c>
      <c r="I201" s="130">
        <v>13.6</v>
      </c>
      <c r="J201" s="130">
        <v>9</v>
      </c>
      <c r="K201" s="130">
        <v>3</v>
      </c>
      <c r="L201" s="130">
        <v>7</v>
      </c>
      <c r="M201" s="130">
        <v>5</v>
      </c>
      <c r="N201" s="130">
        <v>5.8</v>
      </c>
      <c r="O201" s="130">
        <v>1</v>
      </c>
      <c r="P201" s="130">
        <v>0</v>
      </c>
      <c r="Q201" s="130">
        <v>0</v>
      </c>
      <c r="R201" s="130">
        <v>0</v>
      </c>
      <c r="S201" s="130">
        <v>0</v>
      </c>
      <c r="T201" s="130">
        <v>3</v>
      </c>
      <c r="U201" s="130">
        <v>3.2</v>
      </c>
      <c r="V201" s="130">
        <v>5</v>
      </c>
      <c r="W201" s="130">
        <v>6.2</v>
      </c>
      <c r="X201" s="130">
        <v>3.8</v>
      </c>
      <c r="Y201" s="130">
        <v>3.8</v>
      </c>
      <c r="Z201" s="130">
        <v>4.2</v>
      </c>
      <c r="AA201" s="130">
        <v>3</v>
      </c>
      <c r="AB201" s="130">
        <v>2</v>
      </c>
      <c r="AC201" s="130">
        <v>0</v>
      </c>
      <c r="AD201" s="130">
        <v>0</v>
      </c>
      <c r="AE201" s="130">
        <v>0</v>
      </c>
      <c r="AF201" s="130">
        <v>0</v>
      </c>
    </row>
    <row r="202" spans="1:32" x14ac:dyDescent="0.45">
      <c r="A202" s="3" t="s">
        <v>237</v>
      </c>
      <c r="B202" s="3" t="s">
        <v>74</v>
      </c>
      <c r="C202" s="3" t="s">
        <v>433</v>
      </c>
      <c r="D202" s="130">
        <v>81.400000000000006</v>
      </c>
      <c r="E202" s="130">
        <v>0</v>
      </c>
      <c r="F202" s="130">
        <v>1</v>
      </c>
      <c r="G202" s="130">
        <v>0</v>
      </c>
      <c r="H202" s="130">
        <v>6.8</v>
      </c>
      <c r="I202" s="130">
        <v>7.4</v>
      </c>
      <c r="J202" s="130">
        <v>5</v>
      </c>
      <c r="K202" s="130">
        <v>2</v>
      </c>
      <c r="L202" s="130">
        <v>7</v>
      </c>
      <c r="M202" s="130">
        <v>14.8</v>
      </c>
      <c r="N202" s="130">
        <v>4.8</v>
      </c>
      <c r="O202" s="130">
        <v>5.2</v>
      </c>
      <c r="P202" s="130">
        <v>1</v>
      </c>
      <c r="Q202" s="130">
        <v>1</v>
      </c>
      <c r="R202" s="130">
        <v>0</v>
      </c>
      <c r="S202" s="130">
        <v>0</v>
      </c>
      <c r="T202" s="130">
        <v>1</v>
      </c>
      <c r="U202" s="130">
        <v>0.4</v>
      </c>
      <c r="V202" s="130">
        <v>4</v>
      </c>
      <c r="W202" s="130">
        <v>6</v>
      </c>
      <c r="X202" s="130">
        <v>5.2</v>
      </c>
      <c r="Y202" s="130">
        <v>1</v>
      </c>
      <c r="Z202" s="130">
        <v>4</v>
      </c>
      <c r="AA202" s="130">
        <v>2.8</v>
      </c>
      <c r="AB202" s="130">
        <v>0</v>
      </c>
      <c r="AC202" s="130">
        <v>1</v>
      </c>
      <c r="AD202" s="130">
        <v>0</v>
      </c>
      <c r="AE202" s="130">
        <v>0</v>
      </c>
      <c r="AF202" s="130">
        <v>0</v>
      </c>
    </row>
    <row r="203" spans="1:32" x14ac:dyDescent="0.45">
      <c r="A203" s="3" t="s">
        <v>237</v>
      </c>
      <c r="B203" s="3" t="s">
        <v>74</v>
      </c>
      <c r="C203" s="3" t="s">
        <v>434</v>
      </c>
      <c r="D203" s="130">
        <v>30.6</v>
      </c>
      <c r="E203" s="130">
        <v>0</v>
      </c>
      <c r="F203" s="130">
        <v>1</v>
      </c>
      <c r="G203" s="130">
        <v>1</v>
      </c>
      <c r="H203" s="130">
        <v>1.8</v>
      </c>
      <c r="I203" s="130">
        <v>1.2</v>
      </c>
      <c r="J203" s="130">
        <v>4</v>
      </c>
      <c r="K203" s="130">
        <v>3</v>
      </c>
      <c r="L203" s="130">
        <v>1</v>
      </c>
      <c r="M203" s="130">
        <v>2.8</v>
      </c>
      <c r="N203" s="130">
        <v>1</v>
      </c>
      <c r="O203" s="130">
        <v>0</v>
      </c>
      <c r="P203" s="130">
        <v>0</v>
      </c>
      <c r="Q203" s="130">
        <v>0</v>
      </c>
      <c r="R203" s="130">
        <v>0</v>
      </c>
      <c r="S203" s="130">
        <v>0</v>
      </c>
      <c r="T203" s="130">
        <v>1</v>
      </c>
      <c r="U203" s="130">
        <v>3</v>
      </c>
      <c r="V203" s="130">
        <v>0.8</v>
      </c>
      <c r="W203" s="130">
        <v>2</v>
      </c>
      <c r="X203" s="130">
        <v>2</v>
      </c>
      <c r="Y203" s="130">
        <v>1</v>
      </c>
      <c r="Z203" s="130">
        <v>1</v>
      </c>
      <c r="AA203" s="130">
        <v>0</v>
      </c>
      <c r="AB203" s="130">
        <v>1</v>
      </c>
      <c r="AC203" s="130">
        <v>1</v>
      </c>
      <c r="AD203" s="130">
        <v>1</v>
      </c>
      <c r="AE203" s="130">
        <v>0</v>
      </c>
      <c r="AF203" s="130">
        <v>0</v>
      </c>
    </row>
    <row r="204" spans="1:32" x14ac:dyDescent="0.45">
      <c r="A204" s="3" t="s">
        <v>237</v>
      </c>
      <c r="B204" s="3" t="s">
        <v>74</v>
      </c>
      <c r="C204" s="3" t="s">
        <v>435</v>
      </c>
      <c r="D204" s="130">
        <v>38.200000000000003</v>
      </c>
      <c r="E204" s="130">
        <v>0</v>
      </c>
      <c r="F204" s="130">
        <v>0.2</v>
      </c>
      <c r="G204" s="130">
        <v>1.2</v>
      </c>
      <c r="H204" s="130">
        <v>4</v>
      </c>
      <c r="I204" s="130">
        <v>3</v>
      </c>
      <c r="J204" s="130">
        <v>2.2000000000000002</v>
      </c>
      <c r="K204" s="130">
        <v>0</v>
      </c>
      <c r="L204" s="130">
        <v>3</v>
      </c>
      <c r="M204" s="130">
        <v>2.4</v>
      </c>
      <c r="N204" s="130">
        <v>2.2000000000000002</v>
      </c>
      <c r="O204" s="130">
        <v>1.8</v>
      </c>
      <c r="P204" s="130">
        <v>1</v>
      </c>
      <c r="Q204" s="130">
        <v>1</v>
      </c>
      <c r="R204" s="130">
        <v>0</v>
      </c>
      <c r="S204" s="130">
        <v>0</v>
      </c>
      <c r="T204" s="130">
        <v>1</v>
      </c>
      <c r="U204" s="130">
        <v>2</v>
      </c>
      <c r="V204" s="130">
        <v>1.2</v>
      </c>
      <c r="W204" s="130">
        <v>2.8</v>
      </c>
      <c r="X204" s="130">
        <v>2</v>
      </c>
      <c r="Y204" s="130">
        <v>1</v>
      </c>
      <c r="Z204" s="130">
        <v>0</v>
      </c>
      <c r="AA204" s="130">
        <v>1.2</v>
      </c>
      <c r="AB204" s="130">
        <v>1</v>
      </c>
      <c r="AC204" s="130">
        <v>2</v>
      </c>
      <c r="AD204" s="130">
        <v>0</v>
      </c>
      <c r="AE204" s="130">
        <v>1</v>
      </c>
      <c r="AF204" s="130">
        <v>1</v>
      </c>
    </row>
    <row r="205" spans="1:32" x14ac:dyDescent="0.45">
      <c r="A205" s="2" t="s">
        <v>235</v>
      </c>
      <c r="B205" s="2" t="s">
        <v>75</v>
      </c>
      <c r="C205" s="2" t="s">
        <v>436</v>
      </c>
      <c r="D205" s="129">
        <v>456.8</v>
      </c>
      <c r="E205" s="129">
        <v>0</v>
      </c>
      <c r="F205" s="129">
        <v>9</v>
      </c>
      <c r="G205" s="129">
        <v>35</v>
      </c>
      <c r="H205" s="129">
        <v>37.4</v>
      </c>
      <c r="I205" s="129">
        <v>35.6</v>
      </c>
      <c r="J205" s="129">
        <v>30.2</v>
      </c>
      <c r="K205" s="129">
        <v>26</v>
      </c>
      <c r="L205" s="129">
        <v>41.6</v>
      </c>
      <c r="M205" s="129">
        <v>30</v>
      </c>
      <c r="N205" s="129">
        <v>35.4</v>
      </c>
      <c r="O205" s="129">
        <v>16</v>
      </c>
      <c r="P205" s="129">
        <v>1</v>
      </c>
      <c r="Q205" s="129">
        <v>3</v>
      </c>
      <c r="R205" s="129">
        <v>0</v>
      </c>
      <c r="S205" s="129">
        <v>0</v>
      </c>
      <c r="T205" s="129">
        <v>7</v>
      </c>
      <c r="U205" s="129">
        <v>9.4</v>
      </c>
      <c r="V205" s="129">
        <v>24.6</v>
      </c>
      <c r="W205" s="129">
        <v>27.2</v>
      </c>
      <c r="X205" s="129">
        <v>19.2</v>
      </c>
      <c r="Y205" s="129">
        <v>14.2</v>
      </c>
      <c r="Z205" s="129">
        <v>14.8</v>
      </c>
      <c r="AA205" s="129">
        <v>7.2</v>
      </c>
      <c r="AB205" s="129">
        <v>13</v>
      </c>
      <c r="AC205" s="129">
        <v>12</v>
      </c>
      <c r="AD205" s="129">
        <v>3</v>
      </c>
      <c r="AE205" s="129">
        <v>2</v>
      </c>
      <c r="AF205" s="129">
        <v>3</v>
      </c>
    </row>
    <row r="206" spans="1:32" x14ac:dyDescent="0.45">
      <c r="A206" s="3" t="s">
        <v>237</v>
      </c>
      <c r="B206" s="3" t="s">
        <v>75</v>
      </c>
      <c r="C206" s="3" t="s">
        <v>437</v>
      </c>
      <c r="D206" s="130">
        <v>11</v>
      </c>
      <c r="E206" s="130">
        <v>0</v>
      </c>
      <c r="F206" s="130">
        <v>0</v>
      </c>
      <c r="G206" s="130">
        <v>0</v>
      </c>
      <c r="H206" s="130">
        <v>2.8</v>
      </c>
      <c r="I206" s="130">
        <v>2.2000000000000002</v>
      </c>
      <c r="J206" s="130">
        <v>0.8</v>
      </c>
      <c r="K206" s="130">
        <v>2</v>
      </c>
      <c r="L206" s="130">
        <v>0</v>
      </c>
      <c r="M206" s="130">
        <v>2</v>
      </c>
      <c r="N206" s="130">
        <v>1.2</v>
      </c>
      <c r="O206" s="130">
        <v>0</v>
      </c>
      <c r="P206" s="130">
        <v>0</v>
      </c>
      <c r="Q206" s="130">
        <v>0</v>
      </c>
      <c r="R206" s="130">
        <v>0</v>
      </c>
      <c r="S206" s="130">
        <v>0</v>
      </c>
      <c r="T206" s="130">
        <v>0</v>
      </c>
      <c r="U206" s="130">
        <v>0</v>
      </c>
      <c r="V206" s="130">
        <v>0</v>
      </c>
      <c r="W206" s="130">
        <v>0</v>
      </c>
      <c r="X206" s="130">
        <v>0</v>
      </c>
      <c r="Y206" s="130">
        <v>0</v>
      </c>
      <c r="Z206" s="130">
        <v>0</v>
      </c>
      <c r="AA206" s="130">
        <v>0</v>
      </c>
      <c r="AB206" s="130">
        <v>0</v>
      </c>
      <c r="AC206" s="130">
        <v>0</v>
      </c>
      <c r="AD206" s="130">
        <v>0</v>
      </c>
      <c r="AE206" s="130">
        <v>0</v>
      </c>
      <c r="AF206" s="130">
        <v>0</v>
      </c>
    </row>
    <row r="207" spans="1:32" x14ac:dyDescent="0.45">
      <c r="A207" s="3" t="s">
        <v>237</v>
      </c>
      <c r="B207" s="3" t="s">
        <v>75</v>
      </c>
      <c r="C207" s="3" t="s">
        <v>438</v>
      </c>
      <c r="D207" s="130">
        <v>33</v>
      </c>
      <c r="E207" s="130">
        <v>0</v>
      </c>
      <c r="F207" s="130">
        <v>0</v>
      </c>
      <c r="G207" s="130">
        <v>4</v>
      </c>
      <c r="H207" s="130">
        <v>7.2</v>
      </c>
      <c r="I207" s="130">
        <v>3.6</v>
      </c>
      <c r="J207" s="130">
        <v>1</v>
      </c>
      <c r="K207" s="130">
        <v>2</v>
      </c>
      <c r="L207" s="130">
        <v>2</v>
      </c>
      <c r="M207" s="130">
        <v>3</v>
      </c>
      <c r="N207" s="130">
        <v>2.8</v>
      </c>
      <c r="O207" s="130">
        <v>1</v>
      </c>
      <c r="P207" s="130">
        <v>0</v>
      </c>
      <c r="Q207" s="130">
        <v>0</v>
      </c>
      <c r="R207" s="130">
        <v>0</v>
      </c>
      <c r="S207" s="130">
        <v>0</v>
      </c>
      <c r="T207" s="130">
        <v>2</v>
      </c>
      <c r="U207" s="130">
        <v>0</v>
      </c>
      <c r="V207" s="130">
        <v>2</v>
      </c>
      <c r="W207" s="130">
        <v>0</v>
      </c>
      <c r="X207" s="130">
        <v>0.4</v>
      </c>
      <c r="Y207" s="130">
        <v>0</v>
      </c>
      <c r="Z207" s="130">
        <v>1</v>
      </c>
      <c r="AA207" s="130">
        <v>0</v>
      </c>
      <c r="AB207" s="130">
        <v>0</v>
      </c>
      <c r="AC207" s="130">
        <v>1</v>
      </c>
      <c r="AD207" s="130">
        <v>0</v>
      </c>
      <c r="AE207" s="130">
        <v>0</v>
      </c>
      <c r="AF207" s="130">
        <v>0</v>
      </c>
    </row>
    <row r="208" spans="1:32" x14ac:dyDescent="0.45">
      <c r="A208" s="3" t="s">
        <v>237</v>
      </c>
      <c r="B208" s="3" t="s">
        <v>75</v>
      </c>
      <c r="C208" s="3" t="s">
        <v>439</v>
      </c>
      <c r="D208" s="130">
        <v>17.399999999999999</v>
      </c>
      <c r="E208" s="130">
        <v>0</v>
      </c>
      <c r="F208" s="130">
        <v>1</v>
      </c>
      <c r="G208" s="130">
        <v>2.2000000000000002</v>
      </c>
      <c r="H208" s="130">
        <v>1.8</v>
      </c>
      <c r="I208" s="130">
        <v>0.8</v>
      </c>
      <c r="J208" s="130">
        <v>1</v>
      </c>
      <c r="K208" s="130">
        <v>1</v>
      </c>
      <c r="L208" s="130">
        <v>3.8</v>
      </c>
      <c r="M208" s="130">
        <v>1</v>
      </c>
      <c r="N208" s="130">
        <v>1.8</v>
      </c>
      <c r="O208" s="130">
        <v>0</v>
      </c>
      <c r="P208" s="130">
        <v>0</v>
      </c>
      <c r="Q208" s="130">
        <v>0</v>
      </c>
      <c r="R208" s="130">
        <v>0</v>
      </c>
      <c r="S208" s="130">
        <v>0</v>
      </c>
      <c r="T208" s="130">
        <v>1</v>
      </c>
      <c r="U208" s="130">
        <v>0</v>
      </c>
      <c r="V208" s="130">
        <v>0</v>
      </c>
      <c r="W208" s="130">
        <v>0</v>
      </c>
      <c r="X208" s="130">
        <v>0</v>
      </c>
      <c r="Y208" s="130">
        <v>1</v>
      </c>
      <c r="Z208" s="130">
        <v>0</v>
      </c>
      <c r="AA208" s="130">
        <v>0</v>
      </c>
      <c r="AB208" s="130">
        <v>0</v>
      </c>
      <c r="AC208" s="130">
        <v>1</v>
      </c>
      <c r="AD208" s="130">
        <v>0</v>
      </c>
      <c r="AE208" s="130">
        <v>0</v>
      </c>
      <c r="AF208" s="130">
        <v>0</v>
      </c>
    </row>
    <row r="209" spans="1:32" x14ac:dyDescent="0.45">
      <c r="A209" s="3" t="s">
        <v>237</v>
      </c>
      <c r="B209" s="3" t="s">
        <v>75</v>
      </c>
      <c r="C209" s="3" t="s">
        <v>440</v>
      </c>
      <c r="D209" s="130">
        <v>311</v>
      </c>
      <c r="E209" s="130">
        <v>0</v>
      </c>
      <c r="F209" s="130">
        <v>7</v>
      </c>
      <c r="G209" s="130">
        <v>28.6</v>
      </c>
      <c r="H209" s="130">
        <v>23</v>
      </c>
      <c r="I209" s="130">
        <v>22.4</v>
      </c>
      <c r="J209" s="130">
        <v>20</v>
      </c>
      <c r="K209" s="130">
        <v>16</v>
      </c>
      <c r="L209" s="130">
        <v>23</v>
      </c>
      <c r="M209" s="130">
        <v>22</v>
      </c>
      <c r="N209" s="130">
        <v>19</v>
      </c>
      <c r="O209" s="130">
        <v>11</v>
      </c>
      <c r="P209" s="130">
        <v>0</v>
      </c>
      <c r="Q209" s="130">
        <v>2</v>
      </c>
      <c r="R209" s="130">
        <v>0</v>
      </c>
      <c r="S209" s="130">
        <v>0</v>
      </c>
      <c r="T209" s="130">
        <v>3</v>
      </c>
      <c r="U209" s="130">
        <v>8.4</v>
      </c>
      <c r="V209" s="130">
        <v>19.399999999999999</v>
      </c>
      <c r="W209" s="130">
        <v>22.4</v>
      </c>
      <c r="X209" s="130">
        <v>15</v>
      </c>
      <c r="Y209" s="130">
        <v>10</v>
      </c>
      <c r="Z209" s="130">
        <v>8.8000000000000007</v>
      </c>
      <c r="AA209" s="130">
        <v>5</v>
      </c>
      <c r="AB209" s="130">
        <v>11</v>
      </c>
      <c r="AC209" s="130">
        <v>6</v>
      </c>
      <c r="AD209" s="130">
        <v>3</v>
      </c>
      <c r="AE209" s="130">
        <v>2</v>
      </c>
      <c r="AF209" s="130">
        <v>3</v>
      </c>
    </row>
    <row r="210" spans="1:32" x14ac:dyDescent="0.45">
      <c r="A210" s="3" t="s">
        <v>237</v>
      </c>
      <c r="B210" s="3" t="s">
        <v>75</v>
      </c>
      <c r="C210" s="3" t="s">
        <v>441</v>
      </c>
      <c r="D210" s="130">
        <v>67</v>
      </c>
      <c r="E210" s="130">
        <v>0</v>
      </c>
      <c r="F210" s="130">
        <v>1</v>
      </c>
      <c r="G210" s="130">
        <v>0</v>
      </c>
      <c r="H210" s="130">
        <v>1.4</v>
      </c>
      <c r="I210" s="130">
        <v>6.6</v>
      </c>
      <c r="J210" s="130">
        <v>7.4</v>
      </c>
      <c r="K210" s="130">
        <v>2</v>
      </c>
      <c r="L210" s="130">
        <v>8.8000000000000007</v>
      </c>
      <c r="M210" s="130">
        <v>2</v>
      </c>
      <c r="N210" s="130">
        <v>6.6</v>
      </c>
      <c r="O210" s="130">
        <v>3</v>
      </c>
      <c r="P210" s="130">
        <v>1</v>
      </c>
      <c r="Q210" s="130">
        <v>1</v>
      </c>
      <c r="R210" s="130">
        <v>0</v>
      </c>
      <c r="S210" s="130">
        <v>0</v>
      </c>
      <c r="T210" s="130">
        <v>0</v>
      </c>
      <c r="U210" s="130">
        <v>1</v>
      </c>
      <c r="V210" s="130">
        <v>2.2000000000000002</v>
      </c>
      <c r="W210" s="130">
        <v>4.8</v>
      </c>
      <c r="X210" s="130">
        <v>3.8</v>
      </c>
      <c r="Y210" s="130">
        <v>3.2</v>
      </c>
      <c r="Z210" s="130">
        <v>4</v>
      </c>
      <c r="AA210" s="130">
        <v>2.2000000000000002</v>
      </c>
      <c r="AB210" s="130">
        <v>1</v>
      </c>
      <c r="AC210" s="130">
        <v>4</v>
      </c>
      <c r="AD210" s="130">
        <v>0</v>
      </c>
      <c r="AE210" s="130">
        <v>0</v>
      </c>
      <c r="AF210" s="130">
        <v>0</v>
      </c>
    </row>
    <row r="211" spans="1:32" x14ac:dyDescent="0.45">
      <c r="A211" s="3" t="s">
        <v>237</v>
      </c>
      <c r="B211" s="3" t="s">
        <v>75</v>
      </c>
      <c r="C211" s="3" t="s">
        <v>442</v>
      </c>
      <c r="D211" s="130">
        <v>17.399999999999999</v>
      </c>
      <c r="E211" s="130">
        <v>0</v>
      </c>
      <c r="F211" s="130">
        <v>0</v>
      </c>
      <c r="G211" s="130">
        <v>0.2</v>
      </c>
      <c r="H211" s="130">
        <v>1.2</v>
      </c>
      <c r="I211" s="130">
        <v>0</v>
      </c>
      <c r="J211" s="130">
        <v>0</v>
      </c>
      <c r="K211" s="130">
        <v>3</v>
      </c>
      <c r="L211" s="130">
        <v>4</v>
      </c>
      <c r="M211" s="130">
        <v>0</v>
      </c>
      <c r="N211" s="130">
        <v>4</v>
      </c>
      <c r="O211" s="130">
        <v>1</v>
      </c>
      <c r="P211" s="130">
        <v>0</v>
      </c>
      <c r="Q211" s="130">
        <v>0</v>
      </c>
      <c r="R211" s="130">
        <v>0</v>
      </c>
      <c r="S211" s="130">
        <v>0</v>
      </c>
      <c r="T211" s="130">
        <v>1</v>
      </c>
      <c r="U211" s="130">
        <v>0</v>
      </c>
      <c r="V211" s="130">
        <v>1</v>
      </c>
      <c r="W211" s="130">
        <v>0</v>
      </c>
      <c r="X211" s="130">
        <v>0</v>
      </c>
      <c r="Y211" s="130">
        <v>0</v>
      </c>
      <c r="Z211" s="130">
        <v>1</v>
      </c>
      <c r="AA211" s="130">
        <v>0</v>
      </c>
      <c r="AB211" s="130">
        <v>1</v>
      </c>
      <c r="AC211" s="130">
        <v>0</v>
      </c>
      <c r="AD211" s="130">
        <v>0</v>
      </c>
      <c r="AE211" s="130">
        <v>0</v>
      </c>
      <c r="AF211" s="130">
        <v>0</v>
      </c>
    </row>
    <row r="212" spans="1:32" x14ac:dyDescent="0.45">
      <c r="A212" s="2" t="s">
        <v>235</v>
      </c>
      <c r="B212" s="2" t="s">
        <v>76</v>
      </c>
      <c r="C212" s="2" t="s">
        <v>443</v>
      </c>
      <c r="D212" s="129">
        <v>1316.6</v>
      </c>
      <c r="E212" s="129">
        <v>0</v>
      </c>
      <c r="F212" s="129">
        <v>40</v>
      </c>
      <c r="G212" s="129">
        <v>85</v>
      </c>
      <c r="H212" s="129">
        <v>94.4</v>
      </c>
      <c r="I212" s="129">
        <v>99.6</v>
      </c>
      <c r="J212" s="129">
        <v>82.6</v>
      </c>
      <c r="K212" s="129">
        <v>73.8</v>
      </c>
      <c r="L212" s="129">
        <v>61.2</v>
      </c>
      <c r="M212" s="129">
        <v>96.2</v>
      </c>
      <c r="N212" s="129">
        <v>84.4</v>
      </c>
      <c r="O212" s="129">
        <v>53</v>
      </c>
      <c r="P212" s="129">
        <v>14</v>
      </c>
      <c r="Q212" s="129">
        <v>9.1999999999999993</v>
      </c>
      <c r="R212" s="129">
        <v>10</v>
      </c>
      <c r="S212" s="129">
        <v>0</v>
      </c>
      <c r="T212" s="129">
        <v>40.6</v>
      </c>
      <c r="U212" s="129">
        <v>76</v>
      </c>
      <c r="V212" s="129">
        <v>74.2</v>
      </c>
      <c r="W212" s="129">
        <v>72</v>
      </c>
      <c r="X212" s="129">
        <v>66.8</v>
      </c>
      <c r="Y212" s="129">
        <v>56.2</v>
      </c>
      <c r="Z212" s="129">
        <v>40.6</v>
      </c>
      <c r="AA212" s="129">
        <v>28.8</v>
      </c>
      <c r="AB212" s="129">
        <v>24</v>
      </c>
      <c r="AC212" s="129">
        <v>16</v>
      </c>
      <c r="AD212" s="129">
        <v>6</v>
      </c>
      <c r="AE212" s="129">
        <v>6</v>
      </c>
      <c r="AF212" s="129">
        <v>6</v>
      </c>
    </row>
    <row r="213" spans="1:32" x14ac:dyDescent="0.45">
      <c r="A213" s="3" t="s">
        <v>237</v>
      </c>
      <c r="B213" s="3" t="s">
        <v>76</v>
      </c>
      <c r="C213" s="3" t="s">
        <v>444</v>
      </c>
      <c r="D213" s="130">
        <v>194.2</v>
      </c>
      <c r="E213" s="130">
        <v>0</v>
      </c>
      <c r="F213" s="130">
        <v>3</v>
      </c>
      <c r="G213" s="130">
        <v>10.6</v>
      </c>
      <c r="H213" s="130">
        <v>23.6</v>
      </c>
      <c r="I213" s="130">
        <v>21.4</v>
      </c>
      <c r="J213" s="130">
        <v>15.2</v>
      </c>
      <c r="K213" s="130">
        <v>16</v>
      </c>
      <c r="L213" s="130">
        <v>3.2</v>
      </c>
      <c r="M213" s="130">
        <v>9</v>
      </c>
      <c r="N213" s="130">
        <v>11.2</v>
      </c>
      <c r="O213" s="130">
        <v>6</v>
      </c>
      <c r="P213" s="130">
        <v>0</v>
      </c>
      <c r="Q213" s="130">
        <v>3.2</v>
      </c>
      <c r="R213" s="130">
        <v>0</v>
      </c>
      <c r="S213" s="130">
        <v>0</v>
      </c>
      <c r="T213" s="130">
        <v>4.5999999999999996</v>
      </c>
      <c r="U213" s="130">
        <v>11.8</v>
      </c>
      <c r="V213" s="130">
        <v>9.8000000000000007</v>
      </c>
      <c r="W213" s="130">
        <v>12.2</v>
      </c>
      <c r="X213" s="130">
        <v>9.8000000000000007</v>
      </c>
      <c r="Y213" s="130">
        <v>4.8</v>
      </c>
      <c r="Z213" s="130">
        <v>7.8</v>
      </c>
      <c r="AA213" s="130">
        <v>4</v>
      </c>
      <c r="AB213" s="130">
        <v>2</v>
      </c>
      <c r="AC213" s="130">
        <v>3</v>
      </c>
      <c r="AD213" s="130">
        <v>1</v>
      </c>
      <c r="AE213" s="130">
        <v>1</v>
      </c>
      <c r="AF213" s="130">
        <v>0</v>
      </c>
    </row>
    <row r="214" spans="1:32" x14ac:dyDescent="0.45">
      <c r="A214" s="3" t="s">
        <v>237</v>
      </c>
      <c r="B214" s="3" t="s">
        <v>76</v>
      </c>
      <c r="C214" s="3" t="s">
        <v>445</v>
      </c>
      <c r="D214" s="130">
        <v>127.6</v>
      </c>
      <c r="E214" s="130">
        <v>0</v>
      </c>
      <c r="F214" s="130">
        <v>5</v>
      </c>
      <c r="G214" s="130">
        <v>9.1999999999999993</v>
      </c>
      <c r="H214" s="130">
        <v>5.2</v>
      </c>
      <c r="I214" s="130">
        <v>9</v>
      </c>
      <c r="J214" s="130">
        <v>10.4</v>
      </c>
      <c r="K214" s="130">
        <v>4.4000000000000004</v>
      </c>
      <c r="L214" s="130">
        <v>5.6</v>
      </c>
      <c r="M214" s="130">
        <v>9</v>
      </c>
      <c r="N214" s="130">
        <v>9.8000000000000007</v>
      </c>
      <c r="O214" s="130">
        <v>6</v>
      </c>
      <c r="P214" s="130">
        <v>1</v>
      </c>
      <c r="Q214" s="130">
        <v>3</v>
      </c>
      <c r="R214" s="130">
        <v>1</v>
      </c>
      <c r="S214" s="130">
        <v>0</v>
      </c>
      <c r="T214" s="130">
        <v>5.8</v>
      </c>
      <c r="U214" s="130">
        <v>9</v>
      </c>
      <c r="V214" s="130">
        <v>8.4</v>
      </c>
      <c r="W214" s="130">
        <v>11.2</v>
      </c>
      <c r="X214" s="130">
        <v>4.2</v>
      </c>
      <c r="Y214" s="130">
        <v>4.2</v>
      </c>
      <c r="Z214" s="130">
        <v>2</v>
      </c>
      <c r="AA214" s="130">
        <v>0.2</v>
      </c>
      <c r="AB214" s="130">
        <v>1</v>
      </c>
      <c r="AC214" s="130">
        <v>1</v>
      </c>
      <c r="AD214" s="130">
        <v>1</v>
      </c>
      <c r="AE214" s="130">
        <v>1</v>
      </c>
      <c r="AF214" s="130">
        <v>0</v>
      </c>
    </row>
    <row r="215" spans="1:32" x14ac:dyDescent="0.45">
      <c r="A215" s="3" t="s">
        <v>237</v>
      </c>
      <c r="B215" s="3" t="s">
        <v>76</v>
      </c>
      <c r="C215" s="3" t="s">
        <v>446</v>
      </c>
      <c r="D215" s="130">
        <v>117</v>
      </c>
      <c r="E215" s="130">
        <v>0</v>
      </c>
      <c r="F215" s="130">
        <v>0</v>
      </c>
      <c r="G215" s="130">
        <v>2.8</v>
      </c>
      <c r="H215" s="130">
        <v>8.6</v>
      </c>
      <c r="I215" s="130">
        <v>9.6</v>
      </c>
      <c r="J215" s="130">
        <v>6.4</v>
      </c>
      <c r="K215" s="130">
        <v>11.2</v>
      </c>
      <c r="L215" s="130">
        <v>5</v>
      </c>
      <c r="M215" s="130">
        <v>11</v>
      </c>
      <c r="N215" s="130">
        <v>8.8000000000000007</v>
      </c>
      <c r="O215" s="130">
        <v>6</v>
      </c>
      <c r="P215" s="130">
        <v>2</v>
      </c>
      <c r="Q215" s="130">
        <v>1</v>
      </c>
      <c r="R215" s="130">
        <v>1</v>
      </c>
      <c r="S215" s="130">
        <v>0</v>
      </c>
      <c r="T215" s="130">
        <v>0.8</v>
      </c>
      <c r="U215" s="130">
        <v>6.6</v>
      </c>
      <c r="V215" s="130">
        <v>4.8</v>
      </c>
      <c r="W215" s="130">
        <v>5.2</v>
      </c>
      <c r="X215" s="130">
        <v>6</v>
      </c>
      <c r="Y215" s="130">
        <v>8</v>
      </c>
      <c r="Z215" s="130">
        <v>3.6</v>
      </c>
      <c r="AA215" s="130">
        <v>1.6</v>
      </c>
      <c r="AB215" s="130">
        <v>1</v>
      </c>
      <c r="AC215" s="130">
        <v>3</v>
      </c>
      <c r="AD215" s="130">
        <v>0</v>
      </c>
      <c r="AE215" s="130">
        <v>1</v>
      </c>
      <c r="AF215" s="130">
        <v>2</v>
      </c>
    </row>
    <row r="216" spans="1:32" x14ac:dyDescent="0.45">
      <c r="A216" s="3" t="s">
        <v>237</v>
      </c>
      <c r="B216" s="3" t="s">
        <v>76</v>
      </c>
      <c r="C216" s="3" t="s">
        <v>447</v>
      </c>
      <c r="D216" s="130">
        <v>77.599999999999994</v>
      </c>
      <c r="E216" s="130">
        <v>0</v>
      </c>
      <c r="F216" s="130">
        <v>1</v>
      </c>
      <c r="G216" s="130">
        <v>2</v>
      </c>
      <c r="H216" s="130">
        <v>3.6</v>
      </c>
      <c r="I216" s="130">
        <v>2.6</v>
      </c>
      <c r="J216" s="130">
        <v>8.4</v>
      </c>
      <c r="K216" s="130">
        <v>2.2000000000000002</v>
      </c>
      <c r="L216" s="130">
        <v>5</v>
      </c>
      <c r="M216" s="130">
        <v>7</v>
      </c>
      <c r="N216" s="130">
        <v>8.6</v>
      </c>
      <c r="O216" s="130">
        <v>3</v>
      </c>
      <c r="P216" s="130">
        <v>1</v>
      </c>
      <c r="Q216" s="130">
        <v>1</v>
      </c>
      <c r="R216" s="130">
        <v>2</v>
      </c>
      <c r="S216" s="130">
        <v>0</v>
      </c>
      <c r="T216" s="130">
        <v>2</v>
      </c>
      <c r="U216" s="130">
        <v>2</v>
      </c>
      <c r="V216" s="130">
        <v>4.8</v>
      </c>
      <c r="W216" s="130">
        <v>2.2000000000000002</v>
      </c>
      <c r="X216" s="130">
        <v>4.2</v>
      </c>
      <c r="Y216" s="130">
        <v>6</v>
      </c>
      <c r="Z216" s="130">
        <v>2</v>
      </c>
      <c r="AA216" s="130">
        <v>3</v>
      </c>
      <c r="AB216" s="130">
        <v>4</v>
      </c>
      <c r="AC216" s="130">
        <v>0</v>
      </c>
      <c r="AD216" s="130">
        <v>0</v>
      </c>
      <c r="AE216" s="130">
        <v>0</v>
      </c>
      <c r="AF216" s="130">
        <v>0</v>
      </c>
    </row>
    <row r="217" spans="1:32" x14ac:dyDescent="0.45">
      <c r="A217" s="3" t="s">
        <v>237</v>
      </c>
      <c r="B217" s="3" t="s">
        <v>76</v>
      </c>
      <c r="C217" s="3" t="s">
        <v>448</v>
      </c>
      <c r="D217" s="130">
        <v>97.4</v>
      </c>
      <c r="E217" s="130">
        <v>0</v>
      </c>
      <c r="F217" s="130">
        <v>2</v>
      </c>
      <c r="G217" s="130">
        <v>7.4</v>
      </c>
      <c r="H217" s="130">
        <v>8</v>
      </c>
      <c r="I217" s="130">
        <v>10.199999999999999</v>
      </c>
      <c r="J217" s="130">
        <v>3</v>
      </c>
      <c r="K217" s="130">
        <v>6.4</v>
      </c>
      <c r="L217" s="130">
        <v>9.1999999999999993</v>
      </c>
      <c r="M217" s="130">
        <v>10</v>
      </c>
      <c r="N217" s="130">
        <v>4.2</v>
      </c>
      <c r="O217" s="130">
        <v>1</v>
      </c>
      <c r="P217" s="130">
        <v>3</v>
      </c>
      <c r="Q217" s="130">
        <v>0</v>
      </c>
      <c r="R217" s="130">
        <v>0</v>
      </c>
      <c r="S217" s="130">
        <v>0</v>
      </c>
      <c r="T217" s="130">
        <v>4.8</v>
      </c>
      <c r="U217" s="130">
        <v>7.8</v>
      </c>
      <c r="V217" s="130">
        <v>6</v>
      </c>
      <c r="W217" s="130">
        <v>0</v>
      </c>
      <c r="X217" s="130">
        <v>2.2000000000000002</v>
      </c>
      <c r="Y217" s="130">
        <v>3</v>
      </c>
      <c r="Z217" s="130">
        <v>2</v>
      </c>
      <c r="AA217" s="130">
        <v>4.2</v>
      </c>
      <c r="AB217" s="130">
        <v>1</v>
      </c>
      <c r="AC217" s="130">
        <v>1</v>
      </c>
      <c r="AD217" s="130">
        <v>0</v>
      </c>
      <c r="AE217" s="130">
        <v>1</v>
      </c>
      <c r="AF217" s="130">
        <v>0</v>
      </c>
    </row>
    <row r="218" spans="1:32" x14ac:dyDescent="0.45">
      <c r="A218" s="3" t="s">
        <v>237</v>
      </c>
      <c r="B218" s="3" t="s">
        <v>76</v>
      </c>
      <c r="C218" s="3" t="s">
        <v>449</v>
      </c>
      <c r="D218" s="130">
        <v>108.6</v>
      </c>
      <c r="E218" s="130">
        <v>0</v>
      </c>
      <c r="F218" s="130">
        <v>2</v>
      </c>
      <c r="G218" s="130">
        <v>4.2</v>
      </c>
      <c r="H218" s="130">
        <v>5.4</v>
      </c>
      <c r="I218" s="130">
        <v>5</v>
      </c>
      <c r="J218" s="130">
        <v>13</v>
      </c>
      <c r="K218" s="130">
        <v>8.8000000000000007</v>
      </c>
      <c r="L218" s="130">
        <v>6</v>
      </c>
      <c r="M218" s="130">
        <v>8</v>
      </c>
      <c r="N218" s="130">
        <v>6</v>
      </c>
      <c r="O218" s="130">
        <v>4</v>
      </c>
      <c r="P218" s="130">
        <v>2</v>
      </c>
      <c r="Q218" s="130">
        <v>1</v>
      </c>
      <c r="R218" s="130">
        <v>2</v>
      </c>
      <c r="S218" s="130">
        <v>0</v>
      </c>
      <c r="T218" s="130">
        <v>1</v>
      </c>
      <c r="U218" s="130">
        <v>3.4</v>
      </c>
      <c r="V218" s="130">
        <v>4.2</v>
      </c>
      <c r="W218" s="130">
        <v>7.8</v>
      </c>
      <c r="X218" s="130">
        <v>7.8</v>
      </c>
      <c r="Y218" s="130">
        <v>5</v>
      </c>
      <c r="Z218" s="130">
        <v>5</v>
      </c>
      <c r="AA218" s="130">
        <v>3</v>
      </c>
      <c r="AB218" s="130">
        <v>0</v>
      </c>
      <c r="AC218" s="130">
        <v>2</v>
      </c>
      <c r="AD218" s="130">
        <v>1</v>
      </c>
      <c r="AE218" s="130">
        <v>0</v>
      </c>
      <c r="AF218" s="130">
        <v>1</v>
      </c>
    </row>
    <row r="219" spans="1:32" x14ac:dyDescent="0.45">
      <c r="A219" s="3" t="s">
        <v>237</v>
      </c>
      <c r="B219" s="3" t="s">
        <v>76</v>
      </c>
      <c r="C219" s="3" t="s">
        <v>450</v>
      </c>
      <c r="D219" s="130">
        <v>152.19999999999999</v>
      </c>
      <c r="E219" s="130">
        <v>0</v>
      </c>
      <c r="F219" s="130">
        <v>7</v>
      </c>
      <c r="G219" s="130">
        <v>15.6</v>
      </c>
      <c r="H219" s="130">
        <v>13</v>
      </c>
      <c r="I219" s="130">
        <v>11.2</v>
      </c>
      <c r="J219" s="130">
        <v>9</v>
      </c>
      <c r="K219" s="130">
        <v>6</v>
      </c>
      <c r="L219" s="130">
        <v>6.2</v>
      </c>
      <c r="M219" s="130">
        <v>15.2</v>
      </c>
      <c r="N219" s="130">
        <v>7</v>
      </c>
      <c r="O219" s="130">
        <v>7</v>
      </c>
      <c r="P219" s="130">
        <v>0</v>
      </c>
      <c r="Q219" s="130">
        <v>0</v>
      </c>
      <c r="R219" s="130">
        <v>0</v>
      </c>
      <c r="S219" s="130">
        <v>0</v>
      </c>
      <c r="T219" s="130">
        <v>4.2</v>
      </c>
      <c r="U219" s="130">
        <v>8.1999999999999993</v>
      </c>
      <c r="V219" s="130">
        <v>8</v>
      </c>
      <c r="W219" s="130">
        <v>7.2</v>
      </c>
      <c r="X219" s="130">
        <v>9.1999999999999993</v>
      </c>
      <c r="Y219" s="130">
        <v>3.2</v>
      </c>
      <c r="Z219" s="130">
        <v>6</v>
      </c>
      <c r="AA219" s="130">
        <v>1</v>
      </c>
      <c r="AB219" s="130">
        <v>3</v>
      </c>
      <c r="AC219" s="130">
        <v>2</v>
      </c>
      <c r="AD219" s="130">
        <v>0</v>
      </c>
      <c r="AE219" s="130">
        <v>1</v>
      </c>
      <c r="AF219" s="130">
        <v>2</v>
      </c>
    </row>
    <row r="220" spans="1:32" x14ac:dyDescent="0.45">
      <c r="A220" s="3" t="s">
        <v>237</v>
      </c>
      <c r="B220" s="3" t="s">
        <v>76</v>
      </c>
      <c r="C220" s="3" t="s">
        <v>451</v>
      </c>
      <c r="D220" s="130">
        <v>442</v>
      </c>
      <c r="E220" s="130">
        <v>0</v>
      </c>
      <c r="F220" s="130">
        <v>20</v>
      </c>
      <c r="G220" s="130">
        <v>33.200000000000003</v>
      </c>
      <c r="H220" s="130">
        <v>27</v>
      </c>
      <c r="I220" s="130">
        <v>30.6</v>
      </c>
      <c r="J220" s="130">
        <v>17.2</v>
      </c>
      <c r="K220" s="130">
        <v>18.8</v>
      </c>
      <c r="L220" s="130">
        <v>21</v>
      </c>
      <c r="M220" s="130">
        <v>27</v>
      </c>
      <c r="N220" s="130">
        <v>28.8</v>
      </c>
      <c r="O220" s="130">
        <v>20</v>
      </c>
      <c r="P220" s="130">
        <v>5</v>
      </c>
      <c r="Q220" s="130">
        <v>0</v>
      </c>
      <c r="R220" s="130">
        <v>4</v>
      </c>
      <c r="S220" s="130">
        <v>0</v>
      </c>
      <c r="T220" s="130">
        <v>17.399999999999999</v>
      </c>
      <c r="U220" s="130">
        <v>27.2</v>
      </c>
      <c r="V220" s="130">
        <v>28.2</v>
      </c>
      <c r="W220" s="130">
        <v>26.2</v>
      </c>
      <c r="X220" s="130">
        <v>23.4</v>
      </c>
      <c r="Y220" s="130">
        <v>22</v>
      </c>
      <c r="Z220" s="130">
        <v>12.2</v>
      </c>
      <c r="AA220" s="130">
        <v>11.8</v>
      </c>
      <c r="AB220" s="130">
        <v>12</v>
      </c>
      <c r="AC220" s="130">
        <v>4</v>
      </c>
      <c r="AD220" s="130">
        <v>3</v>
      </c>
      <c r="AE220" s="130">
        <v>1</v>
      </c>
      <c r="AF220" s="130">
        <v>1</v>
      </c>
    </row>
    <row r="221" spans="1:32" x14ac:dyDescent="0.45">
      <c r="A221" s="2" t="s">
        <v>235</v>
      </c>
      <c r="B221" s="2" t="s">
        <v>77</v>
      </c>
      <c r="C221" s="2" t="s">
        <v>452</v>
      </c>
      <c r="D221" s="129">
        <v>857.8</v>
      </c>
      <c r="E221" s="129">
        <v>0</v>
      </c>
      <c r="F221" s="129">
        <v>26</v>
      </c>
      <c r="G221" s="129">
        <v>52.4</v>
      </c>
      <c r="H221" s="129">
        <v>63.8</v>
      </c>
      <c r="I221" s="129">
        <v>50.2</v>
      </c>
      <c r="J221" s="129">
        <v>67.400000000000006</v>
      </c>
      <c r="K221" s="129">
        <v>44</v>
      </c>
      <c r="L221" s="129">
        <v>40.200000000000003</v>
      </c>
      <c r="M221" s="129">
        <v>61.2</v>
      </c>
      <c r="N221" s="129">
        <v>59.6</v>
      </c>
      <c r="O221" s="129">
        <v>52.8</v>
      </c>
      <c r="P221" s="129">
        <v>15</v>
      </c>
      <c r="Q221" s="129">
        <v>8.8000000000000007</v>
      </c>
      <c r="R221" s="129">
        <v>6</v>
      </c>
      <c r="S221" s="129">
        <v>0</v>
      </c>
      <c r="T221" s="129">
        <v>29.2</v>
      </c>
      <c r="U221" s="129">
        <v>31.2</v>
      </c>
      <c r="V221" s="129">
        <v>39.6</v>
      </c>
      <c r="W221" s="129">
        <v>34.200000000000003</v>
      </c>
      <c r="X221" s="129">
        <v>50.6</v>
      </c>
      <c r="Y221" s="129">
        <v>29</v>
      </c>
      <c r="Z221" s="129">
        <v>19.399999999999999</v>
      </c>
      <c r="AA221" s="129">
        <v>24.2</v>
      </c>
      <c r="AB221" s="129">
        <v>30</v>
      </c>
      <c r="AC221" s="129">
        <v>9</v>
      </c>
      <c r="AD221" s="129">
        <v>8</v>
      </c>
      <c r="AE221" s="129">
        <v>5</v>
      </c>
      <c r="AF221" s="129">
        <v>1</v>
      </c>
    </row>
    <row r="222" spans="1:32" x14ac:dyDescent="0.45">
      <c r="A222" s="3" t="s">
        <v>237</v>
      </c>
      <c r="B222" s="3" t="s">
        <v>77</v>
      </c>
      <c r="C222" s="3" t="s">
        <v>453</v>
      </c>
      <c r="D222" s="130">
        <v>330.2</v>
      </c>
      <c r="E222" s="130">
        <v>0</v>
      </c>
      <c r="F222" s="130">
        <v>8</v>
      </c>
      <c r="G222" s="130">
        <v>27.8</v>
      </c>
      <c r="H222" s="130">
        <v>34.799999999999997</v>
      </c>
      <c r="I222" s="130">
        <v>19.600000000000001</v>
      </c>
      <c r="J222" s="130">
        <v>24</v>
      </c>
      <c r="K222" s="130">
        <v>12.2</v>
      </c>
      <c r="L222" s="130">
        <v>13.8</v>
      </c>
      <c r="M222" s="130">
        <v>17.8</v>
      </c>
      <c r="N222" s="130">
        <v>18</v>
      </c>
      <c r="O222" s="130">
        <v>19</v>
      </c>
      <c r="P222" s="130">
        <v>5</v>
      </c>
      <c r="Q222" s="130">
        <v>2</v>
      </c>
      <c r="R222" s="130">
        <v>2</v>
      </c>
      <c r="S222" s="130">
        <v>0</v>
      </c>
      <c r="T222" s="130">
        <v>10.8</v>
      </c>
      <c r="U222" s="130">
        <v>17</v>
      </c>
      <c r="V222" s="130">
        <v>23.6</v>
      </c>
      <c r="W222" s="130">
        <v>8</v>
      </c>
      <c r="X222" s="130">
        <v>20.399999999999999</v>
      </c>
      <c r="Y222" s="130">
        <v>14.2</v>
      </c>
      <c r="Z222" s="130">
        <v>7</v>
      </c>
      <c r="AA222" s="130">
        <v>2.2000000000000002</v>
      </c>
      <c r="AB222" s="130">
        <v>9</v>
      </c>
      <c r="AC222" s="130">
        <v>6</v>
      </c>
      <c r="AD222" s="130">
        <v>4</v>
      </c>
      <c r="AE222" s="130">
        <v>3</v>
      </c>
      <c r="AF222" s="130">
        <v>1</v>
      </c>
    </row>
    <row r="223" spans="1:32" x14ac:dyDescent="0.45">
      <c r="A223" s="3" t="s">
        <v>237</v>
      </c>
      <c r="B223" s="3" t="s">
        <v>77</v>
      </c>
      <c r="C223" s="3" t="s">
        <v>454</v>
      </c>
      <c r="D223" s="130">
        <v>267.2</v>
      </c>
      <c r="E223" s="130">
        <v>0</v>
      </c>
      <c r="F223" s="130">
        <v>6</v>
      </c>
      <c r="G223" s="130">
        <v>13.8</v>
      </c>
      <c r="H223" s="130">
        <v>17</v>
      </c>
      <c r="I223" s="130">
        <v>16.2</v>
      </c>
      <c r="J223" s="130">
        <v>20</v>
      </c>
      <c r="K223" s="130">
        <v>16</v>
      </c>
      <c r="L223" s="130">
        <v>9.1999999999999993</v>
      </c>
      <c r="M223" s="130">
        <v>22</v>
      </c>
      <c r="N223" s="130">
        <v>19.399999999999999</v>
      </c>
      <c r="O223" s="130">
        <v>14</v>
      </c>
      <c r="P223" s="130">
        <v>4</v>
      </c>
      <c r="Q223" s="130">
        <v>2.8</v>
      </c>
      <c r="R223" s="130">
        <v>2</v>
      </c>
      <c r="S223" s="130">
        <v>0</v>
      </c>
      <c r="T223" s="130">
        <v>7</v>
      </c>
      <c r="U223" s="130">
        <v>9.1999999999999993</v>
      </c>
      <c r="V223" s="130">
        <v>7.6</v>
      </c>
      <c r="W223" s="130">
        <v>15</v>
      </c>
      <c r="X223" s="130">
        <v>18.2</v>
      </c>
      <c r="Y223" s="130">
        <v>7.6</v>
      </c>
      <c r="Z223" s="130">
        <v>6.2</v>
      </c>
      <c r="AA223" s="130">
        <v>14</v>
      </c>
      <c r="AB223" s="130">
        <v>14</v>
      </c>
      <c r="AC223" s="130">
        <v>2</v>
      </c>
      <c r="AD223" s="130">
        <v>2</v>
      </c>
      <c r="AE223" s="130">
        <v>2</v>
      </c>
      <c r="AF223" s="130">
        <v>0</v>
      </c>
    </row>
    <row r="224" spans="1:32" x14ac:dyDescent="0.45">
      <c r="A224" s="3" t="s">
        <v>237</v>
      </c>
      <c r="B224" s="3" t="s">
        <v>77</v>
      </c>
      <c r="C224" s="3" t="s">
        <v>455</v>
      </c>
      <c r="D224" s="130">
        <v>85.4</v>
      </c>
      <c r="E224" s="130">
        <v>0</v>
      </c>
      <c r="F224" s="130">
        <v>6</v>
      </c>
      <c r="G224" s="130">
        <v>1.4</v>
      </c>
      <c r="H224" s="130">
        <v>7.8</v>
      </c>
      <c r="I224" s="130">
        <v>3</v>
      </c>
      <c r="J224" s="130">
        <v>9</v>
      </c>
      <c r="K224" s="130">
        <v>7</v>
      </c>
      <c r="L224" s="130">
        <v>5</v>
      </c>
      <c r="M224" s="130">
        <v>8.1999999999999993</v>
      </c>
      <c r="N224" s="130">
        <v>4</v>
      </c>
      <c r="O224" s="130">
        <v>7</v>
      </c>
      <c r="P224" s="130">
        <v>0</v>
      </c>
      <c r="Q224" s="130">
        <v>0</v>
      </c>
      <c r="R224" s="130">
        <v>0</v>
      </c>
      <c r="S224" s="130">
        <v>0</v>
      </c>
      <c r="T224" s="130">
        <v>3</v>
      </c>
      <c r="U224" s="130">
        <v>1</v>
      </c>
      <c r="V224" s="130">
        <v>5</v>
      </c>
      <c r="W224" s="130">
        <v>4</v>
      </c>
      <c r="X224" s="130">
        <v>4</v>
      </c>
      <c r="Y224" s="130">
        <v>1.2</v>
      </c>
      <c r="Z224" s="130">
        <v>3</v>
      </c>
      <c r="AA224" s="130">
        <v>2.8</v>
      </c>
      <c r="AB224" s="130">
        <v>2</v>
      </c>
      <c r="AC224" s="130">
        <v>0</v>
      </c>
      <c r="AD224" s="130">
        <v>1</v>
      </c>
      <c r="AE224" s="130">
        <v>0</v>
      </c>
      <c r="AF224" s="130">
        <v>0</v>
      </c>
    </row>
    <row r="225" spans="1:32" x14ac:dyDescent="0.45">
      <c r="A225" s="3" t="s">
        <v>237</v>
      </c>
      <c r="B225" s="3" t="s">
        <v>77</v>
      </c>
      <c r="C225" s="3" t="s">
        <v>456</v>
      </c>
      <c r="D225" s="130">
        <v>34</v>
      </c>
      <c r="E225" s="130">
        <v>0</v>
      </c>
      <c r="F225" s="130">
        <v>0</v>
      </c>
      <c r="G225" s="130">
        <v>0.2</v>
      </c>
      <c r="H225" s="130">
        <v>0.4</v>
      </c>
      <c r="I225" s="130">
        <v>3</v>
      </c>
      <c r="J225" s="130">
        <v>1.4</v>
      </c>
      <c r="K225" s="130">
        <v>1</v>
      </c>
      <c r="L225" s="130">
        <v>4</v>
      </c>
      <c r="M225" s="130">
        <v>1.2</v>
      </c>
      <c r="N225" s="130">
        <v>5.4</v>
      </c>
      <c r="O225" s="130">
        <v>4.8</v>
      </c>
      <c r="P225" s="130">
        <v>2</v>
      </c>
      <c r="Q225" s="130">
        <v>0</v>
      </c>
      <c r="R225" s="130">
        <v>0</v>
      </c>
      <c r="S225" s="130">
        <v>0</v>
      </c>
      <c r="T225" s="130">
        <v>0.2</v>
      </c>
      <c r="U225" s="130">
        <v>0</v>
      </c>
      <c r="V225" s="130">
        <v>2</v>
      </c>
      <c r="W225" s="130">
        <v>1</v>
      </c>
      <c r="X225" s="130">
        <v>0</v>
      </c>
      <c r="Y225" s="130">
        <v>3</v>
      </c>
      <c r="Z225" s="130">
        <v>1.2</v>
      </c>
      <c r="AA225" s="130">
        <v>0.2</v>
      </c>
      <c r="AB225" s="130">
        <v>2</v>
      </c>
      <c r="AC225" s="130">
        <v>0</v>
      </c>
      <c r="AD225" s="130">
        <v>1</v>
      </c>
      <c r="AE225" s="130">
        <v>0</v>
      </c>
      <c r="AF225" s="130">
        <v>0</v>
      </c>
    </row>
    <row r="226" spans="1:32" x14ac:dyDescent="0.45">
      <c r="A226" s="3" t="s">
        <v>237</v>
      </c>
      <c r="B226" s="3" t="s">
        <v>77</v>
      </c>
      <c r="C226" s="3" t="s">
        <v>457</v>
      </c>
      <c r="D226" s="130">
        <v>90.8</v>
      </c>
      <c r="E226" s="130">
        <v>0</v>
      </c>
      <c r="F226" s="130">
        <v>1</v>
      </c>
      <c r="G226" s="130">
        <v>5.2</v>
      </c>
      <c r="H226" s="130">
        <v>1</v>
      </c>
      <c r="I226" s="130">
        <v>7</v>
      </c>
      <c r="J226" s="130">
        <v>10</v>
      </c>
      <c r="K226" s="130">
        <v>5.8</v>
      </c>
      <c r="L226" s="130">
        <v>6.2</v>
      </c>
      <c r="M226" s="130">
        <v>7</v>
      </c>
      <c r="N226" s="130">
        <v>7.2</v>
      </c>
      <c r="O226" s="130">
        <v>5</v>
      </c>
      <c r="P226" s="130">
        <v>3</v>
      </c>
      <c r="Q226" s="130">
        <v>2</v>
      </c>
      <c r="R226" s="130">
        <v>2</v>
      </c>
      <c r="S226" s="130">
        <v>0</v>
      </c>
      <c r="T226" s="130">
        <v>5</v>
      </c>
      <c r="U226" s="130">
        <v>4</v>
      </c>
      <c r="V226" s="130">
        <v>0.2</v>
      </c>
      <c r="W226" s="130">
        <v>5.2</v>
      </c>
      <c r="X226" s="130">
        <v>5</v>
      </c>
      <c r="Y226" s="130">
        <v>1</v>
      </c>
      <c r="Z226" s="130">
        <v>2</v>
      </c>
      <c r="AA226" s="130">
        <v>3</v>
      </c>
      <c r="AB226" s="130">
        <v>3</v>
      </c>
      <c r="AC226" s="130">
        <v>0</v>
      </c>
      <c r="AD226" s="130">
        <v>0</v>
      </c>
      <c r="AE226" s="130">
        <v>0</v>
      </c>
      <c r="AF226" s="130">
        <v>0</v>
      </c>
    </row>
    <row r="227" spans="1:32" x14ac:dyDescent="0.45">
      <c r="A227" s="3" t="s">
        <v>237</v>
      </c>
      <c r="B227" s="3" t="s">
        <v>77</v>
      </c>
      <c r="C227" s="3" t="s">
        <v>458</v>
      </c>
      <c r="D227" s="130">
        <v>19.8</v>
      </c>
      <c r="E227" s="130">
        <v>0</v>
      </c>
      <c r="F227" s="130">
        <v>3</v>
      </c>
      <c r="G227" s="130">
        <v>1</v>
      </c>
      <c r="H227" s="130">
        <v>0</v>
      </c>
      <c r="I227" s="130">
        <v>0</v>
      </c>
      <c r="J227" s="130">
        <v>1</v>
      </c>
      <c r="K227" s="130">
        <v>1</v>
      </c>
      <c r="L227" s="130">
        <v>1</v>
      </c>
      <c r="M227" s="130">
        <v>2</v>
      </c>
      <c r="N227" s="130">
        <v>2.6</v>
      </c>
      <c r="O227" s="130">
        <v>1</v>
      </c>
      <c r="P227" s="130">
        <v>1</v>
      </c>
      <c r="Q227" s="130">
        <v>1</v>
      </c>
      <c r="R227" s="130">
        <v>0</v>
      </c>
      <c r="S227" s="130">
        <v>0</v>
      </c>
      <c r="T227" s="130">
        <v>0.2</v>
      </c>
      <c r="U227" s="130">
        <v>0</v>
      </c>
      <c r="V227" s="130">
        <v>0</v>
      </c>
      <c r="W227" s="130">
        <v>1</v>
      </c>
      <c r="X227" s="130">
        <v>1</v>
      </c>
      <c r="Y227" s="130">
        <v>2</v>
      </c>
      <c r="Z227" s="130">
        <v>0</v>
      </c>
      <c r="AA227" s="130">
        <v>1</v>
      </c>
      <c r="AB227" s="130">
        <v>0</v>
      </c>
      <c r="AC227" s="130">
        <v>0</v>
      </c>
      <c r="AD227" s="130">
        <v>0</v>
      </c>
      <c r="AE227" s="130">
        <v>0</v>
      </c>
      <c r="AF227" s="130">
        <v>0</v>
      </c>
    </row>
    <row r="228" spans="1:32" x14ac:dyDescent="0.45">
      <c r="A228" s="3" t="s">
        <v>237</v>
      </c>
      <c r="B228" s="3" t="s">
        <v>77</v>
      </c>
      <c r="C228" s="3" t="s">
        <v>459</v>
      </c>
      <c r="D228" s="130">
        <v>12.2</v>
      </c>
      <c r="E228" s="130">
        <v>0</v>
      </c>
      <c r="F228" s="130">
        <v>2</v>
      </c>
      <c r="G228" s="130">
        <v>0</v>
      </c>
      <c r="H228" s="130">
        <v>2</v>
      </c>
      <c r="I228" s="130">
        <v>1.2</v>
      </c>
      <c r="J228" s="130">
        <v>0</v>
      </c>
      <c r="K228" s="130">
        <v>0</v>
      </c>
      <c r="L228" s="130">
        <v>1</v>
      </c>
      <c r="M228" s="130">
        <v>0</v>
      </c>
      <c r="N228" s="130">
        <v>1</v>
      </c>
      <c r="O228" s="130">
        <v>1</v>
      </c>
      <c r="P228" s="130">
        <v>0</v>
      </c>
      <c r="Q228" s="130">
        <v>0</v>
      </c>
      <c r="R228" s="130">
        <v>0</v>
      </c>
      <c r="S228" s="130">
        <v>0</v>
      </c>
      <c r="T228" s="130">
        <v>1</v>
      </c>
      <c r="U228" s="130">
        <v>0</v>
      </c>
      <c r="V228" s="130">
        <v>0</v>
      </c>
      <c r="W228" s="130">
        <v>0</v>
      </c>
      <c r="X228" s="130">
        <v>2</v>
      </c>
      <c r="Y228" s="130">
        <v>0</v>
      </c>
      <c r="Z228" s="130">
        <v>0</v>
      </c>
      <c r="AA228" s="130">
        <v>0</v>
      </c>
      <c r="AB228" s="130">
        <v>0</v>
      </c>
      <c r="AC228" s="130">
        <v>1</v>
      </c>
      <c r="AD228" s="130">
        <v>0</v>
      </c>
      <c r="AE228" s="130">
        <v>0</v>
      </c>
      <c r="AF228" s="130">
        <v>0</v>
      </c>
    </row>
    <row r="229" spans="1:32" x14ac:dyDescent="0.45">
      <c r="A229" s="3" t="s">
        <v>237</v>
      </c>
      <c r="B229" s="3" t="s">
        <v>77</v>
      </c>
      <c r="C229" s="3" t="s">
        <v>460</v>
      </c>
      <c r="D229" s="130">
        <v>18.2</v>
      </c>
      <c r="E229" s="130">
        <v>0</v>
      </c>
      <c r="F229" s="130">
        <v>0</v>
      </c>
      <c r="G229" s="130">
        <v>3</v>
      </c>
      <c r="H229" s="130">
        <v>0.8</v>
      </c>
      <c r="I229" s="130">
        <v>0.2</v>
      </c>
      <c r="J229" s="130">
        <v>2</v>
      </c>
      <c r="K229" s="130">
        <v>1</v>
      </c>
      <c r="L229" s="130">
        <v>0</v>
      </c>
      <c r="M229" s="130">
        <v>3</v>
      </c>
      <c r="N229" s="130">
        <v>2</v>
      </c>
      <c r="O229" s="130">
        <v>1</v>
      </c>
      <c r="P229" s="130">
        <v>0</v>
      </c>
      <c r="Q229" s="130">
        <v>1</v>
      </c>
      <c r="R229" s="130">
        <v>0</v>
      </c>
      <c r="S229" s="130">
        <v>0</v>
      </c>
      <c r="T229" s="130">
        <v>2</v>
      </c>
      <c r="U229" s="130">
        <v>0</v>
      </c>
      <c r="V229" s="130">
        <v>1.2</v>
      </c>
      <c r="W229" s="130">
        <v>0</v>
      </c>
      <c r="X229" s="130">
        <v>0</v>
      </c>
      <c r="Y229" s="130">
        <v>0</v>
      </c>
      <c r="Z229" s="130">
        <v>0</v>
      </c>
      <c r="AA229" s="130">
        <v>1</v>
      </c>
      <c r="AB229" s="130">
        <v>0</v>
      </c>
      <c r="AC229" s="130">
        <v>0</v>
      </c>
      <c r="AD229" s="130">
        <v>0</v>
      </c>
      <c r="AE229" s="130">
        <v>0</v>
      </c>
      <c r="AF229" s="130">
        <v>0</v>
      </c>
    </row>
    <row r="230" spans="1:32" x14ac:dyDescent="0.45">
      <c r="A230" s="2" t="s">
        <v>235</v>
      </c>
      <c r="B230" s="2" t="s">
        <v>78</v>
      </c>
      <c r="C230" s="2" t="s">
        <v>461</v>
      </c>
      <c r="D230" s="129">
        <v>171.2</v>
      </c>
      <c r="E230" s="129">
        <v>0</v>
      </c>
      <c r="F230" s="129">
        <v>7</v>
      </c>
      <c r="G230" s="129">
        <v>5</v>
      </c>
      <c r="H230" s="129">
        <v>15</v>
      </c>
      <c r="I230" s="129">
        <v>16.399999999999999</v>
      </c>
      <c r="J230" s="129">
        <v>10.6</v>
      </c>
      <c r="K230" s="129">
        <v>8</v>
      </c>
      <c r="L230" s="129">
        <v>11.2</v>
      </c>
      <c r="M230" s="129">
        <v>13</v>
      </c>
      <c r="N230" s="129">
        <v>15.8</v>
      </c>
      <c r="O230" s="129">
        <v>12</v>
      </c>
      <c r="P230" s="129">
        <v>2</v>
      </c>
      <c r="Q230" s="129">
        <v>1</v>
      </c>
      <c r="R230" s="129">
        <v>0</v>
      </c>
      <c r="S230" s="129">
        <v>0</v>
      </c>
      <c r="T230" s="129">
        <v>3</v>
      </c>
      <c r="U230" s="129">
        <v>9</v>
      </c>
      <c r="V230" s="129">
        <v>12.6</v>
      </c>
      <c r="W230" s="129">
        <v>5.6</v>
      </c>
      <c r="X230" s="129">
        <v>5</v>
      </c>
      <c r="Y230" s="129">
        <v>7</v>
      </c>
      <c r="Z230" s="129">
        <v>5</v>
      </c>
      <c r="AA230" s="129">
        <v>2</v>
      </c>
      <c r="AB230" s="129">
        <v>1</v>
      </c>
      <c r="AC230" s="129">
        <v>2</v>
      </c>
      <c r="AD230" s="129">
        <v>1</v>
      </c>
      <c r="AE230" s="129">
        <v>0</v>
      </c>
      <c r="AF230" s="129">
        <v>1</v>
      </c>
    </row>
    <row r="231" spans="1:32" x14ac:dyDescent="0.45">
      <c r="A231" s="3" t="s">
        <v>237</v>
      </c>
      <c r="B231" s="3" t="s">
        <v>78</v>
      </c>
      <c r="C231" s="3" t="s">
        <v>462</v>
      </c>
      <c r="D231" s="130">
        <v>52.2</v>
      </c>
      <c r="E231" s="130">
        <v>0</v>
      </c>
      <c r="F231" s="130">
        <v>4</v>
      </c>
      <c r="G231" s="130">
        <v>1</v>
      </c>
      <c r="H231" s="130">
        <v>4</v>
      </c>
      <c r="I231" s="130">
        <v>3</v>
      </c>
      <c r="J231" s="130">
        <v>2</v>
      </c>
      <c r="K231" s="130">
        <v>2</v>
      </c>
      <c r="L231" s="130">
        <v>5</v>
      </c>
      <c r="M231" s="130">
        <v>4</v>
      </c>
      <c r="N231" s="130">
        <v>5.2</v>
      </c>
      <c r="O231" s="130">
        <v>7</v>
      </c>
      <c r="P231" s="130">
        <v>1</v>
      </c>
      <c r="Q231" s="130">
        <v>1</v>
      </c>
      <c r="R231" s="130">
        <v>0</v>
      </c>
      <c r="S231" s="130">
        <v>0</v>
      </c>
      <c r="T231" s="130">
        <v>0</v>
      </c>
      <c r="U231" s="130">
        <v>2</v>
      </c>
      <c r="V231" s="130">
        <v>3</v>
      </c>
      <c r="W231" s="130">
        <v>1</v>
      </c>
      <c r="X231" s="130">
        <v>0</v>
      </c>
      <c r="Y231" s="130">
        <v>4</v>
      </c>
      <c r="Z231" s="130">
        <v>3</v>
      </c>
      <c r="AA231" s="130">
        <v>0</v>
      </c>
      <c r="AB231" s="130">
        <v>0</v>
      </c>
      <c r="AC231" s="130">
        <v>0</v>
      </c>
      <c r="AD231" s="130">
        <v>0</v>
      </c>
      <c r="AE231" s="130">
        <v>0</v>
      </c>
      <c r="AF231" s="130">
        <v>0</v>
      </c>
    </row>
    <row r="232" spans="1:32" x14ac:dyDescent="0.45">
      <c r="A232" s="3" t="s">
        <v>237</v>
      </c>
      <c r="B232" s="3" t="s">
        <v>78</v>
      </c>
      <c r="C232" s="3" t="s">
        <v>463</v>
      </c>
      <c r="D232" s="130">
        <v>27.8</v>
      </c>
      <c r="E232" s="130">
        <v>0</v>
      </c>
      <c r="F232" s="130">
        <v>0</v>
      </c>
      <c r="G232" s="130">
        <v>2</v>
      </c>
      <c r="H232" s="130">
        <v>1.8</v>
      </c>
      <c r="I232" s="130">
        <v>2</v>
      </c>
      <c r="J232" s="130">
        <v>1.2</v>
      </c>
      <c r="K232" s="130">
        <v>2</v>
      </c>
      <c r="L232" s="130">
        <v>3</v>
      </c>
      <c r="M232" s="130">
        <v>1</v>
      </c>
      <c r="N232" s="130">
        <v>2</v>
      </c>
      <c r="O232" s="130">
        <v>0</v>
      </c>
      <c r="P232" s="130">
        <v>0</v>
      </c>
      <c r="Q232" s="130">
        <v>0</v>
      </c>
      <c r="R232" s="130">
        <v>0</v>
      </c>
      <c r="S232" s="130">
        <v>0</v>
      </c>
      <c r="T232" s="130">
        <v>1</v>
      </c>
      <c r="U232" s="130">
        <v>1</v>
      </c>
      <c r="V232" s="130">
        <v>2.2000000000000002</v>
      </c>
      <c r="W232" s="130">
        <v>0</v>
      </c>
      <c r="X232" s="130">
        <v>2.6</v>
      </c>
      <c r="Y232" s="130">
        <v>1</v>
      </c>
      <c r="Z232" s="130">
        <v>1</v>
      </c>
      <c r="AA232" s="130">
        <v>2</v>
      </c>
      <c r="AB232" s="130">
        <v>0</v>
      </c>
      <c r="AC232" s="130">
        <v>2</v>
      </c>
      <c r="AD232" s="130">
        <v>0</v>
      </c>
      <c r="AE232" s="130">
        <v>0</v>
      </c>
      <c r="AF232" s="130">
        <v>0</v>
      </c>
    </row>
    <row r="233" spans="1:32" x14ac:dyDescent="0.45">
      <c r="A233" s="3" t="s">
        <v>237</v>
      </c>
      <c r="B233" s="3" t="s">
        <v>78</v>
      </c>
      <c r="C233" s="3" t="s">
        <v>464</v>
      </c>
      <c r="D233" s="130">
        <v>29.8</v>
      </c>
      <c r="E233" s="130">
        <v>0</v>
      </c>
      <c r="F233" s="130">
        <v>0</v>
      </c>
      <c r="G233" s="130">
        <v>0</v>
      </c>
      <c r="H233" s="130">
        <v>4.2</v>
      </c>
      <c r="I233" s="130">
        <v>4</v>
      </c>
      <c r="J233" s="130">
        <v>2.2000000000000002</v>
      </c>
      <c r="K233" s="130">
        <v>2.8</v>
      </c>
      <c r="L233" s="130">
        <v>1.2</v>
      </c>
      <c r="M233" s="130">
        <v>3</v>
      </c>
      <c r="N233" s="130">
        <v>5.6</v>
      </c>
      <c r="O233" s="130">
        <v>1</v>
      </c>
      <c r="P233" s="130">
        <v>0</v>
      </c>
      <c r="Q233" s="130">
        <v>0</v>
      </c>
      <c r="R233" s="130">
        <v>0</v>
      </c>
      <c r="S233" s="130">
        <v>0</v>
      </c>
      <c r="T233" s="130">
        <v>1</v>
      </c>
      <c r="U233" s="130">
        <v>0</v>
      </c>
      <c r="V233" s="130">
        <v>1.8</v>
      </c>
      <c r="W233" s="130">
        <v>0.8</v>
      </c>
      <c r="X233" s="130">
        <v>0.2</v>
      </c>
      <c r="Y233" s="130">
        <v>0</v>
      </c>
      <c r="Z233" s="130">
        <v>0</v>
      </c>
      <c r="AA233" s="130">
        <v>0</v>
      </c>
      <c r="AB233" s="130">
        <v>1</v>
      </c>
      <c r="AC233" s="130">
        <v>0</v>
      </c>
      <c r="AD233" s="130">
        <v>1</v>
      </c>
      <c r="AE233" s="130">
        <v>0</v>
      </c>
      <c r="AF233" s="130">
        <v>0</v>
      </c>
    </row>
    <row r="234" spans="1:32" x14ac:dyDescent="0.45">
      <c r="A234" s="3" t="s">
        <v>237</v>
      </c>
      <c r="B234" s="3" t="s">
        <v>78</v>
      </c>
      <c r="C234" s="3" t="s">
        <v>465</v>
      </c>
      <c r="D234" s="130">
        <v>58.2</v>
      </c>
      <c r="E234" s="130">
        <v>0</v>
      </c>
      <c r="F234" s="130">
        <v>2</v>
      </c>
      <c r="G234" s="130">
        <v>2</v>
      </c>
      <c r="H234" s="130">
        <v>3.8</v>
      </c>
      <c r="I234" s="130">
        <v>7.4</v>
      </c>
      <c r="J234" s="130">
        <v>5.2</v>
      </c>
      <c r="K234" s="130">
        <v>1.2</v>
      </c>
      <c r="L234" s="130">
        <v>2</v>
      </c>
      <c r="M234" s="130">
        <v>4</v>
      </c>
      <c r="N234" s="130">
        <v>3</v>
      </c>
      <c r="O234" s="130">
        <v>4</v>
      </c>
      <c r="P234" s="130">
        <v>1</v>
      </c>
      <c r="Q234" s="130">
        <v>0</v>
      </c>
      <c r="R234" s="130">
        <v>0</v>
      </c>
      <c r="S234" s="130">
        <v>0</v>
      </c>
      <c r="T234" s="130">
        <v>1</v>
      </c>
      <c r="U234" s="130">
        <v>6</v>
      </c>
      <c r="V234" s="130">
        <v>5.6</v>
      </c>
      <c r="W234" s="130">
        <v>3.8</v>
      </c>
      <c r="X234" s="130">
        <v>2.2000000000000002</v>
      </c>
      <c r="Y234" s="130">
        <v>2</v>
      </c>
      <c r="Z234" s="130">
        <v>1</v>
      </c>
      <c r="AA234" s="130">
        <v>0</v>
      </c>
      <c r="AB234" s="130">
        <v>0</v>
      </c>
      <c r="AC234" s="130">
        <v>0</v>
      </c>
      <c r="AD234" s="130">
        <v>0</v>
      </c>
      <c r="AE234" s="130">
        <v>0</v>
      </c>
      <c r="AF234" s="130">
        <v>1</v>
      </c>
    </row>
    <row r="235" spans="1:32" x14ac:dyDescent="0.45">
      <c r="A235" s="3" t="s">
        <v>237</v>
      </c>
      <c r="B235" s="3" t="s">
        <v>78</v>
      </c>
      <c r="C235" s="3" t="s">
        <v>466</v>
      </c>
      <c r="D235" s="130">
        <v>3.2</v>
      </c>
      <c r="E235" s="130">
        <v>0</v>
      </c>
      <c r="F235" s="130">
        <v>1</v>
      </c>
      <c r="G235" s="130">
        <v>0</v>
      </c>
      <c r="H235" s="130">
        <v>1.2</v>
      </c>
      <c r="I235" s="130">
        <v>0</v>
      </c>
      <c r="J235" s="130">
        <v>0</v>
      </c>
      <c r="K235" s="130">
        <v>0</v>
      </c>
      <c r="L235" s="130">
        <v>0</v>
      </c>
      <c r="M235" s="130">
        <v>1</v>
      </c>
      <c r="N235" s="130">
        <v>0</v>
      </c>
      <c r="O235" s="130">
        <v>0</v>
      </c>
      <c r="P235" s="130">
        <v>0</v>
      </c>
      <c r="Q235" s="130">
        <v>0</v>
      </c>
      <c r="R235" s="130">
        <v>0</v>
      </c>
      <c r="S235" s="130">
        <v>0</v>
      </c>
      <c r="T235" s="130">
        <v>0</v>
      </c>
      <c r="U235" s="130">
        <v>0</v>
      </c>
      <c r="V235" s="130">
        <v>0</v>
      </c>
      <c r="W235" s="130">
        <v>0</v>
      </c>
      <c r="X235" s="130">
        <v>0</v>
      </c>
      <c r="Y235" s="130">
        <v>0</v>
      </c>
      <c r="Z235" s="130">
        <v>0</v>
      </c>
      <c r="AA235" s="130">
        <v>0</v>
      </c>
      <c r="AB235" s="130">
        <v>0</v>
      </c>
      <c r="AC235" s="130">
        <v>0</v>
      </c>
      <c r="AD235" s="130">
        <v>0</v>
      </c>
      <c r="AE235" s="130">
        <v>0</v>
      </c>
      <c r="AF235" s="130">
        <v>0</v>
      </c>
    </row>
    <row r="236" spans="1:32" x14ac:dyDescent="0.45">
      <c r="A236" s="2" t="s">
        <v>235</v>
      </c>
      <c r="B236" s="2" t="s">
        <v>79</v>
      </c>
      <c r="C236" s="2" t="s">
        <v>467</v>
      </c>
      <c r="D236" s="129">
        <v>142.6</v>
      </c>
      <c r="E236" s="129">
        <v>0</v>
      </c>
      <c r="F236" s="129">
        <v>2</v>
      </c>
      <c r="G236" s="129">
        <v>10</v>
      </c>
      <c r="H236" s="129">
        <v>10</v>
      </c>
      <c r="I236" s="129">
        <v>9</v>
      </c>
      <c r="J236" s="129">
        <v>8.8000000000000007</v>
      </c>
      <c r="K236" s="129">
        <v>10</v>
      </c>
      <c r="L236" s="129">
        <v>14</v>
      </c>
      <c r="M236" s="129">
        <v>6.8</v>
      </c>
      <c r="N236" s="129">
        <v>11</v>
      </c>
      <c r="O236" s="129">
        <v>12</v>
      </c>
      <c r="P236" s="129">
        <v>7</v>
      </c>
      <c r="Q236" s="129">
        <v>3</v>
      </c>
      <c r="R236" s="129">
        <v>1</v>
      </c>
      <c r="S236" s="129">
        <v>0</v>
      </c>
      <c r="T236" s="129">
        <v>1.2</v>
      </c>
      <c r="U236" s="129">
        <v>5</v>
      </c>
      <c r="V236" s="129">
        <v>1</v>
      </c>
      <c r="W236" s="129">
        <v>5</v>
      </c>
      <c r="X236" s="129">
        <v>11</v>
      </c>
      <c r="Y236" s="129">
        <v>1.8</v>
      </c>
      <c r="Z236" s="129">
        <v>1</v>
      </c>
      <c r="AA236" s="129">
        <v>7</v>
      </c>
      <c r="AB236" s="129">
        <v>3</v>
      </c>
      <c r="AC236" s="129">
        <v>0</v>
      </c>
      <c r="AD236" s="129">
        <v>1</v>
      </c>
      <c r="AE236" s="129">
        <v>0</v>
      </c>
      <c r="AF236" s="129">
        <v>1</v>
      </c>
    </row>
    <row r="237" spans="1:32" x14ac:dyDescent="0.45">
      <c r="A237" s="3" t="s">
        <v>237</v>
      </c>
      <c r="B237" s="3" t="s">
        <v>79</v>
      </c>
      <c r="C237" s="3" t="s">
        <v>468</v>
      </c>
      <c r="D237" s="130">
        <v>74.599999999999994</v>
      </c>
      <c r="E237" s="130">
        <v>0</v>
      </c>
      <c r="F237" s="130">
        <v>1</v>
      </c>
      <c r="G237" s="130">
        <v>7</v>
      </c>
      <c r="H237" s="130">
        <v>4</v>
      </c>
      <c r="I237" s="130">
        <v>5</v>
      </c>
      <c r="J237" s="130">
        <v>4</v>
      </c>
      <c r="K237" s="130">
        <v>7</v>
      </c>
      <c r="L237" s="130">
        <v>6.2</v>
      </c>
      <c r="M237" s="130">
        <v>3</v>
      </c>
      <c r="N237" s="130">
        <v>5.2</v>
      </c>
      <c r="O237" s="130">
        <v>3</v>
      </c>
      <c r="P237" s="130">
        <v>3</v>
      </c>
      <c r="Q237" s="130">
        <v>1</v>
      </c>
      <c r="R237" s="130">
        <v>0</v>
      </c>
      <c r="S237" s="130">
        <v>0</v>
      </c>
      <c r="T237" s="130">
        <v>0.2</v>
      </c>
      <c r="U237" s="130">
        <v>4</v>
      </c>
      <c r="V237" s="130">
        <v>0</v>
      </c>
      <c r="W237" s="130">
        <v>3.2</v>
      </c>
      <c r="X237" s="130">
        <v>7</v>
      </c>
      <c r="Y237" s="130">
        <v>1.8</v>
      </c>
      <c r="Z237" s="130">
        <v>0</v>
      </c>
      <c r="AA237" s="130">
        <v>5</v>
      </c>
      <c r="AB237" s="130">
        <v>2</v>
      </c>
      <c r="AC237" s="130">
        <v>0</v>
      </c>
      <c r="AD237" s="130">
        <v>1</v>
      </c>
      <c r="AE237" s="130">
        <v>0</v>
      </c>
      <c r="AF237" s="130">
        <v>1</v>
      </c>
    </row>
    <row r="238" spans="1:32" x14ac:dyDescent="0.45">
      <c r="A238" s="3" t="s">
        <v>237</v>
      </c>
      <c r="B238" s="3" t="s">
        <v>79</v>
      </c>
      <c r="C238" s="3" t="s">
        <v>469</v>
      </c>
      <c r="D238" s="130">
        <v>18.399999999999999</v>
      </c>
      <c r="E238" s="130">
        <v>0</v>
      </c>
      <c r="F238" s="130">
        <v>0</v>
      </c>
      <c r="G238" s="130">
        <v>0</v>
      </c>
      <c r="H238" s="130">
        <v>1</v>
      </c>
      <c r="I238" s="130">
        <v>1</v>
      </c>
      <c r="J238" s="130">
        <v>0</v>
      </c>
      <c r="K238" s="130">
        <v>0</v>
      </c>
      <c r="L238" s="130">
        <v>2</v>
      </c>
      <c r="M238" s="130">
        <v>1</v>
      </c>
      <c r="N238" s="130">
        <v>3.8</v>
      </c>
      <c r="O238" s="130">
        <v>2</v>
      </c>
      <c r="P238" s="130">
        <v>1.8</v>
      </c>
      <c r="Q238" s="130">
        <v>0</v>
      </c>
      <c r="R238" s="130">
        <v>1</v>
      </c>
      <c r="S238" s="130">
        <v>0</v>
      </c>
      <c r="T238" s="130">
        <v>0</v>
      </c>
      <c r="U238" s="130">
        <v>1</v>
      </c>
      <c r="V238" s="130">
        <v>0</v>
      </c>
      <c r="W238" s="130">
        <v>0</v>
      </c>
      <c r="X238" s="130">
        <v>2.8</v>
      </c>
      <c r="Y238" s="130">
        <v>0</v>
      </c>
      <c r="Z238" s="130">
        <v>0</v>
      </c>
      <c r="AA238" s="130">
        <v>1</v>
      </c>
      <c r="AB238" s="130">
        <v>0</v>
      </c>
      <c r="AC238" s="130">
        <v>0</v>
      </c>
      <c r="AD238" s="130">
        <v>0</v>
      </c>
      <c r="AE238" s="130">
        <v>0</v>
      </c>
      <c r="AF238" s="130">
        <v>0</v>
      </c>
    </row>
    <row r="239" spans="1:32" x14ac:dyDescent="0.45">
      <c r="A239" s="3" t="s">
        <v>237</v>
      </c>
      <c r="B239" s="3" t="s">
        <v>79</v>
      </c>
      <c r="C239" s="3" t="s">
        <v>470</v>
      </c>
      <c r="D239" s="130">
        <v>6.6</v>
      </c>
      <c r="E239" s="130">
        <v>0</v>
      </c>
      <c r="F239" s="130">
        <v>0</v>
      </c>
      <c r="G239" s="130">
        <v>0</v>
      </c>
      <c r="H239" s="130">
        <v>1</v>
      </c>
      <c r="I239" s="130">
        <v>1</v>
      </c>
      <c r="J239" s="130">
        <v>1</v>
      </c>
      <c r="K239" s="130">
        <v>0</v>
      </c>
      <c r="L239" s="130">
        <v>1.8</v>
      </c>
      <c r="M239" s="130">
        <v>0.8</v>
      </c>
      <c r="N239" s="130">
        <v>0</v>
      </c>
      <c r="O239" s="130">
        <v>1</v>
      </c>
      <c r="P239" s="130">
        <v>0</v>
      </c>
      <c r="Q239" s="130">
        <v>0</v>
      </c>
      <c r="R239" s="130">
        <v>0</v>
      </c>
      <c r="S239" s="130">
        <v>0</v>
      </c>
      <c r="T239" s="130">
        <v>0</v>
      </c>
      <c r="U239" s="130">
        <v>0</v>
      </c>
      <c r="V239" s="130">
        <v>0</v>
      </c>
      <c r="W239" s="130">
        <v>0</v>
      </c>
      <c r="X239" s="130">
        <v>0</v>
      </c>
      <c r="Y239" s="130">
        <v>0</v>
      </c>
      <c r="Z239" s="130">
        <v>0</v>
      </c>
      <c r="AA239" s="130">
        <v>0</v>
      </c>
      <c r="AB239" s="130">
        <v>0</v>
      </c>
      <c r="AC239" s="130">
        <v>0</v>
      </c>
      <c r="AD239" s="130">
        <v>0</v>
      </c>
      <c r="AE239" s="130">
        <v>0</v>
      </c>
      <c r="AF239" s="130">
        <v>0</v>
      </c>
    </row>
    <row r="240" spans="1:32" x14ac:dyDescent="0.45">
      <c r="A240" s="3" t="s">
        <v>237</v>
      </c>
      <c r="B240" s="3" t="s">
        <v>79</v>
      </c>
      <c r="C240" s="3" t="s">
        <v>471</v>
      </c>
      <c r="D240" s="130">
        <v>4.2</v>
      </c>
      <c r="E240" s="130">
        <v>0</v>
      </c>
      <c r="F240" s="130">
        <v>0</v>
      </c>
      <c r="G240" s="130">
        <v>0</v>
      </c>
      <c r="H240" s="130">
        <v>1</v>
      </c>
      <c r="I240" s="130">
        <v>0</v>
      </c>
      <c r="J240" s="130">
        <v>0</v>
      </c>
      <c r="K240" s="130">
        <v>0</v>
      </c>
      <c r="L240" s="130">
        <v>0</v>
      </c>
      <c r="M240" s="130">
        <v>0</v>
      </c>
      <c r="N240" s="130">
        <v>1</v>
      </c>
      <c r="O240" s="130">
        <v>1</v>
      </c>
      <c r="P240" s="130">
        <v>0.2</v>
      </c>
      <c r="Q240" s="130">
        <v>0</v>
      </c>
      <c r="R240" s="130">
        <v>0</v>
      </c>
      <c r="S240" s="130">
        <v>0</v>
      </c>
      <c r="T240" s="130">
        <v>0</v>
      </c>
      <c r="U240" s="130">
        <v>0</v>
      </c>
      <c r="V240" s="130">
        <v>0</v>
      </c>
      <c r="W240" s="130">
        <v>0</v>
      </c>
      <c r="X240" s="130">
        <v>1</v>
      </c>
      <c r="Y240" s="130">
        <v>0</v>
      </c>
      <c r="Z240" s="130">
        <v>0</v>
      </c>
      <c r="AA240" s="130">
        <v>0</v>
      </c>
      <c r="AB240" s="130">
        <v>0</v>
      </c>
      <c r="AC240" s="130">
        <v>0</v>
      </c>
      <c r="AD240" s="130">
        <v>0</v>
      </c>
      <c r="AE240" s="130">
        <v>0</v>
      </c>
      <c r="AF240" s="130">
        <v>0</v>
      </c>
    </row>
    <row r="241" spans="1:32" x14ac:dyDescent="0.45">
      <c r="A241" s="3" t="s">
        <v>237</v>
      </c>
      <c r="B241" s="3" t="s">
        <v>79</v>
      </c>
      <c r="C241" s="3" t="s">
        <v>472</v>
      </c>
      <c r="D241" s="130">
        <v>10</v>
      </c>
      <c r="E241" s="130">
        <v>0</v>
      </c>
      <c r="F241" s="130">
        <v>0</v>
      </c>
      <c r="G241" s="130">
        <v>1</v>
      </c>
      <c r="H241" s="130">
        <v>0</v>
      </c>
      <c r="I241" s="130">
        <v>1</v>
      </c>
      <c r="J241" s="130">
        <v>0.8</v>
      </c>
      <c r="K241" s="130">
        <v>1</v>
      </c>
      <c r="L241" s="130">
        <v>1</v>
      </c>
      <c r="M241" s="130">
        <v>1</v>
      </c>
      <c r="N241" s="130">
        <v>1</v>
      </c>
      <c r="O241" s="130">
        <v>3</v>
      </c>
      <c r="P241" s="130">
        <v>0</v>
      </c>
      <c r="Q241" s="130">
        <v>0</v>
      </c>
      <c r="R241" s="130">
        <v>0</v>
      </c>
      <c r="S241" s="130">
        <v>0</v>
      </c>
      <c r="T241" s="130">
        <v>0</v>
      </c>
      <c r="U241" s="130">
        <v>0</v>
      </c>
      <c r="V241" s="130">
        <v>0</v>
      </c>
      <c r="W241" s="130">
        <v>0</v>
      </c>
      <c r="X241" s="130">
        <v>0.2</v>
      </c>
      <c r="Y241" s="130">
        <v>0</v>
      </c>
      <c r="Z241" s="130">
        <v>0</v>
      </c>
      <c r="AA241" s="130">
        <v>0</v>
      </c>
      <c r="AB241" s="130">
        <v>0</v>
      </c>
      <c r="AC241" s="130">
        <v>0</v>
      </c>
      <c r="AD241" s="130">
        <v>0</v>
      </c>
      <c r="AE241" s="130">
        <v>0</v>
      </c>
      <c r="AF241" s="130">
        <v>0</v>
      </c>
    </row>
    <row r="242" spans="1:32" x14ac:dyDescent="0.45">
      <c r="A242" s="3" t="s">
        <v>237</v>
      </c>
      <c r="B242" s="3" t="s">
        <v>79</v>
      </c>
      <c r="C242" s="3" t="s">
        <v>473</v>
      </c>
      <c r="D242" s="130">
        <v>19.2</v>
      </c>
      <c r="E242" s="130">
        <v>0</v>
      </c>
      <c r="F242" s="130">
        <v>1</v>
      </c>
      <c r="G242" s="130">
        <v>0</v>
      </c>
      <c r="H242" s="130">
        <v>2</v>
      </c>
      <c r="I242" s="130">
        <v>0</v>
      </c>
      <c r="J242" s="130">
        <v>2</v>
      </c>
      <c r="K242" s="130">
        <v>2</v>
      </c>
      <c r="L242" s="130">
        <v>2</v>
      </c>
      <c r="M242" s="130">
        <v>0.2</v>
      </c>
      <c r="N242" s="130">
        <v>0</v>
      </c>
      <c r="O242" s="130">
        <v>1</v>
      </c>
      <c r="P242" s="130">
        <v>2</v>
      </c>
      <c r="Q242" s="130">
        <v>1</v>
      </c>
      <c r="R242" s="130">
        <v>0</v>
      </c>
      <c r="S242" s="130">
        <v>0</v>
      </c>
      <c r="T242" s="130">
        <v>1</v>
      </c>
      <c r="U242" s="130">
        <v>0</v>
      </c>
      <c r="V242" s="130">
        <v>1</v>
      </c>
      <c r="W242" s="130">
        <v>1</v>
      </c>
      <c r="X242" s="130">
        <v>0</v>
      </c>
      <c r="Y242" s="130">
        <v>0</v>
      </c>
      <c r="Z242" s="130">
        <v>1</v>
      </c>
      <c r="AA242" s="130">
        <v>1</v>
      </c>
      <c r="AB242" s="130">
        <v>1</v>
      </c>
      <c r="AC242" s="130">
        <v>0</v>
      </c>
      <c r="AD242" s="130">
        <v>0</v>
      </c>
      <c r="AE242" s="130">
        <v>0</v>
      </c>
      <c r="AF242" s="130">
        <v>0</v>
      </c>
    </row>
    <row r="243" spans="1:32" x14ac:dyDescent="0.45">
      <c r="A243" s="3" t="s">
        <v>237</v>
      </c>
      <c r="B243" s="3" t="s">
        <v>79</v>
      </c>
      <c r="C243" s="3" t="s">
        <v>474</v>
      </c>
      <c r="D243" s="130">
        <v>9.6</v>
      </c>
      <c r="E243" s="130">
        <v>0</v>
      </c>
      <c r="F243" s="130">
        <v>0</v>
      </c>
      <c r="G243" s="130">
        <v>2</v>
      </c>
      <c r="H243" s="130">
        <v>1</v>
      </c>
      <c r="I243" s="130">
        <v>1</v>
      </c>
      <c r="J243" s="130">
        <v>1</v>
      </c>
      <c r="K243" s="130">
        <v>0</v>
      </c>
      <c r="L243" s="130">
        <v>1</v>
      </c>
      <c r="M243" s="130">
        <v>0.8</v>
      </c>
      <c r="N243" s="130">
        <v>0</v>
      </c>
      <c r="O243" s="130">
        <v>1</v>
      </c>
      <c r="P243" s="130">
        <v>0</v>
      </c>
      <c r="Q243" s="130">
        <v>1</v>
      </c>
      <c r="R243" s="130">
        <v>0</v>
      </c>
      <c r="S243" s="130">
        <v>0</v>
      </c>
      <c r="T243" s="130">
        <v>0</v>
      </c>
      <c r="U243" s="130">
        <v>0</v>
      </c>
      <c r="V243" s="130">
        <v>0</v>
      </c>
      <c r="W243" s="130">
        <v>0.8</v>
      </c>
      <c r="X243" s="130">
        <v>0</v>
      </c>
      <c r="Y243" s="130">
        <v>0</v>
      </c>
      <c r="Z243" s="130">
        <v>0</v>
      </c>
      <c r="AA243" s="130">
        <v>0</v>
      </c>
      <c r="AB243" s="130">
        <v>0</v>
      </c>
      <c r="AC243" s="130">
        <v>0</v>
      </c>
      <c r="AD243" s="130">
        <v>0</v>
      </c>
      <c r="AE243" s="130">
        <v>0</v>
      </c>
      <c r="AF243" s="130">
        <v>0</v>
      </c>
    </row>
    <row r="244" spans="1:32" x14ac:dyDescent="0.45">
      <c r="A244" s="2" t="s">
        <v>235</v>
      </c>
      <c r="B244" s="2" t="s">
        <v>80</v>
      </c>
      <c r="C244" s="2" t="s">
        <v>475</v>
      </c>
      <c r="D244" s="129">
        <v>124.6</v>
      </c>
      <c r="E244" s="129">
        <v>0</v>
      </c>
      <c r="F244" s="129">
        <v>4</v>
      </c>
      <c r="G244" s="129">
        <v>14.6</v>
      </c>
      <c r="H244" s="129">
        <v>7</v>
      </c>
      <c r="I244" s="129">
        <v>12</v>
      </c>
      <c r="J244" s="129">
        <v>5</v>
      </c>
      <c r="K244" s="129">
        <v>4</v>
      </c>
      <c r="L244" s="129">
        <v>9</v>
      </c>
      <c r="M244" s="129">
        <v>10.8</v>
      </c>
      <c r="N244" s="129">
        <v>14.2</v>
      </c>
      <c r="O244" s="129">
        <v>5</v>
      </c>
      <c r="P244" s="129">
        <v>0</v>
      </c>
      <c r="Q244" s="129">
        <v>2</v>
      </c>
      <c r="R244" s="129">
        <v>0</v>
      </c>
      <c r="S244" s="129">
        <v>0</v>
      </c>
      <c r="T244" s="129">
        <v>2</v>
      </c>
      <c r="U244" s="129">
        <v>6</v>
      </c>
      <c r="V244" s="129">
        <v>3</v>
      </c>
      <c r="W244" s="129">
        <v>9</v>
      </c>
      <c r="X244" s="129">
        <v>3</v>
      </c>
      <c r="Y244" s="129">
        <v>4</v>
      </c>
      <c r="Z244" s="129">
        <v>3</v>
      </c>
      <c r="AA244" s="129">
        <v>4</v>
      </c>
      <c r="AB244" s="129">
        <v>1</v>
      </c>
      <c r="AC244" s="129">
        <v>1</v>
      </c>
      <c r="AD244" s="129">
        <v>1</v>
      </c>
      <c r="AE244" s="129">
        <v>0</v>
      </c>
      <c r="AF244" s="129">
        <v>0</v>
      </c>
    </row>
    <row r="245" spans="1:32" x14ac:dyDescent="0.45">
      <c r="A245" s="3" t="s">
        <v>237</v>
      </c>
      <c r="B245" s="3" t="s">
        <v>80</v>
      </c>
      <c r="C245" s="3" t="s">
        <v>476</v>
      </c>
      <c r="D245" s="130">
        <v>38.200000000000003</v>
      </c>
      <c r="E245" s="130">
        <v>0</v>
      </c>
      <c r="F245" s="130">
        <v>1</v>
      </c>
      <c r="G245" s="130">
        <v>3</v>
      </c>
      <c r="H245" s="130">
        <v>2</v>
      </c>
      <c r="I245" s="130">
        <v>3</v>
      </c>
      <c r="J245" s="130">
        <v>1</v>
      </c>
      <c r="K245" s="130">
        <v>0</v>
      </c>
      <c r="L245" s="130">
        <v>3</v>
      </c>
      <c r="M245" s="130">
        <v>4.8</v>
      </c>
      <c r="N245" s="130">
        <v>6.2</v>
      </c>
      <c r="O245" s="130">
        <v>2</v>
      </c>
      <c r="P245" s="130">
        <v>0</v>
      </c>
      <c r="Q245" s="130">
        <v>0</v>
      </c>
      <c r="R245" s="130">
        <v>0</v>
      </c>
      <c r="S245" s="130">
        <v>0</v>
      </c>
      <c r="T245" s="130">
        <v>1</v>
      </c>
      <c r="U245" s="130">
        <v>2</v>
      </c>
      <c r="V245" s="130">
        <v>0</v>
      </c>
      <c r="W245" s="130">
        <v>1.2</v>
      </c>
      <c r="X245" s="130">
        <v>2</v>
      </c>
      <c r="Y245" s="130">
        <v>3</v>
      </c>
      <c r="Z245" s="130">
        <v>1</v>
      </c>
      <c r="AA245" s="130">
        <v>1</v>
      </c>
      <c r="AB245" s="130">
        <v>0</v>
      </c>
      <c r="AC245" s="130">
        <v>0</v>
      </c>
      <c r="AD245" s="130">
        <v>1</v>
      </c>
      <c r="AE245" s="130">
        <v>0</v>
      </c>
      <c r="AF245" s="130">
        <v>0</v>
      </c>
    </row>
    <row r="246" spans="1:32" x14ac:dyDescent="0.45">
      <c r="A246" s="3" t="s">
        <v>237</v>
      </c>
      <c r="B246" s="3" t="s">
        <v>80</v>
      </c>
      <c r="C246" s="3" t="s">
        <v>477</v>
      </c>
      <c r="D246" s="130">
        <v>14.8</v>
      </c>
      <c r="E246" s="130">
        <v>0</v>
      </c>
      <c r="F246" s="130">
        <v>2</v>
      </c>
      <c r="G246" s="130">
        <v>0</v>
      </c>
      <c r="H246" s="130">
        <v>0</v>
      </c>
      <c r="I246" s="130">
        <v>2</v>
      </c>
      <c r="J246" s="130">
        <v>2</v>
      </c>
      <c r="K246" s="130">
        <v>0</v>
      </c>
      <c r="L246" s="130">
        <v>0</v>
      </c>
      <c r="M246" s="130">
        <v>2</v>
      </c>
      <c r="N246" s="130">
        <v>4</v>
      </c>
      <c r="O246" s="130">
        <v>0</v>
      </c>
      <c r="P246" s="130">
        <v>0</v>
      </c>
      <c r="Q246" s="130">
        <v>1</v>
      </c>
      <c r="R246" s="130">
        <v>0</v>
      </c>
      <c r="S246" s="130">
        <v>0</v>
      </c>
      <c r="T246" s="130">
        <v>0</v>
      </c>
      <c r="U246" s="130">
        <v>1</v>
      </c>
      <c r="V246" s="130">
        <v>0</v>
      </c>
      <c r="W246" s="130">
        <v>0.8</v>
      </c>
      <c r="X246" s="130">
        <v>0</v>
      </c>
      <c r="Y246" s="130">
        <v>0</v>
      </c>
      <c r="Z246" s="130">
        <v>0</v>
      </c>
      <c r="AA246" s="130">
        <v>0</v>
      </c>
      <c r="AB246" s="130">
        <v>0</v>
      </c>
      <c r="AC246" s="130">
        <v>0</v>
      </c>
      <c r="AD246" s="130">
        <v>0</v>
      </c>
      <c r="AE246" s="130">
        <v>0</v>
      </c>
      <c r="AF246" s="130">
        <v>0</v>
      </c>
    </row>
    <row r="247" spans="1:32" x14ac:dyDescent="0.45">
      <c r="A247" s="3" t="s">
        <v>237</v>
      </c>
      <c r="B247" s="3" t="s">
        <v>80</v>
      </c>
      <c r="C247" s="3" t="s">
        <v>478</v>
      </c>
      <c r="D247" s="130">
        <v>71.599999999999994</v>
      </c>
      <c r="E247" s="130">
        <v>0</v>
      </c>
      <c r="F247" s="130">
        <v>1</v>
      </c>
      <c r="G247" s="130">
        <v>11.6</v>
      </c>
      <c r="H247" s="130">
        <v>5</v>
      </c>
      <c r="I247" s="130">
        <v>7</v>
      </c>
      <c r="J247" s="130">
        <v>2</v>
      </c>
      <c r="K247" s="130">
        <v>4</v>
      </c>
      <c r="L247" s="130">
        <v>6</v>
      </c>
      <c r="M247" s="130">
        <v>4</v>
      </c>
      <c r="N247" s="130">
        <v>4</v>
      </c>
      <c r="O247" s="130">
        <v>3</v>
      </c>
      <c r="P247" s="130">
        <v>0</v>
      </c>
      <c r="Q247" s="130">
        <v>1</v>
      </c>
      <c r="R247" s="130">
        <v>0</v>
      </c>
      <c r="S247" s="130">
        <v>0</v>
      </c>
      <c r="T247" s="130">
        <v>1</v>
      </c>
      <c r="U247" s="130">
        <v>3</v>
      </c>
      <c r="V247" s="130">
        <v>3</v>
      </c>
      <c r="W247" s="130">
        <v>7</v>
      </c>
      <c r="X247" s="130">
        <v>1</v>
      </c>
      <c r="Y247" s="130">
        <v>1</v>
      </c>
      <c r="Z247" s="130">
        <v>2</v>
      </c>
      <c r="AA247" s="130">
        <v>3</v>
      </c>
      <c r="AB247" s="130">
        <v>1</v>
      </c>
      <c r="AC247" s="130">
        <v>1</v>
      </c>
      <c r="AD247" s="130">
        <v>0</v>
      </c>
      <c r="AE247" s="130">
        <v>0</v>
      </c>
      <c r="AF247" s="130">
        <v>0</v>
      </c>
    </row>
    <row r="248" spans="1:32" x14ac:dyDescent="0.45">
      <c r="A248" s="2" t="s">
        <v>235</v>
      </c>
      <c r="B248" s="2" t="s">
        <v>81</v>
      </c>
      <c r="C248" s="2" t="s">
        <v>479</v>
      </c>
      <c r="D248" s="129">
        <v>97.2</v>
      </c>
      <c r="E248" s="129">
        <v>0</v>
      </c>
      <c r="F248" s="129">
        <v>2</v>
      </c>
      <c r="G248" s="129">
        <v>5.2</v>
      </c>
      <c r="H248" s="129">
        <v>6</v>
      </c>
      <c r="I248" s="129">
        <v>11</v>
      </c>
      <c r="J248" s="129">
        <v>4</v>
      </c>
      <c r="K248" s="129">
        <v>7.2</v>
      </c>
      <c r="L248" s="129">
        <v>8</v>
      </c>
      <c r="M248" s="129">
        <v>6</v>
      </c>
      <c r="N248" s="129">
        <v>10</v>
      </c>
      <c r="O248" s="129">
        <v>4.8</v>
      </c>
      <c r="P248" s="129">
        <v>1</v>
      </c>
      <c r="Q248" s="129">
        <v>0</v>
      </c>
      <c r="R248" s="129">
        <v>0</v>
      </c>
      <c r="S248" s="129">
        <v>0</v>
      </c>
      <c r="T248" s="129">
        <v>4</v>
      </c>
      <c r="U248" s="129">
        <v>4</v>
      </c>
      <c r="V248" s="129">
        <v>3</v>
      </c>
      <c r="W248" s="129">
        <v>3</v>
      </c>
      <c r="X248" s="129">
        <v>2</v>
      </c>
      <c r="Y248" s="129">
        <v>4</v>
      </c>
      <c r="Z248" s="129">
        <v>5</v>
      </c>
      <c r="AA248" s="129">
        <v>2</v>
      </c>
      <c r="AB248" s="129">
        <v>3</v>
      </c>
      <c r="AC248" s="129">
        <v>0</v>
      </c>
      <c r="AD248" s="129">
        <v>2</v>
      </c>
      <c r="AE248" s="129">
        <v>0</v>
      </c>
      <c r="AF248" s="129">
        <v>0</v>
      </c>
    </row>
    <row r="249" spans="1:32" x14ac:dyDescent="0.45">
      <c r="A249" s="3" t="s">
        <v>237</v>
      </c>
      <c r="B249" s="3" t="s">
        <v>81</v>
      </c>
      <c r="C249" s="3" t="s">
        <v>480</v>
      </c>
      <c r="D249" s="130">
        <v>37.4</v>
      </c>
      <c r="E249" s="130">
        <v>0</v>
      </c>
      <c r="F249" s="130">
        <v>0</v>
      </c>
      <c r="G249" s="130">
        <v>0.2</v>
      </c>
      <c r="H249" s="130">
        <v>3</v>
      </c>
      <c r="I249" s="130">
        <v>5</v>
      </c>
      <c r="J249" s="130">
        <v>1</v>
      </c>
      <c r="K249" s="130">
        <v>3.2</v>
      </c>
      <c r="L249" s="130">
        <v>5</v>
      </c>
      <c r="M249" s="130">
        <v>1.2</v>
      </c>
      <c r="N249" s="130">
        <v>3</v>
      </c>
      <c r="O249" s="130">
        <v>1.8</v>
      </c>
      <c r="P249" s="130">
        <v>0</v>
      </c>
      <c r="Q249" s="130">
        <v>0</v>
      </c>
      <c r="R249" s="130">
        <v>0</v>
      </c>
      <c r="S249" s="130">
        <v>0</v>
      </c>
      <c r="T249" s="130">
        <v>1</v>
      </c>
      <c r="U249" s="130">
        <v>1</v>
      </c>
      <c r="V249" s="130">
        <v>1</v>
      </c>
      <c r="W249" s="130">
        <v>2</v>
      </c>
      <c r="X249" s="130">
        <v>0</v>
      </c>
      <c r="Y249" s="130">
        <v>2</v>
      </c>
      <c r="Z249" s="130">
        <v>4</v>
      </c>
      <c r="AA249" s="130">
        <v>1</v>
      </c>
      <c r="AB249" s="130">
        <v>2</v>
      </c>
      <c r="AC249" s="130">
        <v>0</v>
      </c>
      <c r="AD249" s="130">
        <v>0</v>
      </c>
      <c r="AE249" s="130">
        <v>0</v>
      </c>
      <c r="AF249" s="130">
        <v>0</v>
      </c>
    </row>
    <row r="250" spans="1:32" x14ac:dyDescent="0.45">
      <c r="A250" s="3" t="s">
        <v>237</v>
      </c>
      <c r="B250" s="3" t="s">
        <v>81</v>
      </c>
      <c r="C250" s="3" t="s">
        <v>481</v>
      </c>
      <c r="D250" s="130">
        <v>3.8</v>
      </c>
      <c r="E250" s="130">
        <v>0</v>
      </c>
      <c r="F250" s="130">
        <v>0</v>
      </c>
      <c r="G250" s="130">
        <v>0</v>
      </c>
      <c r="H250" s="130">
        <v>0</v>
      </c>
      <c r="I250" s="130">
        <v>1</v>
      </c>
      <c r="J250" s="130">
        <v>0</v>
      </c>
      <c r="K250" s="130">
        <v>0</v>
      </c>
      <c r="L250" s="130">
        <v>0</v>
      </c>
      <c r="M250" s="130">
        <v>0.8</v>
      </c>
      <c r="N250" s="130">
        <v>2</v>
      </c>
      <c r="O250" s="130">
        <v>0</v>
      </c>
      <c r="P250" s="130">
        <v>0</v>
      </c>
      <c r="Q250" s="130">
        <v>0</v>
      </c>
      <c r="R250" s="130">
        <v>0</v>
      </c>
      <c r="S250" s="130">
        <v>0</v>
      </c>
      <c r="T250" s="130">
        <v>0</v>
      </c>
      <c r="U250" s="130">
        <v>0</v>
      </c>
      <c r="V250" s="130">
        <v>0</v>
      </c>
      <c r="W250" s="130">
        <v>0</v>
      </c>
      <c r="X250" s="130">
        <v>0</v>
      </c>
      <c r="Y250" s="130">
        <v>0</v>
      </c>
      <c r="Z250" s="130">
        <v>0</v>
      </c>
      <c r="AA250" s="130">
        <v>0</v>
      </c>
      <c r="AB250" s="130">
        <v>0</v>
      </c>
      <c r="AC250" s="130">
        <v>0</v>
      </c>
      <c r="AD250" s="130">
        <v>0</v>
      </c>
      <c r="AE250" s="130">
        <v>0</v>
      </c>
      <c r="AF250" s="130">
        <v>0</v>
      </c>
    </row>
    <row r="251" spans="1:32" x14ac:dyDescent="0.45">
      <c r="A251" s="3" t="s">
        <v>237</v>
      </c>
      <c r="B251" s="3" t="s">
        <v>81</v>
      </c>
      <c r="C251" s="3" t="s">
        <v>482</v>
      </c>
      <c r="D251" s="130">
        <v>35.799999999999997</v>
      </c>
      <c r="E251" s="130">
        <v>0</v>
      </c>
      <c r="F251" s="130">
        <v>1</v>
      </c>
      <c r="G251" s="130">
        <v>3</v>
      </c>
      <c r="H251" s="130">
        <v>2</v>
      </c>
      <c r="I251" s="130">
        <v>4.8</v>
      </c>
      <c r="J251" s="130">
        <v>3</v>
      </c>
      <c r="K251" s="130">
        <v>2</v>
      </c>
      <c r="L251" s="130">
        <v>1.8</v>
      </c>
      <c r="M251" s="130">
        <v>3</v>
      </c>
      <c r="N251" s="130">
        <v>2.2000000000000002</v>
      </c>
      <c r="O251" s="130">
        <v>0</v>
      </c>
      <c r="P251" s="130">
        <v>1</v>
      </c>
      <c r="Q251" s="130">
        <v>0</v>
      </c>
      <c r="R251" s="130">
        <v>0</v>
      </c>
      <c r="S251" s="130">
        <v>0</v>
      </c>
      <c r="T251" s="130">
        <v>2</v>
      </c>
      <c r="U251" s="130">
        <v>2</v>
      </c>
      <c r="V251" s="130">
        <v>2</v>
      </c>
      <c r="W251" s="130">
        <v>1</v>
      </c>
      <c r="X251" s="130">
        <v>0</v>
      </c>
      <c r="Y251" s="130">
        <v>1</v>
      </c>
      <c r="Z251" s="130">
        <v>1</v>
      </c>
      <c r="AA251" s="130">
        <v>1</v>
      </c>
      <c r="AB251" s="130">
        <v>0</v>
      </c>
      <c r="AC251" s="130">
        <v>0</v>
      </c>
      <c r="AD251" s="130">
        <v>2</v>
      </c>
      <c r="AE251" s="130">
        <v>0</v>
      </c>
      <c r="AF251" s="130">
        <v>0</v>
      </c>
    </row>
    <row r="252" spans="1:32" x14ac:dyDescent="0.45">
      <c r="A252" s="3" t="s">
        <v>237</v>
      </c>
      <c r="B252" s="3" t="s">
        <v>81</v>
      </c>
      <c r="C252" s="3" t="s">
        <v>483</v>
      </c>
      <c r="D252" s="130">
        <v>3.8</v>
      </c>
      <c r="E252" s="130">
        <v>0</v>
      </c>
      <c r="F252" s="130">
        <v>0</v>
      </c>
      <c r="G252" s="130">
        <v>0</v>
      </c>
      <c r="H252" s="130">
        <v>0</v>
      </c>
      <c r="I252" s="130">
        <v>0</v>
      </c>
      <c r="J252" s="130">
        <v>0</v>
      </c>
      <c r="K252" s="130">
        <v>1</v>
      </c>
      <c r="L252" s="130">
        <v>0</v>
      </c>
      <c r="M252" s="130">
        <v>0</v>
      </c>
      <c r="N252" s="130">
        <v>0.8</v>
      </c>
      <c r="O252" s="130">
        <v>1</v>
      </c>
      <c r="P252" s="130">
        <v>0</v>
      </c>
      <c r="Q252" s="130">
        <v>0</v>
      </c>
      <c r="R252" s="130">
        <v>0</v>
      </c>
      <c r="S252" s="130">
        <v>0</v>
      </c>
      <c r="T252" s="130">
        <v>0</v>
      </c>
      <c r="U252" s="130">
        <v>1</v>
      </c>
      <c r="V252" s="130">
        <v>0</v>
      </c>
      <c r="W252" s="130">
        <v>0</v>
      </c>
      <c r="X252" s="130">
        <v>0</v>
      </c>
      <c r="Y252" s="130">
        <v>0</v>
      </c>
      <c r="Z252" s="130">
        <v>0</v>
      </c>
      <c r="AA252" s="130">
        <v>0</v>
      </c>
      <c r="AB252" s="130">
        <v>0</v>
      </c>
      <c r="AC252" s="130">
        <v>0</v>
      </c>
      <c r="AD252" s="130">
        <v>0</v>
      </c>
      <c r="AE252" s="130">
        <v>0</v>
      </c>
      <c r="AF252" s="130">
        <v>0</v>
      </c>
    </row>
    <row r="253" spans="1:32" x14ac:dyDescent="0.45">
      <c r="A253" s="3" t="s">
        <v>237</v>
      </c>
      <c r="B253" s="3" t="s">
        <v>81</v>
      </c>
      <c r="C253" s="3" t="s">
        <v>484</v>
      </c>
      <c r="D253" s="130">
        <v>10.4</v>
      </c>
      <c r="E253" s="130">
        <v>0</v>
      </c>
      <c r="F253" s="130">
        <v>1</v>
      </c>
      <c r="G253" s="130">
        <v>1</v>
      </c>
      <c r="H253" s="130">
        <v>1</v>
      </c>
      <c r="I253" s="130">
        <v>0.2</v>
      </c>
      <c r="J253" s="130">
        <v>0</v>
      </c>
      <c r="K253" s="130">
        <v>0</v>
      </c>
      <c r="L253" s="130">
        <v>1.2</v>
      </c>
      <c r="M253" s="130">
        <v>0</v>
      </c>
      <c r="N253" s="130">
        <v>1</v>
      </c>
      <c r="O253" s="130">
        <v>2</v>
      </c>
      <c r="P253" s="130">
        <v>0</v>
      </c>
      <c r="Q253" s="130">
        <v>0</v>
      </c>
      <c r="R253" s="130">
        <v>0</v>
      </c>
      <c r="S253" s="130">
        <v>0</v>
      </c>
      <c r="T253" s="130">
        <v>0</v>
      </c>
      <c r="U253" s="130">
        <v>0</v>
      </c>
      <c r="V253" s="130">
        <v>0</v>
      </c>
      <c r="W253" s="130">
        <v>0</v>
      </c>
      <c r="X253" s="130">
        <v>2</v>
      </c>
      <c r="Y253" s="130">
        <v>0</v>
      </c>
      <c r="Z253" s="130">
        <v>0</v>
      </c>
      <c r="AA253" s="130">
        <v>0</v>
      </c>
      <c r="AB253" s="130">
        <v>1</v>
      </c>
      <c r="AC253" s="130">
        <v>0</v>
      </c>
      <c r="AD253" s="130">
        <v>0</v>
      </c>
      <c r="AE253" s="130">
        <v>0</v>
      </c>
      <c r="AF253" s="130">
        <v>0</v>
      </c>
    </row>
    <row r="254" spans="1:32" x14ac:dyDescent="0.45">
      <c r="A254" s="3" t="s">
        <v>237</v>
      </c>
      <c r="B254" s="3" t="s">
        <v>81</v>
      </c>
      <c r="C254" s="3" t="s">
        <v>485</v>
      </c>
      <c r="D254" s="130">
        <v>5</v>
      </c>
      <c r="E254" s="130">
        <v>0</v>
      </c>
      <c r="F254" s="130">
        <v>0</v>
      </c>
      <c r="G254" s="130">
        <v>0</v>
      </c>
      <c r="H254" s="130">
        <v>0</v>
      </c>
      <c r="I254" s="130">
        <v>0</v>
      </c>
      <c r="J254" s="130">
        <v>0</v>
      </c>
      <c r="K254" s="130">
        <v>1</v>
      </c>
      <c r="L254" s="130">
        <v>0</v>
      </c>
      <c r="M254" s="130">
        <v>1</v>
      </c>
      <c r="N254" s="130">
        <v>1</v>
      </c>
      <c r="O254" s="130">
        <v>0</v>
      </c>
      <c r="P254" s="130">
        <v>0</v>
      </c>
      <c r="Q254" s="130">
        <v>0</v>
      </c>
      <c r="R254" s="130">
        <v>0</v>
      </c>
      <c r="S254" s="130">
        <v>0</v>
      </c>
      <c r="T254" s="130">
        <v>1</v>
      </c>
      <c r="U254" s="130">
        <v>0</v>
      </c>
      <c r="V254" s="130">
        <v>0</v>
      </c>
      <c r="W254" s="130">
        <v>0</v>
      </c>
      <c r="X254" s="130">
        <v>0</v>
      </c>
      <c r="Y254" s="130">
        <v>1</v>
      </c>
      <c r="Z254" s="130">
        <v>0</v>
      </c>
      <c r="AA254" s="130">
        <v>0</v>
      </c>
      <c r="AB254" s="130">
        <v>0</v>
      </c>
      <c r="AC254" s="130">
        <v>0</v>
      </c>
      <c r="AD254" s="130">
        <v>0</v>
      </c>
      <c r="AE254" s="130">
        <v>0</v>
      </c>
      <c r="AF254" s="130">
        <v>0</v>
      </c>
    </row>
    <row r="255" spans="1:32" x14ac:dyDescent="0.45">
      <c r="A255" s="3" t="s">
        <v>237</v>
      </c>
      <c r="B255" s="3" t="s">
        <v>81</v>
      </c>
      <c r="C255" s="3" t="s">
        <v>486</v>
      </c>
      <c r="D255" s="130">
        <v>1</v>
      </c>
      <c r="E255" s="130">
        <v>0</v>
      </c>
      <c r="F255" s="130">
        <v>0</v>
      </c>
      <c r="G255" s="130">
        <v>1</v>
      </c>
      <c r="H255" s="130">
        <v>0</v>
      </c>
      <c r="I255" s="130">
        <v>0</v>
      </c>
      <c r="J255" s="130">
        <v>0</v>
      </c>
      <c r="K255" s="130">
        <v>0</v>
      </c>
      <c r="L255" s="130">
        <v>0</v>
      </c>
      <c r="M255" s="130">
        <v>0</v>
      </c>
      <c r="N255" s="130">
        <v>0</v>
      </c>
      <c r="O255" s="130">
        <v>0</v>
      </c>
      <c r="P255" s="130">
        <v>0</v>
      </c>
      <c r="Q255" s="130">
        <v>0</v>
      </c>
      <c r="R255" s="130">
        <v>0</v>
      </c>
      <c r="S255" s="130">
        <v>0</v>
      </c>
      <c r="T255" s="130">
        <v>0</v>
      </c>
      <c r="U255" s="130">
        <v>0</v>
      </c>
      <c r="V255" s="130">
        <v>0</v>
      </c>
      <c r="W255" s="130">
        <v>0</v>
      </c>
      <c r="X255" s="130">
        <v>0</v>
      </c>
      <c r="Y255" s="130">
        <v>0</v>
      </c>
      <c r="Z255" s="130">
        <v>0</v>
      </c>
      <c r="AA255" s="130">
        <v>0</v>
      </c>
      <c r="AB255" s="130">
        <v>0</v>
      </c>
      <c r="AC255" s="130">
        <v>0</v>
      </c>
      <c r="AD255" s="130">
        <v>0</v>
      </c>
      <c r="AE255" s="130">
        <v>0</v>
      </c>
      <c r="AF255" s="130">
        <v>0</v>
      </c>
    </row>
    <row r="256" spans="1:32" x14ac:dyDescent="0.45">
      <c r="A256" s="2" t="s">
        <v>235</v>
      </c>
      <c r="B256" s="2" t="s">
        <v>82</v>
      </c>
      <c r="C256" s="2" t="s">
        <v>487</v>
      </c>
      <c r="D256" s="129">
        <v>317.8</v>
      </c>
      <c r="E256" s="129">
        <v>0</v>
      </c>
      <c r="F256" s="129">
        <v>10.6</v>
      </c>
      <c r="G256" s="129">
        <v>12.4</v>
      </c>
      <c r="H256" s="129">
        <v>15</v>
      </c>
      <c r="I256" s="129">
        <v>32</v>
      </c>
      <c r="J256" s="129">
        <v>13</v>
      </c>
      <c r="K256" s="129">
        <v>22.8</v>
      </c>
      <c r="L256" s="129">
        <v>8.6</v>
      </c>
      <c r="M256" s="129">
        <v>22</v>
      </c>
      <c r="N256" s="129">
        <v>23.6</v>
      </c>
      <c r="O256" s="129">
        <v>18</v>
      </c>
      <c r="P256" s="129">
        <v>11</v>
      </c>
      <c r="Q256" s="129">
        <v>0</v>
      </c>
      <c r="R256" s="129">
        <v>2</v>
      </c>
      <c r="S256" s="129">
        <v>0</v>
      </c>
      <c r="T256" s="129">
        <v>6</v>
      </c>
      <c r="U256" s="129">
        <v>16.8</v>
      </c>
      <c r="V256" s="129">
        <v>11.8</v>
      </c>
      <c r="W256" s="129">
        <v>17.8</v>
      </c>
      <c r="X256" s="129">
        <v>17.8</v>
      </c>
      <c r="Y256" s="129">
        <v>15.8</v>
      </c>
      <c r="Z256" s="129">
        <v>7</v>
      </c>
      <c r="AA256" s="129">
        <v>12.8</v>
      </c>
      <c r="AB256" s="129">
        <v>11</v>
      </c>
      <c r="AC256" s="129">
        <v>5</v>
      </c>
      <c r="AD256" s="129">
        <v>2</v>
      </c>
      <c r="AE256" s="129">
        <v>1</v>
      </c>
      <c r="AF256" s="129">
        <v>2</v>
      </c>
    </row>
    <row r="257" spans="1:32" x14ac:dyDescent="0.45">
      <c r="A257" s="3" t="s">
        <v>237</v>
      </c>
      <c r="B257" s="3" t="s">
        <v>82</v>
      </c>
      <c r="C257" s="3" t="s">
        <v>488</v>
      </c>
      <c r="D257" s="130">
        <v>170.6</v>
      </c>
      <c r="E257" s="130">
        <v>0</v>
      </c>
      <c r="F257" s="130">
        <v>2.6</v>
      </c>
      <c r="G257" s="130">
        <v>8</v>
      </c>
      <c r="H257" s="130">
        <v>8.8000000000000007</v>
      </c>
      <c r="I257" s="130">
        <v>15.6</v>
      </c>
      <c r="J257" s="130">
        <v>8.1999999999999993</v>
      </c>
      <c r="K257" s="130">
        <v>11.8</v>
      </c>
      <c r="L257" s="130">
        <v>5.6</v>
      </c>
      <c r="M257" s="130">
        <v>11</v>
      </c>
      <c r="N257" s="130">
        <v>7.6</v>
      </c>
      <c r="O257" s="130">
        <v>13</v>
      </c>
      <c r="P257" s="130">
        <v>6</v>
      </c>
      <c r="Q257" s="130">
        <v>0</v>
      </c>
      <c r="R257" s="130">
        <v>1</v>
      </c>
      <c r="S257" s="130">
        <v>0</v>
      </c>
      <c r="T257" s="130">
        <v>3</v>
      </c>
      <c r="U257" s="130">
        <v>10</v>
      </c>
      <c r="V257" s="130">
        <v>8.8000000000000007</v>
      </c>
      <c r="W257" s="130">
        <v>11</v>
      </c>
      <c r="X257" s="130">
        <v>13.6</v>
      </c>
      <c r="Y257" s="130">
        <v>9</v>
      </c>
      <c r="Z257" s="130">
        <v>1</v>
      </c>
      <c r="AA257" s="130">
        <v>6</v>
      </c>
      <c r="AB257" s="130">
        <v>3</v>
      </c>
      <c r="AC257" s="130">
        <v>3</v>
      </c>
      <c r="AD257" s="130">
        <v>1</v>
      </c>
      <c r="AE257" s="130">
        <v>1</v>
      </c>
      <c r="AF257" s="130">
        <v>1</v>
      </c>
    </row>
    <row r="258" spans="1:32" x14ac:dyDescent="0.45">
      <c r="A258" s="3" t="s">
        <v>237</v>
      </c>
      <c r="B258" s="3" t="s">
        <v>82</v>
      </c>
      <c r="C258" s="3" t="s">
        <v>489</v>
      </c>
      <c r="D258" s="130">
        <v>117.4</v>
      </c>
      <c r="E258" s="130">
        <v>0</v>
      </c>
      <c r="F258" s="130">
        <v>5</v>
      </c>
      <c r="G258" s="130">
        <v>4.4000000000000004</v>
      </c>
      <c r="H258" s="130">
        <v>5.2</v>
      </c>
      <c r="I258" s="130">
        <v>13.2</v>
      </c>
      <c r="J258" s="130">
        <v>3.8</v>
      </c>
      <c r="K258" s="130">
        <v>10</v>
      </c>
      <c r="L258" s="130">
        <v>1</v>
      </c>
      <c r="M258" s="130">
        <v>10</v>
      </c>
      <c r="N258" s="130">
        <v>14</v>
      </c>
      <c r="O258" s="130">
        <v>4</v>
      </c>
      <c r="P258" s="130">
        <v>2</v>
      </c>
      <c r="Q258" s="130">
        <v>0</v>
      </c>
      <c r="R258" s="130">
        <v>1</v>
      </c>
      <c r="S258" s="130">
        <v>0</v>
      </c>
      <c r="T258" s="130">
        <v>3</v>
      </c>
      <c r="U258" s="130">
        <v>6.6</v>
      </c>
      <c r="V258" s="130">
        <v>3</v>
      </c>
      <c r="W258" s="130">
        <v>6.6</v>
      </c>
      <c r="X258" s="130">
        <v>2</v>
      </c>
      <c r="Y258" s="130">
        <v>5.8</v>
      </c>
      <c r="Z258" s="130">
        <v>4</v>
      </c>
      <c r="AA258" s="130">
        <v>5.8</v>
      </c>
      <c r="AB258" s="130">
        <v>6</v>
      </c>
      <c r="AC258" s="130">
        <v>1</v>
      </c>
      <c r="AD258" s="130">
        <v>0</v>
      </c>
      <c r="AE258" s="130">
        <v>0</v>
      </c>
      <c r="AF258" s="130">
        <v>0</v>
      </c>
    </row>
    <row r="259" spans="1:32" x14ac:dyDescent="0.45">
      <c r="A259" s="3" t="s">
        <v>237</v>
      </c>
      <c r="B259" s="3" t="s">
        <v>82</v>
      </c>
      <c r="C259" s="3" t="s">
        <v>490</v>
      </c>
      <c r="D259" s="130">
        <v>6</v>
      </c>
      <c r="E259" s="130">
        <v>0</v>
      </c>
      <c r="F259" s="130">
        <v>0</v>
      </c>
      <c r="G259" s="130">
        <v>0</v>
      </c>
      <c r="H259" s="130">
        <v>0</v>
      </c>
      <c r="I259" s="130">
        <v>0</v>
      </c>
      <c r="J259" s="130">
        <v>0</v>
      </c>
      <c r="K259" s="130">
        <v>0</v>
      </c>
      <c r="L259" s="130">
        <v>1</v>
      </c>
      <c r="M259" s="130">
        <v>1</v>
      </c>
      <c r="N259" s="130">
        <v>0</v>
      </c>
      <c r="O259" s="130">
        <v>1</v>
      </c>
      <c r="P259" s="130">
        <v>0</v>
      </c>
      <c r="Q259" s="130">
        <v>0</v>
      </c>
      <c r="R259" s="130">
        <v>0</v>
      </c>
      <c r="S259" s="130">
        <v>0</v>
      </c>
      <c r="T259" s="130">
        <v>0</v>
      </c>
      <c r="U259" s="130">
        <v>0</v>
      </c>
      <c r="V259" s="130">
        <v>0</v>
      </c>
      <c r="W259" s="130">
        <v>0</v>
      </c>
      <c r="X259" s="130">
        <v>1</v>
      </c>
      <c r="Y259" s="130">
        <v>0</v>
      </c>
      <c r="Z259" s="130">
        <v>1</v>
      </c>
      <c r="AA259" s="130">
        <v>0</v>
      </c>
      <c r="AB259" s="130">
        <v>0</v>
      </c>
      <c r="AC259" s="130">
        <v>0</v>
      </c>
      <c r="AD259" s="130">
        <v>0</v>
      </c>
      <c r="AE259" s="130">
        <v>0</v>
      </c>
      <c r="AF259" s="130">
        <v>1</v>
      </c>
    </row>
    <row r="260" spans="1:32" x14ac:dyDescent="0.45">
      <c r="A260" s="3" t="s">
        <v>237</v>
      </c>
      <c r="B260" s="3" t="s">
        <v>82</v>
      </c>
      <c r="C260" s="3" t="s">
        <v>491</v>
      </c>
      <c r="D260" s="130">
        <v>2.6</v>
      </c>
      <c r="E260" s="130">
        <v>0</v>
      </c>
      <c r="F260" s="130">
        <v>0</v>
      </c>
      <c r="G260" s="130">
        <v>0</v>
      </c>
      <c r="H260" s="130">
        <v>0</v>
      </c>
      <c r="I260" s="130">
        <v>0.2</v>
      </c>
      <c r="J260" s="130">
        <v>0</v>
      </c>
      <c r="K260" s="130">
        <v>0</v>
      </c>
      <c r="L260" s="130">
        <v>0</v>
      </c>
      <c r="M260" s="130">
        <v>0</v>
      </c>
      <c r="N260" s="130">
        <v>0</v>
      </c>
      <c r="O260" s="130">
        <v>0</v>
      </c>
      <c r="P260" s="130">
        <v>0</v>
      </c>
      <c r="Q260" s="130">
        <v>0</v>
      </c>
      <c r="R260" s="130">
        <v>0</v>
      </c>
      <c r="S260" s="130">
        <v>0</v>
      </c>
      <c r="T260" s="130">
        <v>0</v>
      </c>
      <c r="U260" s="130">
        <v>0.2</v>
      </c>
      <c r="V260" s="130">
        <v>0</v>
      </c>
      <c r="W260" s="130">
        <v>0</v>
      </c>
      <c r="X260" s="130">
        <v>0.2</v>
      </c>
      <c r="Y260" s="130">
        <v>1</v>
      </c>
      <c r="Z260" s="130">
        <v>1</v>
      </c>
      <c r="AA260" s="130">
        <v>0</v>
      </c>
      <c r="AB260" s="130">
        <v>0</v>
      </c>
      <c r="AC260" s="130">
        <v>0</v>
      </c>
      <c r="AD260" s="130">
        <v>0</v>
      </c>
      <c r="AE260" s="130">
        <v>0</v>
      </c>
      <c r="AF260" s="130">
        <v>0</v>
      </c>
    </row>
    <row r="261" spans="1:32" x14ac:dyDescent="0.45">
      <c r="A261" s="3" t="s">
        <v>237</v>
      </c>
      <c r="B261" s="3" t="s">
        <v>82</v>
      </c>
      <c r="C261" s="3" t="s">
        <v>492</v>
      </c>
      <c r="D261" s="130">
        <v>21.2</v>
      </c>
      <c r="E261" s="130">
        <v>0</v>
      </c>
      <c r="F261" s="130">
        <v>3</v>
      </c>
      <c r="G261" s="130">
        <v>0</v>
      </c>
      <c r="H261" s="130">
        <v>1</v>
      </c>
      <c r="I261" s="130">
        <v>3</v>
      </c>
      <c r="J261" s="130">
        <v>1</v>
      </c>
      <c r="K261" s="130">
        <v>1</v>
      </c>
      <c r="L261" s="130">
        <v>1</v>
      </c>
      <c r="M261" s="130">
        <v>0</v>
      </c>
      <c r="N261" s="130">
        <v>2</v>
      </c>
      <c r="O261" s="130">
        <v>0</v>
      </c>
      <c r="P261" s="130">
        <v>3</v>
      </c>
      <c r="Q261" s="130">
        <v>0</v>
      </c>
      <c r="R261" s="130">
        <v>0</v>
      </c>
      <c r="S261" s="130">
        <v>0</v>
      </c>
      <c r="T261" s="130">
        <v>0</v>
      </c>
      <c r="U261" s="130">
        <v>0</v>
      </c>
      <c r="V261" s="130">
        <v>0</v>
      </c>
      <c r="W261" s="130">
        <v>0.2</v>
      </c>
      <c r="X261" s="130">
        <v>1</v>
      </c>
      <c r="Y261" s="130">
        <v>0</v>
      </c>
      <c r="Z261" s="130">
        <v>0</v>
      </c>
      <c r="AA261" s="130">
        <v>1</v>
      </c>
      <c r="AB261" s="130">
        <v>2</v>
      </c>
      <c r="AC261" s="130">
        <v>1</v>
      </c>
      <c r="AD261" s="130">
        <v>1</v>
      </c>
      <c r="AE261" s="130">
        <v>0</v>
      </c>
      <c r="AF261" s="130">
        <v>0</v>
      </c>
    </row>
    <row r="262" spans="1:32" x14ac:dyDescent="0.45">
      <c r="A262" s="2" t="s">
        <v>235</v>
      </c>
      <c r="B262" s="2" t="s">
        <v>83</v>
      </c>
      <c r="C262" s="2" t="s">
        <v>493</v>
      </c>
      <c r="D262" s="129">
        <v>376.2</v>
      </c>
      <c r="E262" s="129">
        <v>0</v>
      </c>
      <c r="F262" s="129">
        <v>4.4000000000000004</v>
      </c>
      <c r="G262" s="129">
        <v>15.4</v>
      </c>
      <c r="H262" s="129">
        <v>20.6</v>
      </c>
      <c r="I262" s="129">
        <v>27.6</v>
      </c>
      <c r="J262" s="129">
        <v>27</v>
      </c>
      <c r="K262" s="129">
        <v>26.2</v>
      </c>
      <c r="L262" s="129">
        <v>20.2</v>
      </c>
      <c r="M262" s="129">
        <v>31</v>
      </c>
      <c r="N262" s="129">
        <v>24.2</v>
      </c>
      <c r="O262" s="129">
        <v>21</v>
      </c>
      <c r="P262" s="129">
        <v>10</v>
      </c>
      <c r="Q262" s="129">
        <v>1</v>
      </c>
      <c r="R262" s="129">
        <v>2</v>
      </c>
      <c r="S262" s="129">
        <v>0</v>
      </c>
      <c r="T262" s="129">
        <v>8</v>
      </c>
      <c r="U262" s="129">
        <v>12.2</v>
      </c>
      <c r="V262" s="129">
        <v>20.2</v>
      </c>
      <c r="W262" s="129">
        <v>25</v>
      </c>
      <c r="X262" s="129">
        <v>13</v>
      </c>
      <c r="Y262" s="129">
        <v>11</v>
      </c>
      <c r="Z262" s="129">
        <v>8.1999999999999993</v>
      </c>
      <c r="AA262" s="129">
        <v>11</v>
      </c>
      <c r="AB262" s="129">
        <v>11</v>
      </c>
      <c r="AC262" s="129">
        <v>13</v>
      </c>
      <c r="AD262" s="129">
        <v>6</v>
      </c>
      <c r="AE262" s="129">
        <v>3</v>
      </c>
      <c r="AF262" s="129">
        <v>4</v>
      </c>
    </row>
    <row r="263" spans="1:32" x14ac:dyDescent="0.45">
      <c r="A263" s="3" t="s">
        <v>237</v>
      </c>
      <c r="B263" s="3" t="s">
        <v>83</v>
      </c>
      <c r="C263" s="3" t="s">
        <v>494</v>
      </c>
      <c r="D263" s="130">
        <v>202.6</v>
      </c>
      <c r="E263" s="130">
        <v>0</v>
      </c>
      <c r="F263" s="130">
        <v>1</v>
      </c>
      <c r="G263" s="130">
        <v>8</v>
      </c>
      <c r="H263" s="130">
        <v>10.8</v>
      </c>
      <c r="I263" s="130">
        <v>14</v>
      </c>
      <c r="J263" s="130">
        <v>14</v>
      </c>
      <c r="K263" s="130">
        <v>15</v>
      </c>
      <c r="L263" s="130">
        <v>12</v>
      </c>
      <c r="M263" s="130">
        <v>14</v>
      </c>
      <c r="N263" s="130">
        <v>11.2</v>
      </c>
      <c r="O263" s="130">
        <v>11</v>
      </c>
      <c r="P263" s="130">
        <v>5</v>
      </c>
      <c r="Q263" s="130">
        <v>1</v>
      </c>
      <c r="R263" s="130">
        <v>0</v>
      </c>
      <c r="S263" s="130">
        <v>0</v>
      </c>
      <c r="T263" s="130">
        <v>6</v>
      </c>
      <c r="U263" s="130">
        <v>6</v>
      </c>
      <c r="V263" s="130">
        <v>16</v>
      </c>
      <c r="W263" s="130">
        <v>15.8</v>
      </c>
      <c r="X263" s="130">
        <v>7.8</v>
      </c>
      <c r="Y263" s="130">
        <v>6</v>
      </c>
      <c r="Z263" s="130">
        <v>6</v>
      </c>
      <c r="AA263" s="130">
        <v>5</v>
      </c>
      <c r="AB263" s="130">
        <v>2</v>
      </c>
      <c r="AC263" s="130">
        <v>9</v>
      </c>
      <c r="AD263" s="130">
        <v>3</v>
      </c>
      <c r="AE263" s="130">
        <v>1</v>
      </c>
      <c r="AF263" s="130">
        <v>2</v>
      </c>
    </row>
    <row r="264" spans="1:32" x14ac:dyDescent="0.45">
      <c r="A264" s="3" t="s">
        <v>237</v>
      </c>
      <c r="B264" s="3" t="s">
        <v>83</v>
      </c>
      <c r="C264" s="3" t="s">
        <v>495</v>
      </c>
      <c r="D264" s="130">
        <v>27.4</v>
      </c>
      <c r="E264" s="130">
        <v>0</v>
      </c>
      <c r="F264" s="130">
        <v>0</v>
      </c>
      <c r="G264" s="130">
        <v>0</v>
      </c>
      <c r="H264" s="130">
        <v>2</v>
      </c>
      <c r="I264" s="130">
        <v>2</v>
      </c>
      <c r="J264" s="130">
        <v>1</v>
      </c>
      <c r="K264" s="130">
        <v>3</v>
      </c>
      <c r="L264" s="130">
        <v>0.8</v>
      </c>
      <c r="M264" s="130">
        <v>4</v>
      </c>
      <c r="N264" s="130">
        <v>3.6</v>
      </c>
      <c r="O264" s="130">
        <v>0</v>
      </c>
      <c r="P264" s="130">
        <v>0</v>
      </c>
      <c r="Q264" s="130">
        <v>0</v>
      </c>
      <c r="R264" s="130">
        <v>1</v>
      </c>
      <c r="S264" s="130">
        <v>0</v>
      </c>
      <c r="T264" s="130">
        <v>0</v>
      </c>
      <c r="U264" s="130">
        <v>1</v>
      </c>
      <c r="V264" s="130">
        <v>1</v>
      </c>
      <c r="W264" s="130">
        <v>2</v>
      </c>
      <c r="X264" s="130">
        <v>0</v>
      </c>
      <c r="Y264" s="130">
        <v>1</v>
      </c>
      <c r="Z264" s="130">
        <v>0</v>
      </c>
      <c r="AA264" s="130">
        <v>2</v>
      </c>
      <c r="AB264" s="130">
        <v>2</v>
      </c>
      <c r="AC264" s="130">
        <v>0</v>
      </c>
      <c r="AD264" s="130">
        <v>1</v>
      </c>
      <c r="AE264" s="130">
        <v>0</v>
      </c>
      <c r="AF264" s="130">
        <v>0</v>
      </c>
    </row>
    <row r="265" spans="1:32" x14ac:dyDescent="0.45">
      <c r="A265" s="3" t="s">
        <v>237</v>
      </c>
      <c r="B265" s="3" t="s">
        <v>83</v>
      </c>
      <c r="C265" s="3" t="s">
        <v>496</v>
      </c>
      <c r="D265" s="130">
        <v>30.4</v>
      </c>
      <c r="E265" s="130">
        <v>0</v>
      </c>
      <c r="F265" s="130">
        <v>1</v>
      </c>
      <c r="G265" s="130">
        <v>2</v>
      </c>
      <c r="H265" s="130">
        <v>2</v>
      </c>
      <c r="I265" s="130">
        <v>2</v>
      </c>
      <c r="J265" s="130">
        <v>2</v>
      </c>
      <c r="K265" s="130">
        <v>2</v>
      </c>
      <c r="L265" s="130">
        <v>1.2</v>
      </c>
      <c r="M265" s="130">
        <v>1</v>
      </c>
      <c r="N265" s="130">
        <v>3.2</v>
      </c>
      <c r="O265" s="130">
        <v>1</v>
      </c>
      <c r="P265" s="130">
        <v>3</v>
      </c>
      <c r="Q265" s="130">
        <v>0</v>
      </c>
      <c r="R265" s="130">
        <v>0</v>
      </c>
      <c r="S265" s="130">
        <v>0</v>
      </c>
      <c r="T265" s="130">
        <v>1</v>
      </c>
      <c r="U265" s="130">
        <v>1</v>
      </c>
      <c r="V265" s="130">
        <v>0</v>
      </c>
      <c r="W265" s="130">
        <v>0</v>
      </c>
      <c r="X265" s="130">
        <v>0</v>
      </c>
      <c r="Y265" s="130">
        <v>2</v>
      </c>
      <c r="Z265" s="130">
        <v>0</v>
      </c>
      <c r="AA265" s="130">
        <v>1</v>
      </c>
      <c r="AB265" s="130">
        <v>1</v>
      </c>
      <c r="AC265" s="130">
        <v>0</v>
      </c>
      <c r="AD265" s="130">
        <v>2</v>
      </c>
      <c r="AE265" s="130">
        <v>2</v>
      </c>
      <c r="AF265" s="130">
        <v>0</v>
      </c>
    </row>
    <row r="266" spans="1:32" x14ac:dyDescent="0.45">
      <c r="A266" s="3" t="s">
        <v>237</v>
      </c>
      <c r="B266" s="3" t="s">
        <v>83</v>
      </c>
      <c r="C266" s="3" t="s">
        <v>497</v>
      </c>
      <c r="D266" s="130">
        <v>25.2</v>
      </c>
      <c r="E266" s="130">
        <v>0</v>
      </c>
      <c r="F266" s="130">
        <v>1</v>
      </c>
      <c r="G266" s="130">
        <v>1</v>
      </c>
      <c r="H266" s="130">
        <v>1</v>
      </c>
      <c r="I266" s="130">
        <v>3</v>
      </c>
      <c r="J266" s="130">
        <v>2</v>
      </c>
      <c r="K266" s="130">
        <v>0</v>
      </c>
      <c r="L266" s="130">
        <v>3</v>
      </c>
      <c r="M266" s="130">
        <v>2</v>
      </c>
      <c r="N266" s="130">
        <v>2</v>
      </c>
      <c r="O266" s="130">
        <v>2</v>
      </c>
      <c r="P266" s="130">
        <v>0</v>
      </c>
      <c r="Q266" s="130">
        <v>0</v>
      </c>
      <c r="R266" s="130">
        <v>0</v>
      </c>
      <c r="S266" s="130">
        <v>0</v>
      </c>
      <c r="T266" s="130">
        <v>0</v>
      </c>
      <c r="U266" s="130">
        <v>0</v>
      </c>
      <c r="V266" s="130">
        <v>1</v>
      </c>
      <c r="W266" s="130">
        <v>1.2</v>
      </c>
      <c r="X266" s="130">
        <v>0</v>
      </c>
      <c r="Y266" s="130">
        <v>1</v>
      </c>
      <c r="Z266" s="130">
        <v>1</v>
      </c>
      <c r="AA266" s="130">
        <v>0</v>
      </c>
      <c r="AB266" s="130">
        <v>3</v>
      </c>
      <c r="AC266" s="130">
        <v>1</v>
      </c>
      <c r="AD266" s="130">
        <v>0</v>
      </c>
      <c r="AE266" s="130">
        <v>0</v>
      </c>
      <c r="AF266" s="130">
        <v>0</v>
      </c>
    </row>
    <row r="267" spans="1:32" x14ac:dyDescent="0.45">
      <c r="A267" s="3" t="s">
        <v>237</v>
      </c>
      <c r="B267" s="3" t="s">
        <v>83</v>
      </c>
      <c r="C267" s="3" t="s">
        <v>498</v>
      </c>
      <c r="D267" s="130">
        <v>25.6</v>
      </c>
      <c r="E267" s="130">
        <v>0</v>
      </c>
      <c r="F267" s="130">
        <v>1.2</v>
      </c>
      <c r="G267" s="130">
        <v>2.2000000000000002</v>
      </c>
      <c r="H267" s="130">
        <v>1.2</v>
      </c>
      <c r="I267" s="130">
        <v>0</v>
      </c>
      <c r="J267" s="130">
        <v>3</v>
      </c>
      <c r="K267" s="130">
        <v>0.2</v>
      </c>
      <c r="L267" s="130">
        <v>1</v>
      </c>
      <c r="M267" s="130">
        <v>4</v>
      </c>
      <c r="N267" s="130">
        <v>0</v>
      </c>
      <c r="O267" s="130">
        <v>2</v>
      </c>
      <c r="P267" s="130">
        <v>0</v>
      </c>
      <c r="Q267" s="130">
        <v>0</v>
      </c>
      <c r="R267" s="130">
        <v>0</v>
      </c>
      <c r="S267" s="130">
        <v>0</v>
      </c>
      <c r="T267" s="130">
        <v>0</v>
      </c>
      <c r="U267" s="130">
        <v>2</v>
      </c>
      <c r="V267" s="130">
        <v>0.8</v>
      </c>
      <c r="W267" s="130">
        <v>1</v>
      </c>
      <c r="X267" s="130">
        <v>2</v>
      </c>
      <c r="Y267" s="130">
        <v>0</v>
      </c>
      <c r="Z267" s="130">
        <v>0</v>
      </c>
      <c r="AA267" s="130">
        <v>2</v>
      </c>
      <c r="AB267" s="130">
        <v>2</v>
      </c>
      <c r="AC267" s="130">
        <v>1</v>
      </c>
      <c r="AD267" s="130">
        <v>0</v>
      </c>
      <c r="AE267" s="130">
        <v>0</v>
      </c>
      <c r="AF267" s="130">
        <v>0</v>
      </c>
    </row>
    <row r="268" spans="1:32" x14ac:dyDescent="0.45">
      <c r="A268" s="3" t="s">
        <v>237</v>
      </c>
      <c r="B268" s="3" t="s">
        <v>83</v>
      </c>
      <c r="C268" s="3" t="s">
        <v>499</v>
      </c>
      <c r="D268" s="130">
        <v>56</v>
      </c>
      <c r="E268" s="130">
        <v>0</v>
      </c>
      <c r="F268" s="130">
        <v>0.2</v>
      </c>
      <c r="G268" s="130">
        <v>0.2</v>
      </c>
      <c r="H268" s="130">
        <v>2.6</v>
      </c>
      <c r="I268" s="130">
        <v>5.6</v>
      </c>
      <c r="J268" s="130">
        <v>4</v>
      </c>
      <c r="K268" s="130">
        <v>5</v>
      </c>
      <c r="L268" s="130">
        <v>2.2000000000000002</v>
      </c>
      <c r="M268" s="130">
        <v>6</v>
      </c>
      <c r="N268" s="130">
        <v>3.2</v>
      </c>
      <c r="O268" s="130">
        <v>5</v>
      </c>
      <c r="P268" s="130">
        <v>1</v>
      </c>
      <c r="Q268" s="130">
        <v>0</v>
      </c>
      <c r="R268" s="130">
        <v>1</v>
      </c>
      <c r="S268" s="130">
        <v>0</v>
      </c>
      <c r="T268" s="130">
        <v>1</v>
      </c>
      <c r="U268" s="130">
        <v>1.2</v>
      </c>
      <c r="V268" s="130">
        <v>1.4</v>
      </c>
      <c r="W268" s="130">
        <v>5</v>
      </c>
      <c r="X268" s="130">
        <v>3.2</v>
      </c>
      <c r="Y268" s="130">
        <v>1</v>
      </c>
      <c r="Z268" s="130">
        <v>1.2</v>
      </c>
      <c r="AA268" s="130">
        <v>1</v>
      </c>
      <c r="AB268" s="130">
        <v>1</v>
      </c>
      <c r="AC268" s="130">
        <v>2</v>
      </c>
      <c r="AD268" s="130">
        <v>0</v>
      </c>
      <c r="AE268" s="130">
        <v>0</v>
      </c>
      <c r="AF268" s="130">
        <v>2</v>
      </c>
    </row>
    <row r="269" spans="1:32" x14ac:dyDescent="0.45">
      <c r="A269" s="3" t="s">
        <v>237</v>
      </c>
      <c r="B269" s="3" t="s">
        <v>83</v>
      </c>
      <c r="C269" s="3" t="s">
        <v>500</v>
      </c>
      <c r="D269" s="130">
        <v>9</v>
      </c>
      <c r="E269" s="130">
        <v>0</v>
      </c>
      <c r="F269" s="130">
        <v>0</v>
      </c>
      <c r="G269" s="130">
        <v>2</v>
      </c>
      <c r="H269" s="130">
        <v>1</v>
      </c>
      <c r="I269" s="130">
        <v>1</v>
      </c>
      <c r="J269" s="130">
        <v>1</v>
      </c>
      <c r="K269" s="130">
        <v>1</v>
      </c>
      <c r="L269" s="130">
        <v>0</v>
      </c>
      <c r="M269" s="130">
        <v>0</v>
      </c>
      <c r="N269" s="130">
        <v>1</v>
      </c>
      <c r="O269" s="130">
        <v>0</v>
      </c>
      <c r="P269" s="130">
        <v>1</v>
      </c>
      <c r="Q269" s="130">
        <v>0</v>
      </c>
      <c r="R269" s="130">
        <v>0</v>
      </c>
      <c r="S269" s="130">
        <v>0</v>
      </c>
      <c r="T269" s="130">
        <v>0</v>
      </c>
      <c r="U269" s="130">
        <v>1</v>
      </c>
      <c r="V269" s="130">
        <v>0</v>
      </c>
      <c r="W269" s="130">
        <v>0</v>
      </c>
      <c r="X269" s="130">
        <v>0</v>
      </c>
      <c r="Y269" s="130">
        <v>0</v>
      </c>
      <c r="Z269" s="130">
        <v>0</v>
      </c>
      <c r="AA269" s="130">
        <v>0</v>
      </c>
      <c r="AB269" s="130">
        <v>0</v>
      </c>
      <c r="AC269" s="130">
        <v>0</v>
      </c>
      <c r="AD269" s="130">
        <v>0</v>
      </c>
      <c r="AE269" s="130">
        <v>0</v>
      </c>
      <c r="AF269" s="130">
        <v>0</v>
      </c>
    </row>
    <row r="270" spans="1:32" x14ac:dyDescent="0.45">
      <c r="A270" s="2" t="s">
        <v>235</v>
      </c>
      <c r="B270" s="2" t="s">
        <v>84</v>
      </c>
      <c r="C270" s="2" t="s">
        <v>501</v>
      </c>
      <c r="D270" s="129">
        <v>183</v>
      </c>
      <c r="E270" s="129">
        <v>0</v>
      </c>
      <c r="F270" s="129">
        <v>3</v>
      </c>
      <c r="G270" s="129">
        <v>8</v>
      </c>
      <c r="H270" s="129">
        <v>11.2</v>
      </c>
      <c r="I270" s="129">
        <v>12</v>
      </c>
      <c r="J270" s="129">
        <v>17.8</v>
      </c>
      <c r="K270" s="129">
        <v>11</v>
      </c>
      <c r="L270" s="129">
        <v>15</v>
      </c>
      <c r="M270" s="129">
        <v>10</v>
      </c>
      <c r="N270" s="129">
        <v>15</v>
      </c>
      <c r="O270" s="129">
        <v>17</v>
      </c>
      <c r="P270" s="129">
        <v>7</v>
      </c>
      <c r="Q270" s="129">
        <v>3</v>
      </c>
      <c r="R270" s="129">
        <v>2</v>
      </c>
      <c r="S270" s="129">
        <v>0</v>
      </c>
      <c r="T270" s="129">
        <v>4</v>
      </c>
      <c r="U270" s="129">
        <v>7</v>
      </c>
      <c r="V270" s="129">
        <v>5</v>
      </c>
      <c r="W270" s="129">
        <v>3</v>
      </c>
      <c r="X270" s="129">
        <v>5</v>
      </c>
      <c r="Y270" s="129">
        <v>8</v>
      </c>
      <c r="Z270" s="129">
        <v>3</v>
      </c>
      <c r="AA270" s="129">
        <v>6</v>
      </c>
      <c r="AB270" s="129">
        <v>5</v>
      </c>
      <c r="AC270" s="129">
        <v>3</v>
      </c>
      <c r="AD270" s="129">
        <v>2</v>
      </c>
      <c r="AE270" s="129">
        <v>0</v>
      </c>
      <c r="AF270" s="129">
        <v>0</v>
      </c>
    </row>
    <row r="271" spans="1:32" x14ac:dyDescent="0.45">
      <c r="A271" s="3" t="s">
        <v>237</v>
      </c>
      <c r="B271" s="3" t="s">
        <v>84</v>
      </c>
      <c r="C271" s="3" t="s">
        <v>502</v>
      </c>
      <c r="D271" s="130">
        <v>17.2</v>
      </c>
      <c r="E271" s="130">
        <v>0</v>
      </c>
      <c r="F271" s="130">
        <v>1</v>
      </c>
      <c r="G271" s="130">
        <v>1</v>
      </c>
      <c r="H271" s="130">
        <v>1.2</v>
      </c>
      <c r="I271" s="130">
        <v>1</v>
      </c>
      <c r="J271" s="130">
        <v>1</v>
      </c>
      <c r="K271" s="130">
        <v>0</v>
      </c>
      <c r="L271" s="130">
        <v>0</v>
      </c>
      <c r="M271" s="130">
        <v>2</v>
      </c>
      <c r="N271" s="130">
        <v>1</v>
      </c>
      <c r="O271" s="130">
        <v>2</v>
      </c>
      <c r="P271" s="130">
        <v>0</v>
      </c>
      <c r="Q271" s="130">
        <v>1</v>
      </c>
      <c r="R271" s="130">
        <v>1</v>
      </c>
      <c r="S271" s="130">
        <v>0</v>
      </c>
      <c r="T271" s="130">
        <v>1</v>
      </c>
      <c r="U271" s="130">
        <v>0</v>
      </c>
      <c r="V271" s="130">
        <v>1</v>
      </c>
      <c r="W271" s="130">
        <v>1</v>
      </c>
      <c r="X271" s="130">
        <v>0</v>
      </c>
      <c r="Y271" s="130">
        <v>1</v>
      </c>
      <c r="Z271" s="130">
        <v>1</v>
      </c>
      <c r="AA271" s="130">
        <v>0</v>
      </c>
      <c r="AB271" s="130">
        <v>0</v>
      </c>
      <c r="AC271" s="130">
        <v>0</v>
      </c>
      <c r="AD271" s="130">
        <v>0</v>
      </c>
      <c r="AE271" s="130">
        <v>0</v>
      </c>
      <c r="AF271" s="130">
        <v>0</v>
      </c>
    </row>
    <row r="272" spans="1:32" x14ac:dyDescent="0.45">
      <c r="A272" s="3" t="s">
        <v>237</v>
      </c>
      <c r="B272" s="3" t="s">
        <v>84</v>
      </c>
      <c r="C272" s="3" t="s">
        <v>503</v>
      </c>
      <c r="D272" s="130">
        <v>35.200000000000003</v>
      </c>
      <c r="E272" s="130">
        <v>0</v>
      </c>
      <c r="F272" s="130">
        <v>1</v>
      </c>
      <c r="G272" s="130">
        <v>0</v>
      </c>
      <c r="H272" s="130">
        <v>2.2000000000000002</v>
      </c>
      <c r="I272" s="130">
        <v>0</v>
      </c>
      <c r="J272" s="130">
        <v>2</v>
      </c>
      <c r="K272" s="130">
        <v>4</v>
      </c>
      <c r="L272" s="130">
        <v>7</v>
      </c>
      <c r="M272" s="130">
        <v>1</v>
      </c>
      <c r="N272" s="130">
        <v>5</v>
      </c>
      <c r="O272" s="130">
        <v>4</v>
      </c>
      <c r="P272" s="130">
        <v>3</v>
      </c>
      <c r="Q272" s="130">
        <v>0</v>
      </c>
      <c r="R272" s="130">
        <v>0</v>
      </c>
      <c r="S272" s="130">
        <v>0</v>
      </c>
      <c r="T272" s="130">
        <v>0</v>
      </c>
      <c r="U272" s="130">
        <v>0</v>
      </c>
      <c r="V272" s="130">
        <v>1</v>
      </c>
      <c r="W272" s="130">
        <v>1</v>
      </c>
      <c r="X272" s="130">
        <v>1</v>
      </c>
      <c r="Y272" s="130">
        <v>0</v>
      </c>
      <c r="Z272" s="130">
        <v>0</v>
      </c>
      <c r="AA272" s="130">
        <v>1</v>
      </c>
      <c r="AB272" s="130">
        <v>2</v>
      </c>
      <c r="AC272" s="130">
        <v>0</v>
      </c>
      <c r="AD272" s="130">
        <v>0</v>
      </c>
      <c r="AE272" s="130">
        <v>0</v>
      </c>
      <c r="AF272" s="130">
        <v>0</v>
      </c>
    </row>
    <row r="273" spans="1:32" x14ac:dyDescent="0.45">
      <c r="A273" s="3" t="s">
        <v>237</v>
      </c>
      <c r="B273" s="3" t="s">
        <v>84</v>
      </c>
      <c r="C273" s="3" t="s">
        <v>504</v>
      </c>
      <c r="D273" s="130">
        <v>46.6</v>
      </c>
      <c r="E273" s="130">
        <v>0</v>
      </c>
      <c r="F273" s="130">
        <v>0</v>
      </c>
      <c r="G273" s="130">
        <v>3</v>
      </c>
      <c r="H273" s="130">
        <v>1.2</v>
      </c>
      <c r="I273" s="130">
        <v>2.2000000000000002</v>
      </c>
      <c r="J273" s="130">
        <v>8</v>
      </c>
      <c r="K273" s="130">
        <v>2</v>
      </c>
      <c r="L273" s="130">
        <v>4</v>
      </c>
      <c r="M273" s="130">
        <v>2.2000000000000002</v>
      </c>
      <c r="N273" s="130">
        <v>6</v>
      </c>
      <c r="O273" s="130">
        <v>3</v>
      </c>
      <c r="P273" s="130">
        <v>0</v>
      </c>
      <c r="Q273" s="130">
        <v>1</v>
      </c>
      <c r="R273" s="130">
        <v>1</v>
      </c>
      <c r="S273" s="130">
        <v>0</v>
      </c>
      <c r="T273" s="130">
        <v>1</v>
      </c>
      <c r="U273" s="130">
        <v>1</v>
      </c>
      <c r="V273" s="130">
        <v>0.2</v>
      </c>
      <c r="W273" s="130">
        <v>0</v>
      </c>
      <c r="X273" s="130">
        <v>1.8</v>
      </c>
      <c r="Y273" s="130">
        <v>3</v>
      </c>
      <c r="Z273" s="130">
        <v>1</v>
      </c>
      <c r="AA273" s="130">
        <v>2</v>
      </c>
      <c r="AB273" s="130">
        <v>0</v>
      </c>
      <c r="AC273" s="130">
        <v>1</v>
      </c>
      <c r="AD273" s="130">
        <v>2</v>
      </c>
      <c r="AE273" s="130">
        <v>0</v>
      </c>
      <c r="AF273" s="130">
        <v>0</v>
      </c>
    </row>
    <row r="274" spans="1:32" x14ac:dyDescent="0.45">
      <c r="A274" s="3" t="s">
        <v>237</v>
      </c>
      <c r="B274" s="3" t="s">
        <v>84</v>
      </c>
      <c r="C274" s="3" t="s">
        <v>505</v>
      </c>
      <c r="D274" s="130">
        <v>51.4</v>
      </c>
      <c r="E274" s="130">
        <v>0</v>
      </c>
      <c r="F274" s="130">
        <v>0.8</v>
      </c>
      <c r="G274" s="130">
        <v>2</v>
      </c>
      <c r="H274" s="130">
        <v>6.6</v>
      </c>
      <c r="I274" s="130">
        <v>6.8</v>
      </c>
      <c r="J274" s="130">
        <v>5.6</v>
      </c>
      <c r="K274" s="130">
        <v>1</v>
      </c>
      <c r="L274" s="130">
        <v>2</v>
      </c>
      <c r="M274" s="130">
        <v>0.8</v>
      </c>
      <c r="N274" s="130">
        <v>0</v>
      </c>
      <c r="O274" s="130">
        <v>4</v>
      </c>
      <c r="P274" s="130">
        <v>3</v>
      </c>
      <c r="Q274" s="130">
        <v>1</v>
      </c>
      <c r="R274" s="130">
        <v>0</v>
      </c>
      <c r="S274" s="130">
        <v>0</v>
      </c>
      <c r="T274" s="130">
        <v>1</v>
      </c>
      <c r="U274" s="130">
        <v>6</v>
      </c>
      <c r="V274" s="130">
        <v>2.8</v>
      </c>
      <c r="W274" s="130">
        <v>0.8</v>
      </c>
      <c r="X274" s="130">
        <v>0.2</v>
      </c>
      <c r="Y274" s="130">
        <v>1</v>
      </c>
      <c r="Z274" s="130">
        <v>1</v>
      </c>
      <c r="AA274" s="130">
        <v>2</v>
      </c>
      <c r="AB274" s="130">
        <v>2</v>
      </c>
      <c r="AC274" s="130">
        <v>1</v>
      </c>
      <c r="AD274" s="130">
        <v>0</v>
      </c>
      <c r="AE274" s="130">
        <v>0</v>
      </c>
      <c r="AF274" s="130">
        <v>0</v>
      </c>
    </row>
    <row r="275" spans="1:32" x14ac:dyDescent="0.45">
      <c r="A275" s="3" t="s">
        <v>237</v>
      </c>
      <c r="B275" s="3" t="s">
        <v>84</v>
      </c>
      <c r="C275" s="3" t="s">
        <v>506</v>
      </c>
      <c r="D275" s="130">
        <v>32.6</v>
      </c>
      <c r="E275" s="130">
        <v>0</v>
      </c>
      <c r="F275" s="130">
        <v>0.2</v>
      </c>
      <c r="G275" s="130">
        <v>2</v>
      </c>
      <c r="H275" s="130">
        <v>0</v>
      </c>
      <c r="I275" s="130">
        <v>2</v>
      </c>
      <c r="J275" s="130">
        <v>1.2</v>
      </c>
      <c r="K275" s="130">
        <v>4</v>
      </c>
      <c r="L275" s="130">
        <v>2</v>
      </c>
      <c r="M275" s="130">
        <v>4</v>
      </c>
      <c r="N275" s="130">
        <v>3</v>
      </c>
      <c r="O275" s="130">
        <v>4</v>
      </c>
      <c r="P275" s="130">
        <v>1</v>
      </c>
      <c r="Q275" s="130">
        <v>0</v>
      </c>
      <c r="R275" s="130">
        <v>0</v>
      </c>
      <c r="S275" s="130">
        <v>0</v>
      </c>
      <c r="T275" s="130">
        <v>1</v>
      </c>
      <c r="U275" s="130">
        <v>0</v>
      </c>
      <c r="V275" s="130">
        <v>0</v>
      </c>
      <c r="W275" s="130">
        <v>0.2</v>
      </c>
      <c r="X275" s="130">
        <v>2</v>
      </c>
      <c r="Y275" s="130">
        <v>3</v>
      </c>
      <c r="Z275" s="130">
        <v>0</v>
      </c>
      <c r="AA275" s="130">
        <v>1</v>
      </c>
      <c r="AB275" s="130">
        <v>1</v>
      </c>
      <c r="AC275" s="130">
        <v>1</v>
      </c>
      <c r="AD275" s="130">
        <v>0</v>
      </c>
      <c r="AE275" s="130">
        <v>0</v>
      </c>
      <c r="AF275" s="130">
        <v>0</v>
      </c>
    </row>
    <row r="276" spans="1:32" x14ac:dyDescent="0.45">
      <c r="A276" s="2" t="s">
        <v>235</v>
      </c>
      <c r="B276" s="2" t="s">
        <v>85</v>
      </c>
      <c r="C276" s="2" t="s">
        <v>507</v>
      </c>
      <c r="D276" s="129">
        <v>110.4</v>
      </c>
      <c r="E276" s="129">
        <v>0</v>
      </c>
      <c r="F276" s="129">
        <v>3</v>
      </c>
      <c r="G276" s="129">
        <v>3</v>
      </c>
      <c r="H276" s="129">
        <v>4.8</v>
      </c>
      <c r="I276" s="129">
        <v>4</v>
      </c>
      <c r="J276" s="129">
        <v>5</v>
      </c>
      <c r="K276" s="129">
        <v>6</v>
      </c>
      <c r="L276" s="129">
        <v>6</v>
      </c>
      <c r="M276" s="129">
        <v>6</v>
      </c>
      <c r="N276" s="129">
        <v>14</v>
      </c>
      <c r="O276" s="129">
        <v>10</v>
      </c>
      <c r="P276" s="129">
        <v>3</v>
      </c>
      <c r="Q276" s="129">
        <v>0</v>
      </c>
      <c r="R276" s="129">
        <v>0</v>
      </c>
      <c r="S276" s="129">
        <v>0</v>
      </c>
      <c r="T276" s="129">
        <v>1</v>
      </c>
      <c r="U276" s="129">
        <v>8</v>
      </c>
      <c r="V276" s="129">
        <v>5</v>
      </c>
      <c r="W276" s="129">
        <v>5.8</v>
      </c>
      <c r="X276" s="129">
        <v>10</v>
      </c>
      <c r="Y276" s="129">
        <v>3</v>
      </c>
      <c r="Z276" s="129">
        <v>2.8</v>
      </c>
      <c r="AA276" s="129">
        <v>4</v>
      </c>
      <c r="AB276" s="129">
        <v>1</v>
      </c>
      <c r="AC276" s="129">
        <v>2</v>
      </c>
      <c r="AD276" s="129">
        <v>3</v>
      </c>
      <c r="AE276" s="129">
        <v>0</v>
      </c>
      <c r="AF276" s="129">
        <v>0</v>
      </c>
    </row>
    <row r="277" spans="1:32" x14ac:dyDescent="0.45">
      <c r="A277" s="3" t="s">
        <v>237</v>
      </c>
      <c r="B277" s="3" t="s">
        <v>85</v>
      </c>
      <c r="C277" s="3" t="s">
        <v>508</v>
      </c>
      <c r="D277" s="130">
        <v>79.400000000000006</v>
      </c>
      <c r="E277" s="130">
        <v>0</v>
      </c>
      <c r="F277" s="130">
        <v>1.8</v>
      </c>
      <c r="G277" s="130">
        <v>3</v>
      </c>
      <c r="H277" s="130">
        <v>2.6</v>
      </c>
      <c r="I277" s="130">
        <v>2</v>
      </c>
      <c r="J277" s="130">
        <v>5</v>
      </c>
      <c r="K277" s="130">
        <v>5</v>
      </c>
      <c r="L277" s="130">
        <v>3</v>
      </c>
      <c r="M277" s="130">
        <v>5</v>
      </c>
      <c r="N277" s="130">
        <v>11</v>
      </c>
      <c r="O277" s="130">
        <v>7</v>
      </c>
      <c r="P277" s="130">
        <v>1.2</v>
      </c>
      <c r="Q277" s="130">
        <v>0</v>
      </c>
      <c r="R277" s="130">
        <v>0</v>
      </c>
      <c r="S277" s="130">
        <v>0</v>
      </c>
      <c r="T277" s="130">
        <v>0.8</v>
      </c>
      <c r="U277" s="130">
        <v>6</v>
      </c>
      <c r="V277" s="130">
        <v>4</v>
      </c>
      <c r="W277" s="130">
        <v>4</v>
      </c>
      <c r="X277" s="130">
        <v>9</v>
      </c>
      <c r="Y277" s="130">
        <v>2</v>
      </c>
      <c r="Z277" s="130">
        <v>1</v>
      </c>
      <c r="AA277" s="130">
        <v>1</v>
      </c>
      <c r="AB277" s="130">
        <v>0</v>
      </c>
      <c r="AC277" s="130">
        <v>2</v>
      </c>
      <c r="AD277" s="130">
        <v>3</v>
      </c>
      <c r="AE277" s="130">
        <v>0</v>
      </c>
      <c r="AF277" s="130">
        <v>0</v>
      </c>
    </row>
    <row r="278" spans="1:32" x14ac:dyDescent="0.45">
      <c r="A278" s="3" t="s">
        <v>237</v>
      </c>
      <c r="B278" s="3" t="s">
        <v>85</v>
      </c>
      <c r="C278" s="3" t="s">
        <v>509</v>
      </c>
      <c r="D278" s="130">
        <v>25</v>
      </c>
      <c r="E278" s="130">
        <v>0</v>
      </c>
      <c r="F278" s="130">
        <v>1.2</v>
      </c>
      <c r="G278" s="130">
        <v>0</v>
      </c>
      <c r="H278" s="130">
        <v>1</v>
      </c>
      <c r="I278" s="130">
        <v>2</v>
      </c>
      <c r="J278" s="130">
        <v>0</v>
      </c>
      <c r="K278" s="130">
        <v>1</v>
      </c>
      <c r="L278" s="130">
        <v>2</v>
      </c>
      <c r="M278" s="130">
        <v>1</v>
      </c>
      <c r="N278" s="130">
        <v>3</v>
      </c>
      <c r="O278" s="130">
        <v>1</v>
      </c>
      <c r="P278" s="130">
        <v>1.8</v>
      </c>
      <c r="Q278" s="130">
        <v>0</v>
      </c>
      <c r="R278" s="130">
        <v>0</v>
      </c>
      <c r="S278" s="130">
        <v>0</v>
      </c>
      <c r="T278" s="130">
        <v>0.2</v>
      </c>
      <c r="U278" s="130">
        <v>2</v>
      </c>
      <c r="V278" s="130">
        <v>1</v>
      </c>
      <c r="W278" s="130">
        <v>1</v>
      </c>
      <c r="X278" s="130">
        <v>1</v>
      </c>
      <c r="Y278" s="130">
        <v>1</v>
      </c>
      <c r="Z278" s="130">
        <v>1.8</v>
      </c>
      <c r="AA278" s="130">
        <v>2</v>
      </c>
      <c r="AB278" s="130">
        <v>1</v>
      </c>
      <c r="AC278" s="130">
        <v>0</v>
      </c>
      <c r="AD278" s="130">
        <v>0</v>
      </c>
      <c r="AE278" s="130">
        <v>0</v>
      </c>
      <c r="AF278" s="130">
        <v>0</v>
      </c>
    </row>
    <row r="279" spans="1:32" x14ac:dyDescent="0.45">
      <c r="A279" s="3" t="s">
        <v>237</v>
      </c>
      <c r="B279" s="3" t="s">
        <v>85</v>
      </c>
      <c r="C279" s="3" t="s">
        <v>510</v>
      </c>
      <c r="D279" s="130">
        <v>6</v>
      </c>
      <c r="E279" s="130">
        <v>0</v>
      </c>
      <c r="F279" s="130">
        <v>0</v>
      </c>
      <c r="G279" s="130">
        <v>0</v>
      </c>
      <c r="H279" s="130">
        <v>1.2</v>
      </c>
      <c r="I279" s="130">
        <v>0</v>
      </c>
      <c r="J279" s="130">
        <v>0</v>
      </c>
      <c r="K279" s="130">
        <v>0</v>
      </c>
      <c r="L279" s="130">
        <v>1</v>
      </c>
      <c r="M279" s="130">
        <v>0</v>
      </c>
      <c r="N279" s="130">
        <v>0</v>
      </c>
      <c r="O279" s="130">
        <v>2</v>
      </c>
      <c r="P279" s="130">
        <v>0</v>
      </c>
      <c r="Q279" s="130">
        <v>0</v>
      </c>
      <c r="R279" s="130">
        <v>0</v>
      </c>
      <c r="S279" s="130">
        <v>0</v>
      </c>
      <c r="T279" s="130">
        <v>0</v>
      </c>
      <c r="U279" s="130">
        <v>0</v>
      </c>
      <c r="V279" s="130">
        <v>0</v>
      </c>
      <c r="W279" s="130">
        <v>0.8</v>
      </c>
      <c r="X279" s="130">
        <v>0</v>
      </c>
      <c r="Y279" s="130">
        <v>0</v>
      </c>
      <c r="Z279" s="130">
        <v>0</v>
      </c>
      <c r="AA279" s="130">
        <v>1</v>
      </c>
      <c r="AB279" s="130">
        <v>0</v>
      </c>
      <c r="AC279" s="130">
        <v>0</v>
      </c>
      <c r="AD279" s="130">
        <v>0</v>
      </c>
      <c r="AE279" s="130">
        <v>0</v>
      </c>
      <c r="AF279" s="130">
        <v>0</v>
      </c>
    </row>
    <row r="280" spans="1:32" x14ac:dyDescent="0.45">
      <c r="A280" s="2" t="s">
        <v>235</v>
      </c>
      <c r="B280" s="2" t="s">
        <v>86</v>
      </c>
      <c r="C280" s="2" t="s">
        <v>511</v>
      </c>
      <c r="D280" s="129">
        <v>151.4</v>
      </c>
      <c r="E280" s="129">
        <v>0</v>
      </c>
      <c r="F280" s="129">
        <v>3</v>
      </c>
      <c r="G280" s="129">
        <v>6</v>
      </c>
      <c r="H280" s="129">
        <v>10</v>
      </c>
      <c r="I280" s="129">
        <v>15</v>
      </c>
      <c r="J280" s="129">
        <v>9</v>
      </c>
      <c r="K280" s="129">
        <v>8</v>
      </c>
      <c r="L280" s="129">
        <v>8</v>
      </c>
      <c r="M280" s="129">
        <v>10</v>
      </c>
      <c r="N280" s="129">
        <v>13</v>
      </c>
      <c r="O280" s="129">
        <v>8</v>
      </c>
      <c r="P280" s="129">
        <v>1</v>
      </c>
      <c r="Q280" s="129">
        <v>4</v>
      </c>
      <c r="R280" s="129">
        <v>0</v>
      </c>
      <c r="S280" s="129">
        <v>0</v>
      </c>
      <c r="T280" s="129">
        <v>4</v>
      </c>
      <c r="U280" s="129">
        <v>5</v>
      </c>
      <c r="V280" s="129">
        <v>6</v>
      </c>
      <c r="W280" s="129">
        <v>6.4</v>
      </c>
      <c r="X280" s="129">
        <v>10</v>
      </c>
      <c r="Y280" s="129">
        <v>5.2</v>
      </c>
      <c r="Z280" s="129">
        <v>1</v>
      </c>
      <c r="AA280" s="129">
        <v>2</v>
      </c>
      <c r="AB280" s="129">
        <v>7</v>
      </c>
      <c r="AC280" s="129">
        <v>5.8</v>
      </c>
      <c r="AD280" s="129">
        <v>2</v>
      </c>
      <c r="AE280" s="129">
        <v>1</v>
      </c>
      <c r="AF280" s="129">
        <v>1</v>
      </c>
    </row>
    <row r="281" spans="1:32" x14ac:dyDescent="0.45">
      <c r="A281" s="3" t="s">
        <v>237</v>
      </c>
      <c r="B281" s="3" t="s">
        <v>86</v>
      </c>
      <c r="C281" s="3" t="s">
        <v>512</v>
      </c>
      <c r="D281" s="130">
        <v>6.6</v>
      </c>
      <c r="E281" s="130">
        <v>0</v>
      </c>
      <c r="F281" s="130">
        <v>0</v>
      </c>
      <c r="G281" s="130">
        <v>0.2</v>
      </c>
      <c r="H281" s="130">
        <v>0.2</v>
      </c>
      <c r="I281" s="130">
        <v>0.2</v>
      </c>
      <c r="J281" s="130">
        <v>1</v>
      </c>
      <c r="K281" s="130">
        <v>1</v>
      </c>
      <c r="L281" s="130">
        <v>0</v>
      </c>
      <c r="M281" s="130">
        <v>1</v>
      </c>
      <c r="N281" s="130">
        <v>0</v>
      </c>
      <c r="O281" s="130">
        <v>0</v>
      </c>
      <c r="P281" s="130">
        <v>0</v>
      </c>
      <c r="Q281" s="130">
        <v>0</v>
      </c>
      <c r="R281" s="130">
        <v>0</v>
      </c>
      <c r="S281" s="130">
        <v>0</v>
      </c>
      <c r="T281" s="130">
        <v>2</v>
      </c>
      <c r="U281" s="130">
        <v>0</v>
      </c>
      <c r="V281" s="130">
        <v>0</v>
      </c>
      <c r="W281" s="130">
        <v>0</v>
      </c>
      <c r="X281" s="130">
        <v>0</v>
      </c>
      <c r="Y281" s="130">
        <v>0</v>
      </c>
      <c r="Z281" s="130">
        <v>0</v>
      </c>
      <c r="AA281" s="130">
        <v>0</v>
      </c>
      <c r="AB281" s="130">
        <v>0</v>
      </c>
      <c r="AC281" s="130">
        <v>1</v>
      </c>
      <c r="AD281" s="130">
        <v>0</v>
      </c>
      <c r="AE281" s="130">
        <v>0</v>
      </c>
      <c r="AF281" s="130">
        <v>0</v>
      </c>
    </row>
    <row r="282" spans="1:32" x14ac:dyDescent="0.45">
      <c r="A282" s="3" t="s">
        <v>237</v>
      </c>
      <c r="B282" s="3" t="s">
        <v>86</v>
      </c>
      <c r="C282" s="3" t="s">
        <v>513</v>
      </c>
      <c r="D282" s="130">
        <v>3.6</v>
      </c>
      <c r="E282" s="130">
        <v>0</v>
      </c>
      <c r="F282" s="130">
        <v>0</v>
      </c>
      <c r="G282" s="130">
        <v>0</v>
      </c>
      <c r="H282" s="130">
        <v>1</v>
      </c>
      <c r="I282" s="130">
        <v>0.2</v>
      </c>
      <c r="J282" s="130">
        <v>0.2</v>
      </c>
      <c r="K282" s="130">
        <v>0</v>
      </c>
      <c r="L282" s="130">
        <v>0.2</v>
      </c>
      <c r="M282" s="130">
        <v>0</v>
      </c>
      <c r="N282" s="130">
        <v>0</v>
      </c>
      <c r="O282" s="130">
        <v>0</v>
      </c>
      <c r="P282" s="130">
        <v>0</v>
      </c>
      <c r="Q282" s="130">
        <v>0</v>
      </c>
      <c r="R282" s="130">
        <v>0</v>
      </c>
      <c r="S282" s="130">
        <v>0</v>
      </c>
      <c r="T282" s="130">
        <v>0</v>
      </c>
      <c r="U282" s="130">
        <v>1</v>
      </c>
      <c r="V282" s="130">
        <v>0</v>
      </c>
      <c r="W282" s="130">
        <v>0</v>
      </c>
      <c r="X282" s="130">
        <v>1</v>
      </c>
      <c r="Y282" s="130">
        <v>0</v>
      </c>
      <c r="Z282" s="130">
        <v>0</v>
      </c>
      <c r="AA282" s="130">
        <v>0</v>
      </c>
      <c r="AB282" s="130">
        <v>0</v>
      </c>
      <c r="AC282" s="130">
        <v>0</v>
      </c>
      <c r="AD282" s="130">
        <v>0</v>
      </c>
      <c r="AE282" s="130">
        <v>0</v>
      </c>
      <c r="AF282" s="130">
        <v>0</v>
      </c>
    </row>
    <row r="283" spans="1:32" x14ac:dyDescent="0.45">
      <c r="A283" s="3" t="s">
        <v>237</v>
      </c>
      <c r="B283" s="3" t="s">
        <v>86</v>
      </c>
      <c r="C283" s="3" t="s">
        <v>514</v>
      </c>
      <c r="D283" s="130">
        <v>80.599999999999994</v>
      </c>
      <c r="E283" s="130">
        <v>0</v>
      </c>
      <c r="F283" s="130">
        <v>2</v>
      </c>
      <c r="G283" s="130">
        <v>4.8</v>
      </c>
      <c r="H283" s="130">
        <v>6</v>
      </c>
      <c r="I283" s="130">
        <v>7.2</v>
      </c>
      <c r="J283" s="130">
        <v>5.8</v>
      </c>
      <c r="K283" s="130">
        <v>5</v>
      </c>
      <c r="L283" s="130">
        <v>4.8</v>
      </c>
      <c r="M283" s="130">
        <v>2.8</v>
      </c>
      <c r="N283" s="130">
        <v>8</v>
      </c>
      <c r="O283" s="130">
        <v>4</v>
      </c>
      <c r="P283" s="130">
        <v>1</v>
      </c>
      <c r="Q283" s="130">
        <v>3</v>
      </c>
      <c r="R283" s="130">
        <v>0</v>
      </c>
      <c r="S283" s="130">
        <v>0</v>
      </c>
      <c r="T283" s="130">
        <v>0</v>
      </c>
      <c r="U283" s="130">
        <v>2</v>
      </c>
      <c r="V283" s="130">
        <v>3.2</v>
      </c>
      <c r="W283" s="130">
        <v>4.8</v>
      </c>
      <c r="X283" s="130">
        <v>3.2</v>
      </c>
      <c r="Y283" s="130">
        <v>4.2</v>
      </c>
      <c r="Z283" s="130">
        <v>0</v>
      </c>
      <c r="AA283" s="130">
        <v>1</v>
      </c>
      <c r="AB283" s="130">
        <v>4</v>
      </c>
      <c r="AC283" s="130">
        <v>3.8</v>
      </c>
      <c r="AD283" s="130">
        <v>0</v>
      </c>
      <c r="AE283" s="130">
        <v>0</v>
      </c>
      <c r="AF283" s="130">
        <v>0</v>
      </c>
    </row>
    <row r="284" spans="1:32" x14ac:dyDescent="0.45">
      <c r="A284" s="3" t="s">
        <v>237</v>
      </c>
      <c r="B284" s="3" t="s">
        <v>86</v>
      </c>
      <c r="C284" s="3" t="s">
        <v>515</v>
      </c>
      <c r="D284" s="130">
        <v>48</v>
      </c>
      <c r="E284" s="130">
        <v>0</v>
      </c>
      <c r="F284" s="130">
        <v>1</v>
      </c>
      <c r="G284" s="130">
        <v>1</v>
      </c>
      <c r="H284" s="130">
        <v>2.8</v>
      </c>
      <c r="I284" s="130">
        <v>6.2</v>
      </c>
      <c r="J284" s="130">
        <v>1</v>
      </c>
      <c r="K284" s="130">
        <v>1</v>
      </c>
      <c r="L284" s="130">
        <v>3</v>
      </c>
      <c r="M284" s="130">
        <v>6.2</v>
      </c>
      <c r="N284" s="130">
        <v>4</v>
      </c>
      <c r="O284" s="130">
        <v>3</v>
      </c>
      <c r="P284" s="130">
        <v>0</v>
      </c>
      <c r="Q284" s="130">
        <v>1</v>
      </c>
      <c r="R284" s="130">
        <v>0</v>
      </c>
      <c r="S284" s="130">
        <v>0</v>
      </c>
      <c r="T284" s="130">
        <v>2</v>
      </c>
      <c r="U284" s="130">
        <v>1</v>
      </c>
      <c r="V284" s="130">
        <v>1.8</v>
      </c>
      <c r="W284" s="130">
        <v>0.4</v>
      </c>
      <c r="X284" s="130">
        <v>3.6</v>
      </c>
      <c r="Y284" s="130">
        <v>1</v>
      </c>
      <c r="Z284" s="130">
        <v>1</v>
      </c>
      <c r="AA284" s="130">
        <v>0</v>
      </c>
      <c r="AB284" s="130">
        <v>3</v>
      </c>
      <c r="AC284" s="130">
        <v>1</v>
      </c>
      <c r="AD284" s="130">
        <v>2</v>
      </c>
      <c r="AE284" s="130">
        <v>1</v>
      </c>
      <c r="AF284" s="130">
        <v>0</v>
      </c>
    </row>
    <row r="285" spans="1:32" x14ac:dyDescent="0.45">
      <c r="A285" s="3" t="s">
        <v>237</v>
      </c>
      <c r="B285" s="3" t="s">
        <v>86</v>
      </c>
      <c r="C285" s="3" t="s">
        <v>516</v>
      </c>
      <c r="D285" s="130">
        <v>12.6</v>
      </c>
      <c r="E285" s="130">
        <v>0</v>
      </c>
      <c r="F285" s="130">
        <v>0</v>
      </c>
      <c r="G285" s="130">
        <v>0</v>
      </c>
      <c r="H285" s="130">
        <v>0</v>
      </c>
      <c r="I285" s="130">
        <v>1.2</v>
      </c>
      <c r="J285" s="130">
        <v>1</v>
      </c>
      <c r="K285" s="130">
        <v>1</v>
      </c>
      <c r="L285" s="130">
        <v>0</v>
      </c>
      <c r="M285" s="130">
        <v>0</v>
      </c>
      <c r="N285" s="130">
        <v>1</v>
      </c>
      <c r="O285" s="130">
        <v>1</v>
      </c>
      <c r="P285" s="130">
        <v>0</v>
      </c>
      <c r="Q285" s="130">
        <v>0</v>
      </c>
      <c r="R285" s="130">
        <v>0</v>
      </c>
      <c r="S285" s="130">
        <v>0</v>
      </c>
      <c r="T285" s="130">
        <v>0</v>
      </c>
      <c r="U285" s="130">
        <v>1</v>
      </c>
      <c r="V285" s="130">
        <v>1</v>
      </c>
      <c r="W285" s="130">
        <v>1.2</v>
      </c>
      <c r="X285" s="130">
        <v>2.2000000000000002</v>
      </c>
      <c r="Y285" s="130">
        <v>0</v>
      </c>
      <c r="Z285" s="130">
        <v>0</v>
      </c>
      <c r="AA285" s="130">
        <v>1</v>
      </c>
      <c r="AB285" s="130">
        <v>0</v>
      </c>
      <c r="AC285" s="130">
        <v>0</v>
      </c>
      <c r="AD285" s="130">
        <v>0</v>
      </c>
      <c r="AE285" s="130">
        <v>0</v>
      </c>
      <c r="AF285" s="130">
        <v>1</v>
      </c>
    </row>
    <row r="286" spans="1:32" x14ac:dyDescent="0.45">
      <c r="A286" s="2" t="s">
        <v>235</v>
      </c>
      <c r="B286" s="2" t="s">
        <v>87</v>
      </c>
      <c r="C286" s="2" t="s">
        <v>517</v>
      </c>
      <c r="D286" s="129">
        <v>192.4</v>
      </c>
      <c r="E286" s="129">
        <v>0</v>
      </c>
      <c r="F286" s="129">
        <v>6</v>
      </c>
      <c r="G286" s="129">
        <v>11.2</v>
      </c>
      <c r="H286" s="129">
        <v>12.2</v>
      </c>
      <c r="I286" s="129">
        <v>8.1999999999999993</v>
      </c>
      <c r="J286" s="129">
        <v>9.1999999999999993</v>
      </c>
      <c r="K286" s="129">
        <v>13</v>
      </c>
      <c r="L286" s="129">
        <v>11</v>
      </c>
      <c r="M286" s="129">
        <v>18</v>
      </c>
      <c r="N286" s="129">
        <v>19</v>
      </c>
      <c r="O286" s="129">
        <v>15</v>
      </c>
      <c r="P286" s="129">
        <v>3</v>
      </c>
      <c r="Q286" s="129">
        <v>3</v>
      </c>
      <c r="R286" s="129">
        <v>3</v>
      </c>
      <c r="S286" s="129">
        <v>0</v>
      </c>
      <c r="T286" s="129">
        <v>3</v>
      </c>
      <c r="U286" s="129">
        <v>8</v>
      </c>
      <c r="V286" s="129">
        <v>12</v>
      </c>
      <c r="W286" s="129">
        <v>6.8</v>
      </c>
      <c r="X286" s="129">
        <v>6</v>
      </c>
      <c r="Y286" s="129">
        <v>9</v>
      </c>
      <c r="Z286" s="129">
        <v>6.8</v>
      </c>
      <c r="AA286" s="129">
        <v>3</v>
      </c>
      <c r="AB286" s="129">
        <v>1</v>
      </c>
      <c r="AC286" s="129">
        <v>4</v>
      </c>
      <c r="AD286" s="129">
        <v>1</v>
      </c>
      <c r="AE286" s="129">
        <v>0</v>
      </c>
      <c r="AF286" s="129">
        <v>0</v>
      </c>
    </row>
    <row r="287" spans="1:32" x14ac:dyDescent="0.45">
      <c r="A287" s="3" t="s">
        <v>237</v>
      </c>
      <c r="B287" s="3" t="s">
        <v>87</v>
      </c>
      <c r="C287" s="3" t="s">
        <v>518</v>
      </c>
      <c r="D287" s="130">
        <v>30.6</v>
      </c>
      <c r="E287" s="130">
        <v>0</v>
      </c>
      <c r="F287" s="130">
        <v>1</v>
      </c>
      <c r="G287" s="130">
        <v>3.2</v>
      </c>
      <c r="H287" s="130">
        <v>2.4</v>
      </c>
      <c r="I287" s="130">
        <v>0.2</v>
      </c>
      <c r="J287" s="130">
        <v>0.2</v>
      </c>
      <c r="K287" s="130">
        <v>2</v>
      </c>
      <c r="L287" s="130">
        <v>1</v>
      </c>
      <c r="M287" s="130">
        <v>4</v>
      </c>
      <c r="N287" s="130">
        <v>6</v>
      </c>
      <c r="O287" s="130">
        <v>1</v>
      </c>
      <c r="P287" s="130">
        <v>0</v>
      </c>
      <c r="Q287" s="130">
        <v>0</v>
      </c>
      <c r="R287" s="130">
        <v>1</v>
      </c>
      <c r="S287" s="130">
        <v>0</v>
      </c>
      <c r="T287" s="130">
        <v>0</v>
      </c>
      <c r="U287" s="130">
        <v>1.2</v>
      </c>
      <c r="V287" s="130">
        <v>2</v>
      </c>
      <c r="W287" s="130">
        <v>2.2000000000000002</v>
      </c>
      <c r="X287" s="130">
        <v>1</v>
      </c>
      <c r="Y287" s="130">
        <v>1</v>
      </c>
      <c r="Z287" s="130">
        <v>0</v>
      </c>
      <c r="AA287" s="130">
        <v>0.2</v>
      </c>
      <c r="AB287" s="130">
        <v>0</v>
      </c>
      <c r="AC287" s="130">
        <v>0</v>
      </c>
      <c r="AD287" s="130">
        <v>1</v>
      </c>
      <c r="AE287" s="130">
        <v>0</v>
      </c>
      <c r="AF287" s="130">
        <v>0</v>
      </c>
    </row>
    <row r="288" spans="1:32" x14ac:dyDescent="0.45">
      <c r="A288" s="3" t="s">
        <v>237</v>
      </c>
      <c r="B288" s="3" t="s">
        <v>87</v>
      </c>
      <c r="C288" s="3" t="s">
        <v>519</v>
      </c>
      <c r="D288" s="130">
        <v>20.399999999999999</v>
      </c>
      <c r="E288" s="130">
        <v>0</v>
      </c>
      <c r="F288" s="130">
        <v>0</v>
      </c>
      <c r="G288" s="130">
        <v>1</v>
      </c>
      <c r="H288" s="130">
        <v>1</v>
      </c>
      <c r="I288" s="130">
        <v>0</v>
      </c>
      <c r="J288" s="130">
        <v>4</v>
      </c>
      <c r="K288" s="130">
        <v>2</v>
      </c>
      <c r="L288" s="130">
        <v>1.2</v>
      </c>
      <c r="M288" s="130">
        <v>0</v>
      </c>
      <c r="N288" s="130">
        <v>5</v>
      </c>
      <c r="O288" s="130">
        <v>2.2000000000000002</v>
      </c>
      <c r="P288" s="130">
        <v>0</v>
      </c>
      <c r="Q288" s="130">
        <v>2</v>
      </c>
      <c r="R288" s="130">
        <v>0</v>
      </c>
      <c r="S288" s="130">
        <v>0</v>
      </c>
      <c r="T288" s="130">
        <v>0</v>
      </c>
      <c r="U288" s="130">
        <v>0</v>
      </c>
      <c r="V288" s="130">
        <v>1</v>
      </c>
      <c r="W288" s="130">
        <v>0</v>
      </c>
      <c r="X288" s="130">
        <v>0</v>
      </c>
      <c r="Y288" s="130">
        <v>1</v>
      </c>
      <c r="Z288" s="130">
        <v>0</v>
      </c>
      <c r="AA288" s="130">
        <v>0</v>
      </c>
      <c r="AB288" s="130">
        <v>0</v>
      </c>
      <c r="AC288" s="130">
        <v>0</v>
      </c>
      <c r="AD288" s="130">
        <v>0</v>
      </c>
      <c r="AE288" s="130">
        <v>0</v>
      </c>
      <c r="AF288" s="130">
        <v>0</v>
      </c>
    </row>
    <row r="289" spans="1:32" x14ac:dyDescent="0.45">
      <c r="A289" s="3" t="s">
        <v>237</v>
      </c>
      <c r="B289" s="3" t="s">
        <v>87</v>
      </c>
      <c r="C289" s="3" t="s">
        <v>520</v>
      </c>
      <c r="D289" s="130">
        <v>128.19999999999999</v>
      </c>
      <c r="E289" s="130">
        <v>0</v>
      </c>
      <c r="F289" s="130">
        <v>5</v>
      </c>
      <c r="G289" s="130">
        <v>7</v>
      </c>
      <c r="H289" s="130">
        <v>6.8</v>
      </c>
      <c r="I289" s="130">
        <v>7.8</v>
      </c>
      <c r="J289" s="130">
        <v>4</v>
      </c>
      <c r="K289" s="130">
        <v>8.1999999999999993</v>
      </c>
      <c r="L289" s="130">
        <v>8.6</v>
      </c>
      <c r="M289" s="130">
        <v>13</v>
      </c>
      <c r="N289" s="130">
        <v>7</v>
      </c>
      <c r="O289" s="130">
        <v>9.8000000000000007</v>
      </c>
      <c r="P289" s="130">
        <v>2</v>
      </c>
      <c r="Q289" s="130">
        <v>1</v>
      </c>
      <c r="R289" s="130">
        <v>2</v>
      </c>
      <c r="S289" s="130">
        <v>0</v>
      </c>
      <c r="T289" s="130">
        <v>2</v>
      </c>
      <c r="U289" s="130">
        <v>5.8</v>
      </c>
      <c r="V289" s="130">
        <v>9</v>
      </c>
      <c r="W289" s="130">
        <v>4.5999999999999996</v>
      </c>
      <c r="X289" s="130">
        <v>5</v>
      </c>
      <c r="Y289" s="130">
        <v>7</v>
      </c>
      <c r="Z289" s="130">
        <v>5.8</v>
      </c>
      <c r="AA289" s="130">
        <v>1.8</v>
      </c>
      <c r="AB289" s="130">
        <v>1</v>
      </c>
      <c r="AC289" s="130">
        <v>4</v>
      </c>
      <c r="AD289" s="130">
        <v>0</v>
      </c>
      <c r="AE289" s="130">
        <v>0</v>
      </c>
      <c r="AF289" s="130">
        <v>0</v>
      </c>
    </row>
    <row r="290" spans="1:32" x14ac:dyDescent="0.45">
      <c r="A290" s="3" t="s">
        <v>237</v>
      </c>
      <c r="B290" s="3" t="s">
        <v>87</v>
      </c>
      <c r="C290" s="3" t="s">
        <v>521</v>
      </c>
      <c r="D290" s="130">
        <v>13.2</v>
      </c>
      <c r="E290" s="130">
        <v>0</v>
      </c>
      <c r="F290" s="130">
        <v>0</v>
      </c>
      <c r="G290" s="130">
        <v>0</v>
      </c>
      <c r="H290" s="130">
        <v>2</v>
      </c>
      <c r="I290" s="130">
        <v>0.2</v>
      </c>
      <c r="J290" s="130">
        <v>1</v>
      </c>
      <c r="K290" s="130">
        <v>0.8</v>
      </c>
      <c r="L290" s="130">
        <v>0.2</v>
      </c>
      <c r="M290" s="130">
        <v>1</v>
      </c>
      <c r="N290" s="130">
        <v>1</v>
      </c>
      <c r="O290" s="130">
        <v>2</v>
      </c>
      <c r="P290" s="130">
        <v>1</v>
      </c>
      <c r="Q290" s="130">
        <v>0</v>
      </c>
      <c r="R290" s="130">
        <v>0</v>
      </c>
      <c r="S290" s="130">
        <v>0</v>
      </c>
      <c r="T290" s="130">
        <v>1</v>
      </c>
      <c r="U290" s="130">
        <v>1</v>
      </c>
      <c r="V290" s="130">
        <v>0</v>
      </c>
      <c r="W290" s="130">
        <v>0</v>
      </c>
      <c r="X290" s="130">
        <v>0</v>
      </c>
      <c r="Y290" s="130">
        <v>0</v>
      </c>
      <c r="Z290" s="130">
        <v>1</v>
      </c>
      <c r="AA290" s="130">
        <v>1</v>
      </c>
      <c r="AB290" s="130">
        <v>0</v>
      </c>
      <c r="AC290" s="130">
        <v>0</v>
      </c>
      <c r="AD290" s="130">
        <v>0</v>
      </c>
      <c r="AE290" s="130">
        <v>0</v>
      </c>
      <c r="AF290" s="130">
        <v>0</v>
      </c>
    </row>
    <row r="291" spans="1:32" x14ac:dyDescent="0.45">
      <c r="A291" s="2" t="s">
        <v>235</v>
      </c>
      <c r="B291" s="2" t="s">
        <v>88</v>
      </c>
      <c r="C291" s="2" t="s">
        <v>522</v>
      </c>
      <c r="D291" s="129">
        <v>104.6</v>
      </c>
      <c r="E291" s="129">
        <v>0</v>
      </c>
      <c r="F291" s="129">
        <v>3</v>
      </c>
      <c r="G291" s="129">
        <v>7</v>
      </c>
      <c r="H291" s="129">
        <v>4.2</v>
      </c>
      <c r="I291" s="129">
        <v>3.2</v>
      </c>
      <c r="J291" s="129">
        <v>8</v>
      </c>
      <c r="K291" s="129">
        <v>9</v>
      </c>
      <c r="L291" s="129">
        <v>11</v>
      </c>
      <c r="M291" s="129">
        <v>8</v>
      </c>
      <c r="N291" s="129">
        <v>6</v>
      </c>
      <c r="O291" s="129">
        <v>8</v>
      </c>
      <c r="P291" s="129">
        <v>1</v>
      </c>
      <c r="Q291" s="129">
        <v>3</v>
      </c>
      <c r="R291" s="129">
        <v>1</v>
      </c>
      <c r="S291" s="129">
        <v>0</v>
      </c>
      <c r="T291" s="129">
        <v>2</v>
      </c>
      <c r="U291" s="129">
        <v>6</v>
      </c>
      <c r="V291" s="129">
        <v>3</v>
      </c>
      <c r="W291" s="129">
        <v>2</v>
      </c>
      <c r="X291" s="129">
        <v>4</v>
      </c>
      <c r="Y291" s="129">
        <v>3</v>
      </c>
      <c r="Z291" s="129">
        <v>2.2000000000000002</v>
      </c>
      <c r="AA291" s="129">
        <v>3</v>
      </c>
      <c r="AB291" s="129">
        <v>1</v>
      </c>
      <c r="AC291" s="129">
        <v>4</v>
      </c>
      <c r="AD291" s="129">
        <v>2</v>
      </c>
      <c r="AE291" s="129">
        <v>0</v>
      </c>
      <c r="AF291" s="129">
        <v>0</v>
      </c>
    </row>
    <row r="292" spans="1:32" x14ac:dyDescent="0.45">
      <c r="A292" s="3" t="s">
        <v>237</v>
      </c>
      <c r="B292" s="3" t="s">
        <v>88</v>
      </c>
      <c r="C292" s="3" t="s">
        <v>523</v>
      </c>
      <c r="D292" s="130">
        <v>3.4</v>
      </c>
      <c r="E292" s="130">
        <v>0</v>
      </c>
      <c r="F292" s="130">
        <v>0</v>
      </c>
      <c r="G292" s="130">
        <v>0</v>
      </c>
      <c r="H292" s="130">
        <v>1.2</v>
      </c>
      <c r="I292" s="130">
        <v>0</v>
      </c>
      <c r="J292" s="130">
        <v>0.2</v>
      </c>
      <c r="K292" s="130">
        <v>1</v>
      </c>
      <c r="L292" s="130">
        <v>1</v>
      </c>
      <c r="M292" s="130">
        <v>0</v>
      </c>
      <c r="N292" s="130">
        <v>0</v>
      </c>
      <c r="O292" s="130">
        <v>0</v>
      </c>
      <c r="P292" s="130">
        <v>0</v>
      </c>
      <c r="Q292" s="130">
        <v>0</v>
      </c>
      <c r="R292" s="130">
        <v>0</v>
      </c>
      <c r="S292" s="130">
        <v>0</v>
      </c>
      <c r="T292" s="130">
        <v>0</v>
      </c>
      <c r="U292" s="130">
        <v>0</v>
      </c>
      <c r="V292" s="130">
        <v>0</v>
      </c>
      <c r="W292" s="130">
        <v>0</v>
      </c>
      <c r="X292" s="130">
        <v>0</v>
      </c>
      <c r="Y292" s="130">
        <v>0</v>
      </c>
      <c r="Z292" s="130">
        <v>0</v>
      </c>
      <c r="AA292" s="130">
        <v>0</v>
      </c>
      <c r="AB292" s="130">
        <v>0</v>
      </c>
      <c r="AC292" s="130">
        <v>0</v>
      </c>
      <c r="AD292" s="130">
        <v>0</v>
      </c>
      <c r="AE292" s="130">
        <v>0</v>
      </c>
      <c r="AF292" s="130">
        <v>0</v>
      </c>
    </row>
    <row r="293" spans="1:32" x14ac:dyDescent="0.45">
      <c r="A293" s="3" t="s">
        <v>237</v>
      </c>
      <c r="B293" s="3" t="s">
        <v>88</v>
      </c>
      <c r="C293" s="3" t="s">
        <v>524</v>
      </c>
      <c r="D293" s="130">
        <v>84.2</v>
      </c>
      <c r="E293" s="130">
        <v>0</v>
      </c>
      <c r="F293" s="130">
        <v>2</v>
      </c>
      <c r="G293" s="130">
        <v>6</v>
      </c>
      <c r="H293" s="130">
        <v>2</v>
      </c>
      <c r="I293" s="130">
        <v>3.2</v>
      </c>
      <c r="J293" s="130">
        <v>5.8</v>
      </c>
      <c r="K293" s="130">
        <v>8</v>
      </c>
      <c r="L293" s="130">
        <v>9</v>
      </c>
      <c r="M293" s="130">
        <v>7</v>
      </c>
      <c r="N293" s="130">
        <v>4</v>
      </c>
      <c r="O293" s="130">
        <v>4.2</v>
      </c>
      <c r="P293" s="130">
        <v>1</v>
      </c>
      <c r="Q293" s="130">
        <v>1</v>
      </c>
      <c r="R293" s="130">
        <v>1</v>
      </c>
      <c r="S293" s="130">
        <v>0</v>
      </c>
      <c r="T293" s="130">
        <v>2</v>
      </c>
      <c r="U293" s="130">
        <v>6</v>
      </c>
      <c r="V293" s="130">
        <v>3</v>
      </c>
      <c r="W293" s="130">
        <v>1.8</v>
      </c>
      <c r="X293" s="130">
        <v>4</v>
      </c>
      <c r="Y293" s="130">
        <v>3</v>
      </c>
      <c r="Z293" s="130">
        <v>2.2000000000000002</v>
      </c>
      <c r="AA293" s="130">
        <v>2</v>
      </c>
      <c r="AB293" s="130">
        <v>1</v>
      </c>
      <c r="AC293" s="130">
        <v>4</v>
      </c>
      <c r="AD293" s="130">
        <v>1</v>
      </c>
      <c r="AE293" s="130">
        <v>0</v>
      </c>
      <c r="AF293" s="130">
        <v>0</v>
      </c>
    </row>
    <row r="294" spans="1:32" x14ac:dyDescent="0.45">
      <c r="A294" s="3" t="s">
        <v>237</v>
      </c>
      <c r="B294" s="3" t="s">
        <v>88</v>
      </c>
      <c r="C294" s="3" t="s">
        <v>525</v>
      </c>
      <c r="D294" s="130">
        <v>4</v>
      </c>
      <c r="E294" s="130">
        <v>0</v>
      </c>
      <c r="F294" s="130">
        <v>0</v>
      </c>
      <c r="G294" s="130">
        <v>0</v>
      </c>
      <c r="H294" s="130">
        <v>0</v>
      </c>
      <c r="I294" s="130">
        <v>0</v>
      </c>
      <c r="J294" s="130">
        <v>1</v>
      </c>
      <c r="K294" s="130">
        <v>0</v>
      </c>
      <c r="L294" s="130">
        <v>0</v>
      </c>
      <c r="M294" s="130">
        <v>0</v>
      </c>
      <c r="N294" s="130">
        <v>0</v>
      </c>
      <c r="O294" s="130">
        <v>0.8</v>
      </c>
      <c r="P294" s="130">
        <v>0</v>
      </c>
      <c r="Q294" s="130">
        <v>1</v>
      </c>
      <c r="R294" s="130">
        <v>0</v>
      </c>
      <c r="S294" s="130">
        <v>0</v>
      </c>
      <c r="T294" s="130">
        <v>0</v>
      </c>
      <c r="U294" s="130">
        <v>0</v>
      </c>
      <c r="V294" s="130">
        <v>0</v>
      </c>
      <c r="W294" s="130">
        <v>0.2</v>
      </c>
      <c r="X294" s="130">
        <v>0</v>
      </c>
      <c r="Y294" s="130">
        <v>0</v>
      </c>
      <c r="Z294" s="130">
        <v>0</v>
      </c>
      <c r="AA294" s="130">
        <v>1</v>
      </c>
      <c r="AB294" s="130">
        <v>0</v>
      </c>
      <c r="AC294" s="130">
        <v>0</v>
      </c>
      <c r="AD294" s="130">
        <v>0</v>
      </c>
      <c r="AE294" s="130">
        <v>0</v>
      </c>
      <c r="AF294" s="130">
        <v>0</v>
      </c>
    </row>
    <row r="295" spans="1:32" x14ac:dyDescent="0.45">
      <c r="A295" s="3" t="s">
        <v>237</v>
      </c>
      <c r="B295" s="3" t="s">
        <v>88</v>
      </c>
      <c r="C295" s="3" t="s">
        <v>526</v>
      </c>
      <c r="D295" s="130">
        <v>13</v>
      </c>
      <c r="E295" s="130">
        <v>0</v>
      </c>
      <c r="F295" s="130">
        <v>1</v>
      </c>
      <c r="G295" s="130">
        <v>1</v>
      </c>
      <c r="H295" s="130">
        <v>1</v>
      </c>
      <c r="I295" s="130">
        <v>0</v>
      </c>
      <c r="J295" s="130">
        <v>1</v>
      </c>
      <c r="K295" s="130">
        <v>0</v>
      </c>
      <c r="L295" s="130">
        <v>1</v>
      </c>
      <c r="M295" s="130">
        <v>1</v>
      </c>
      <c r="N295" s="130">
        <v>2</v>
      </c>
      <c r="O295" s="130">
        <v>3</v>
      </c>
      <c r="P295" s="130">
        <v>0</v>
      </c>
      <c r="Q295" s="130">
        <v>1</v>
      </c>
      <c r="R295" s="130">
        <v>0</v>
      </c>
      <c r="S295" s="130">
        <v>0</v>
      </c>
      <c r="T295" s="130">
        <v>0</v>
      </c>
      <c r="U295" s="130">
        <v>0</v>
      </c>
      <c r="V295" s="130">
        <v>0</v>
      </c>
      <c r="W295" s="130">
        <v>0</v>
      </c>
      <c r="X295" s="130">
        <v>0</v>
      </c>
      <c r="Y295" s="130">
        <v>0</v>
      </c>
      <c r="Z295" s="130">
        <v>0</v>
      </c>
      <c r="AA295" s="130">
        <v>0</v>
      </c>
      <c r="AB295" s="130">
        <v>0</v>
      </c>
      <c r="AC295" s="130">
        <v>0</v>
      </c>
      <c r="AD295" s="130">
        <v>1</v>
      </c>
      <c r="AE295" s="130">
        <v>0</v>
      </c>
      <c r="AF295" s="130">
        <v>0</v>
      </c>
    </row>
    <row r="296" spans="1:32" x14ac:dyDescent="0.45">
      <c r="A296" s="2" t="s">
        <v>235</v>
      </c>
      <c r="B296" s="2" t="s">
        <v>89</v>
      </c>
      <c r="C296" s="2" t="s">
        <v>527</v>
      </c>
      <c r="D296" s="129">
        <v>860</v>
      </c>
      <c r="E296" s="129">
        <v>0</v>
      </c>
      <c r="F296" s="129">
        <v>29</v>
      </c>
      <c r="G296" s="129">
        <v>66.8</v>
      </c>
      <c r="H296" s="129">
        <v>59.8</v>
      </c>
      <c r="I296" s="129">
        <v>69</v>
      </c>
      <c r="J296" s="129">
        <v>54.2</v>
      </c>
      <c r="K296" s="129">
        <v>42</v>
      </c>
      <c r="L296" s="129">
        <v>57.8</v>
      </c>
      <c r="M296" s="129">
        <v>68.2</v>
      </c>
      <c r="N296" s="129">
        <v>51.2</v>
      </c>
      <c r="O296" s="129">
        <v>49.2</v>
      </c>
      <c r="P296" s="129">
        <v>12</v>
      </c>
      <c r="Q296" s="129">
        <v>10</v>
      </c>
      <c r="R296" s="129">
        <v>7</v>
      </c>
      <c r="S296" s="129">
        <v>0</v>
      </c>
      <c r="T296" s="129">
        <v>10</v>
      </c>
      <c r="U296" s="129">
        <v>29</v>
      </c>
      <c r="V296" s="129">
        <v>45.8</v>
      </c>
      <c r="W296" s="129">
        <v>51</v>
      </c>
      <c r="X296" s="129">
        <v>36.200000000000003</v>
      </c>
      <c r="Y296" s="129">
        <v>35</v>
      </c>
      <c r="Z296" s="129">
        <v>26.6</v>
      </c>
      <c r="AA296" s="129">
        <v>19</v>
      </c>
      <c r="AB296" s="129">
        <v>11</v>
      </c>
      <c r="AC296" s="129">
        <v>12</v>
      </c>
      <c r="AD296" s="129">
        <v>6.2</v>
      </c>
      <c r="AE296" s="129">
        <v>0</v>
      </c>
      <c r="AF296" s="129">
        <v>2</v>
      </c>
    </row>
    <row r="297" spans="1:32" x14ac:dyDescent="0.45">
      <c r="A297" s="3" t="s">
        <v>237</v>
      </c>
      <c r="B297" s="3" t="s">
        <v>89</v>
      </c>
      <c r="C297" s="3" t="s">
        <v>528</v>
      </c>
      <c r="D297" s="130">
        <v>317.8</v>
      </c>
      <c r="E297" s="130">
        <v>0</v>
      </c>
      <c r="F297" s="130">
        <v>8</v>
      </c>
      <c r="G297" s="130">
        <v>31.4</v>
      </c>
      <c r="H297" s="130">
        <v>24.6</v>
      </c>
      <c r="I297" s="130">
        <v>33.4</v>
      </c>
      <c r="J297" s="130">
        <v>18</v>
      </c>
      <c r="K297" s="130">
        <v>12.2</v>
      </c>
      <c r="L297" s="130">
        <v>19</v>
      </c>
      <c r="M297" s="130">
        <v>19</v>
      </c>
      <c r="N297" s="130">
        <v>14.2</v>
      </c>
      <c r="O297" s="130">
        <v>13</v>
      </c>
      <c r="P297" s="130">
        <v>4</v>
      </c>
      <c r="Q297" s="130">
        <v>3</v>
      </c>
      <c r="R297" s="130">
        <v>2</v>
      </c>
      <c r="S297" s="130">
        <v>0</v>
      </c>
      <c r="T297" s="130">
        <v>2</v>
      </c>
      <c r="U297" s="130">
        <v>18.8</v>
      </c>
      <c r="V297" s="130">
        <v>17</v>
      </c>
      <c r="W297" s="130">
        <v>21.2</v>
      </c>
      <c r="X297" s="130">
        <v>13.2</v>
      </c>
      <c r="Y297" s="130">
        <v>13.2</v>
      </c>
      <c r="Z297" s="130">
        <v>7.2</v>
      </c>
      <c r="AA297" s="130">
        <v>11.2</v>
      </c>
      <c r="AB297" s="130">
        <v>5</v>
      </c>
      <c r="AC297" s="130">
        <v>3</v>
      </c>
      <c r="AD297" s="130">
        <v>3.2</v>
      </c>
      <c r="AE297" s="130">
        <v>0</v>
      </c>
      <c r="AF297" s="130">
        <v>1</v>
      </c>
    </row>
    <row r="298" spans="1:32" x14ac:dyDescent="0.45">
      <c r="A298" s="3" t="s">
        <v>237</v>
      </c>
      <c r="B298" s="3" t="s">
        <v>89</v>
      </c>
      <c r="C298" s="3" t="s">
        <v>529</v>
      </c>
      <c r="D298" s="130">
        <v>38.6</v>
      </c>
      <c r="E298" s="130">
        <v>0</v>
      </c>
      <c r="F298" s="130">
        <v>1</v>
      </c>
      <c r="G298" s="130">
        <v>1.4</v>
      </c>
      <c r="H298" s="130">
        <v>0.4</v>
      </c>
      <c r="I298" s="130">
        <v>1</v>
      </c>
      <c r="J298" s="130">
        <v>6</v>
      </c>
      <c r="K298" s="130">
        <v>2</v>
      </c>
      <c r="L298" s="130">
        <v>1</v>
      </c>
      <c r="M298" s="130">
        <v>2</v>
      </c>
      <c r="N298" s="130">
        <v>3</v>
      </c>
      <c r="O298" s="130">
        <v>3</v>
      </c>
      <c r="P298" s="130">
        <v>1</v>
      </c>
      <c r="Q298" s="130">
        <v>0</v>
      </c>
      <c r="R298" s="130">
        <v>0</v>
      </c>
      <c r="S298" s="130">
        <v>0</v>
      </c>
      <c r="T298" s="130">
        <v>1</v>
      </c>
      <c r="U298" s="130">
        <v>0.2</v>
      </c>
      <c r="V298" s="130">
        <v>1.8</v>
      </c>
      <c r="W298" s="130">
        <v>4</v>
      </c>
      <c r="X298" s="130">
        <v>2.8</v>
      </c>
      <c r="Y298" s="130">
        <v>2</v>
      </c>
      <c r="Z298" s="130">
        <v>0</v>
      </c>
      <c r="AA298" s="130">
        <v>1</v>
      </c>
      <c r="AB298" s="130">
        <v>1</v>
      </c>
      <c r="AC298" s="130">
        <v>1</v>
      </c>
      <c r="AD298" s="130">
        <v>1</v>
      </c>
      <c r="AE298" s="130">
        <v>0</v>
      </c>
      <c r="AF298" s="130">
        <v>1</v>
      </c>
    </row>
    <row r="299" spans="1:32" x14ac:dyDescent="0.45">
      <c r="A299" s="3" t="s">
        <v>237</v>
      </c>
      <c r="B299" s="3" t="s">
        <v>89</v>
      </c>
      <c r="C299" s="3" t="s">
        <v>530</v>
      </c>
      <c r="D299" s="130">
        <v>19.8</v>
      </c>
      <c r="E299" s="130">
        <v>0</v>
      </c>
      <c r="F299" s="130">
        <v>0</v>
      </c>
      <c r="G299" s="130">
        <v>0</v>
      </c>
      <c r="H299" s="130">
        <v>1</v>
      </c>
      <c r="I299" s="130">
        <v>2.8</v>
      </c>
      <c r="J299" s="130">
        <v>2</v>
      </c>
      <c r="K299" s="130">
        <v>1</v>
      </c>
      <c r="L299" s="130">
        <v>5</v>
      </c>
      <c r="M299" s="130">
        <v>0</v>
      </c>
      <c r="N299" s="130">
        <v>1</v>
      </c>
      <c r="O299" s="130">
        <v>1</v>
      </c>
      <c r="P299" s="130">
        <v>0</v>
      </c>
      <c r="Q299" s="130">
        <v>2</v>
      </c>
      <c r="R299" s="130">
        <v>0</v>
      </c>
      <c r="S299" s="130">
        <v>0</v>
      </c>
      <c r="T299" s="130">
        <v>0</v>
      </c>
      <c r="U299" s="130">
        <v>0</v>
      </c>
      <c r="V299" s="130">
        <v>0</v>
      </c>
      <c r="W299" s="130">
        <v>0</v>
      </c>
      <c r="X299" s="130">
        <v>0</v>
      </c>
      <c r="Y299" s="130">
        <v>2</v>
      </c>
      <c r="Z299" s="130">
        <v>0</v>
      </c>
      <c r="AA299" s="130">
        <v>1</v>
      </c>
      <c r="AB299" s="130">
        <v>1</v>
      </c>
      <c r="AC299" s="130">
        <v>0</v>
      </c>
      <c r="AD299" s="130">
        <v>0</v>
      </c>
      <c r="AE299" s="130">
        <v>0</v>
      </c>
      <c r="AF299" s="130">
        <v>0</v>
      </c>
    </row>
    <row r="300" spans="1:32" x14ac:dyDescent="0.45">
      <c r="A300" s="3" t="s">
        <v>237</v>
      </c>
      <c r="B300" s="3" t="s">
        <v>89</v>
      </c>
      <c r="C300" s="3" t="s">
        <v>531</v>
      </c>
      <c r="D300" s="130">
        <v>52.8</v>
      </c>
      <c r="E300" s="130">
        <v>0</v>
      </c>
      <c r="F300" s="130">
        <v>1</v>
      </c>
      <c r="G300" s="130">
        <v>4.2</v>
      </c>
      <c r="H300" s="130">
        <v>2.8</v>
      </c>
      <c r="I300" s="130">
        <v>3</v>
      </c>
      <c r="J300" s="130">
        <v>4</v>
      </c>
      <c r="K300" s="130">
        <v>5</v>
      </c>
      <c r="L300" s="130">
        <v>6</v>
      </c>
      <c r="M300" s="130">
        <v>6.2</v>
      </c>
      <c r="N300" s="130">
        <v>2</v>
      </c>
      <c r="O300" s="130">
        <v>6.4</v>
      </c>
      <c r="P300" s="130">
        <v>0</v>
      </c>
      <c r="Q300" s="130">
        <v>0</v>
      </c>
      <c r="R300" s="130">
        <v>1</v>
      </c>
      <c r="S300" s="130">
        <v>0</v>
      </c>
      <c r="T300" s="130">
        <v>1</v>
      </c>
      <c r="U300" s="130">
        <v>0</v>
      </c>
      <c r="V300" s="130">
        <v>1</v>
      </c>
      <c r="W300" s="130">
        <v>2</v>
      </c>
      <c r="X300" s="130">
        <v>2.8</v>
      </c>
      <c r="Y300" s="130">
        <v>2.2000000000000002</v>
      </c>
      <c r="Z300" s="130">
        <v>1</v>
      </c>
      <c r="AA300" s="130">
        <v>1</v>
      </c>
      <c r="AB300" s="130">
        <v>0.2</v>
      </c>
      <c r="AC300" s="130">
        <v>0</v>
      </c>
      <c r="AD300" s="130">
        <v>0</v>
      </c>
      <c r="AE300" s="130">
        <v>0</v>
      </c>
      <c r="AF300" s="130">
        <v>0</v>
      </c>
    </row>
    <row r="301" spans="1:32" x14ac:dyDescent="0.45">
      <c r="A301" s="3" t="s">
        <v>237</v>
      </c>
      <c r="B301" s="3" t="s">
        <v>89</v>
      </c>
      <c r="C301" s="3" t="s">
        <v>532</v>
      </c>
      <c r="D301" s="130">
        <v>7</v>
      </c>
      <c r="E301" s="130">
        <v>0</v>
      </c>
      <c r="F301" s="130">
        <v>0</v>
      </c>
      <c r="G301" s="130">
        <v>0</v>
      </c>
      <c r="H301" s="130">
        <v>0</v>
      </c>
      <c r="I301" s="130">
        <v>0</v>
      </c>
      <c r="J301" s="130">
        <v>1</v>
      </c>
      <c r="K301" s="130">
        <v>1</v>
      </c>
      <c r="L301" s="130">
        <v>0</v>
      </c>
      <c r="M301" s="130">
        <v>0</v>
      </c>
      <c r="N301" s="130">
        <v>0</v>
      </c>
      <c r="O301" s="130">
        <v>2</v>
      </c>
      <c r="P301" s="130">
        <v>0</v>
      </c>
      <c r="Q301" s="130">
        <v>0</v>
      </c>
      <c r="R301" s="130">
        <v>0</v>
      </c>
      <c r="S301" s="130">
        <v>0</v>
      </c>
      <c r="T301" s="130">
        <v>0</v>
      </c>
      <c r="U301" s="130">
        <v>0</v>
      </c>
      <c r="V301" s="130">
        <v>0</v>
      </c>
      <c r="W301" s="130">
        <v>1</v>
      </c>
      <c r="X301" s="130">
        <v>0</v>
      </c>
      <c r="Y301" s="130">
        <v>0</v>
      </c>
      <c r="Z301" s="130">
        <v>1</v>
      </c>
      <c r="AA301" s="130">
        <v>0</v>
      </c>
      <c r="AB301" s="130">
        <v>1</v>
      </c>
      <c r="AC301" s="130">
        <v>0</v>
      </c>
      <c r="AD301" s="130">
        <v>0</v>
      </c>
      <c r="AE301" s="130">
        <v>0</v>
      </c>
      <c r="AF301" s="130">
        <v>0</v>
      </c>
    </row>
    <row r="302" spans="1:32" x14ac:dyDescent="0.45">
      <c r="A302" s="3" t="s">
        <v>237</v>
      </c>
      <c r="B302" s="3" t="s">
        <v>89</v>
      </c>
      <c r="C302" s="3" t="s">
        <v>533</v>
      </c>
      <c r="D302" s="130">
        <v>138.6</v>
      </c>
      <c r="E302" s="130">
        <v>0</v>
      </c>
      <c r="F302" s="130">
        <v>6</v>
      </c>
      <c r="G302" s="130">
        <v>8.8000000000000007</v>
      </c>
      <c r="H302" s="130">
        <v>15.8</v>
      </c>
      <c r="I302" s="130">
        <v>9.8000000000000007</v>
      </c>
      <c r="J302" s="130">
        <v>4.2</v>
      </c>
      <c r="K302" s="130">
        <v>5.8</v>
      </c>
      <c r="L302" s="130">
        <v>7</v>
      </c>
      <c r="M302" s="130">
        <v>8</v>
      </c>
      <c r="N302" s="130">
        <v>9.8000000000000007</v>
      </c>
      <c r="O302" s="130">
        <v>12.6</v>
      </c>
      <c r="P302" s="130">
        <v>1</v>
      </c>
      <c r="Q302" s="130">
        <v>2</v>
      </c>
      <c r="R302" s="130">
        <v>0</v>
      </c>
      <c r="S302" s="130">
        <v>0</v>
      </c>
      <c r="T302" s="130">
        <v>2</v>
      </c>
      <c r="U302" s="130">
        <v>2</v>
      </c>
      <c r="V302" s="130">
        <v>15</v>
      </c>
      <c r="W302" s="130">
        <v>10.199999999999999</v>
      </c>
      <c r="X302" s="130">
        <v>6.8</v>
      </c>
      <c r="Y302" s="130">
        <v>5.4</v>
      </c>
      <c r="Z302" s="130">
        <v>1.6</v>
      </c>
      <c r="AA302" s="130">
        <v>0.8</v>
      </c>
      <c r="AB302" s="130">
        <v>0</v>
      </c>
      <c r="AC302" s="130">
        <v>3</v>
      </c>
      <c r="AD302" s="130">
        <v>1</v>
      </c>
      <c r="AE302" s="130">
        <v>0</v>
      </c>
      <c r="AF302" s="130">
        <v>0</v>
      </c>
    </row>
    <row r="303" spans="1:32" x14ac:dyDescent="0.45">
      <c r="A303" s="3" t="s">
        <v>237</v>
      </c>
      <c r="B303" s="3" t="s">
        <v>89</v>
      </c>
      <c r="C303" s="3" t="s">
        <v>534</v>
      </c>
      <c r="D303" s="130">
        <v>13</v>
      </c>
      <c r="E303" s="130">
        <v>0</v>
      </c>
      <c r="F303" s="130">
        <v>0</v>
      </c>
      <c r="G303" s="130">
        <v>0</v>
      </c>
      <c r="H303" s="130">
        <v>0</v>
      </c>
      <c r="I303" s="130">
        <v>1</v>
      </c>
      <c r="J303" s="130">
        <v>0</v>
      </c>
      <c r="K303" s="130">
        <v>0.2</v>
      </c>
      <c r="L303" s="130">
        <v>2</v>
      </c>
      <c r="M303" s="130">
        <v>0</v>
      </c>
      <c r="N303" s="130">
        <v>3</v>
      </c>
      <c r="O303" s="130">
        <v>1</v>
      </c>
      <c r="P303" s="130">
        <v>0</v>
      </c>
      <c r="Q303" s="130">
        <v>0</v>
      </c>
      <c r="R303" s="130">
        <v>0</v>
      </c>
      <c r="S303" s="130">
        <v>0</v>
      </c>
      <c r="T303" s="130">
        <v>0</v>
      </c>
      <c r="U303" s="130">
        <v>0</v>
      </c>
      <c r="V303" s="130">
        <v>2</v>
      </c>
      <c r="W303" s="130">
        <v>0.8</v>
      </c>
      <c r="X303" s="130">
        <v>2</v>
      </c>
      <c r="Y303" s="130">
        <v>0</v>
      </c>
      <c r="Z303" s="130">
        <v>0</v>
      </c>
      <c r="AA303" s="130">
        <v>0</v>
      </c>
      <c r="AB303" s="130">
        <v>0</v>
      </c>
      <c r="AC303" s="130">
        <v>1</v>
      </c>
      <c r="AD303" s="130">
        <v>0</v>
      </c>
      <c r="AE303" s="130">
        <v>0</v>
      </c>
      <c r="AF303" s="130">
        <v>0</v>
      </c>
    </row>
    <row r="304" spans="1:32" x14ac:dyDescent="0.45">
      <c r="A304" s="3" t="s">
        <v>237</v>
      </c>
      <c r="B304" s="3" t="s">
        <v>89</v>
      </c>
      <c r="C304" s="3" t="s">
        <v>535</v>
      </c>
      <c r="D304" s="130">
        <v>30.2</v>
      </c>
      <c r="E304" s="130">
        <v>0</v>
      </c>
      <c r="F304" s="130">
        <v>0</v>
      </c>
      <c r="G304" s="130">
        <v>1</v>
      </c>
      <c r="H304" s="130">
        <v>1</v>
      </c>
      <c r="I304" s="130">
        <v>1.2</v>
      </c>
      <c r="J304" s="130">
        <v>1</v>
      </c>
      <c r="K304" s="130">
        <v>2</v>
      </c>
      <c r="L304" s="130">
        <v>3</v>
      </c>
      <c r="M304" s="130">
        <v>4</v>
      </c>
      <c r="N304" s="130">
        <v>2</v>
      </c>
      <c r="O304" s="130">
        <v>3.2</v>
      </c>
      <c r="P304" s="130">
        <v>1</v>
      </c>
      <c r="Q304" s="130">
        <v>0</v>
      </c>
      <c r="R304" s="130">
        <v>3</v>
      </c>
      <c r="S304" s="130">
        <v>0</v>
      </c>
      <c r="T304" s="130">
        <v>0</v>
      </c>
      <c r="U304" s="130">
        <v>0</v>
      </c>
      <c r="V304" s="130">
        <v>0</v>
      </c>
      <c r="W304" s="130">
        <v>0</v>
      </c>
      <c r="X304" s="130">
        <v>0.2</v>
      </c>
      <c r="Y304" s="130">
        <v>2</v>
      </c>
      <c r="Z304" s="130">
        <v>2.8</v>
      </c>
      <c r="AA304" s="130">
        <v>2</v>
      </c>
      <c r="AB304" s="130">
        <v>0.8</v>
      </c>
      <c r="AC304" s="130">
        <v>0</v>
      </c>
      <c r="AD304" s="130">
        <v>0</v>
      </c>
      <c r="AE304" s="130">
        <v>0</v>
      </c>
      <c r="AF304" s="130">
        <v>0</v>
      </c>
    </row>
    <row r="305" spans="1:32" x14ac:dyDescent="0.45">
      <c r="A305" s="3" t="s">
        <v>237</v>
      </c>
      <c r="B305" s="3" t="s">
        <v>89</v>
      </c>
      <c r="C305" s="3" t="s">
        <v>536</v>
      </c>
      <c r="D305" s="130">
        <v>28</v>
      </c>
      <c r="E305" s="130">
        <v>0</v>
      </c>
      <c r="F305" s="130">
        <v>0</v>
      </c>
      <c r="G305" s="130">
        <v>4</v>
      </c>
      <c r="H305" s="130">
        <v>2.2000000000000002</v>
      </c>
      <c r="I305" s="130">
        <v>1</v>
      </c>
      <c r="J305" s="130">
        <v>3</v>
      </c>
      <c r="K305" s="130">
        <v>1.8</v>
      </c>
      <c r="L305" s="130">
        <v>2</v>
      </c>
      <c r="M305" s="130">
        <v>2.2000000000000002</v>
      </c>
      <c r="N305" s="130">
        <v>2</v>
      </c>
      <c r="O305" s="130">
        <v>1</v>
      </c>
      <c r="P305" s="130">
        <v>2</v>
      </c>
      <c r="Q305" s="130">
        <v>1</v>
      </c>
      <c r="R305" s="130">
        <v>0</v>
      </c>
      <c r="S305" s="130">
        <v>0</v>
      </c>
      <c r="T305" s="130">
        <v>0</v>
      </c>
      <c r="U305" s="130">
        <v>0</v>
      </c>
      <c r="V305" s="130">
        <v>1</v>
      </c>
      <c r="W305" s="130">
        <v>0.8</v>
      </c>
      <c r="X305" s="130">
        <v>1</v>
      </c>
      <c r="Y305" s="130">
        <v>0</v>
      </c>
      <c r="Z305" s="130">
        <v>3</v>
      </c>
      <c r="AA305" s="130">
        <v>0</v>
      </c>
      <c r="AB305" s="130">
        <v>0</v>
      </c>
      <c r="AC305" s="130">
        <v>0</v>
      </c>
      <c r="AD305" s="130">
        <v>0</v>
      </c>
      <c r="AE305" s="130">
        <v>0</v>
      </c>
      <c r="AF305" s="130">
        <v>0</v>
      </c>
    </row>
    <row r="306" spans="1:32" x14ac:dyDescent="0.45">
      <c r="A306" s="3" t="s">
        <v>237</v>
      </c>
      <c r="B306" s="3" t="s">
        <v>89</v>
      </c>
      <c r="C306" s="3" t="s">
        <v>537</v>
      </c>
      <c r="D306" s="130">
        <v>7</v>
      </c>
      <c r="E306" s="130">
        <v>0</v>
      </c>
      <c r="F306" s="130">
        <v>0</v>
      </c>
      <c r="G306" s="130">
        <v>0</v>
      </c>
      <c r="H306" s="130">
        <v>0</v>
      </c>
      <c r="I306" s="130">
        <v>0</v>
      </c>
      <c r="J306" s="130">
        <v>0</v>
      </c>
      <c r="K306" s="130">
        <v>0</v>
      </c>
      <c r="L306" s="130">
        <v>2</v>
      </c>
      <c r="M306" s="130">
        <v>3</v>
      </c>
      <c r="N306" s="130">
        <v>1</v>
      </c>
      <c r="O306" s="130">
        <v>0</v>
      </c>
      <c r="P306" s="130">
        <v>0</v>
      </c>
      <c r="Q306" s="130">
        <v>0</v>
      </c>
      <c r="R306" s="130">
        <v>0</v>
      </c>
      <c r="S306" s="130">
        <v>0</v>
      </c>
      <c r="T306" s="130">
        <v>0</v>
      </c>
      <c r="U306" s="130">
        <v>0</v>
      </c>
      <c r="V306" s="130">
        <v>0</v>
      </c>
      <c r="W306" s="130">
        <v>0</v>
      </c>
      <c r="X306" s="130">
        <v>0</v>
      </c>
      <c r="Y306" s="130">
        <v>0</v>
      </c>
      <c r="Z306" s="130">
        <v>0</v>
      </c>
      <c r="AA306" s="130">
        <v>1</v>
      </c>
      <c r="AB306" s="130">
        <v>0</v>
      </c>
      <c r="AC306" s="130">
        <v>0</v>
      </c>
      <c r="AD306" s="130">
        <v>0</v>
      </c>
      <c r="AE306" s="130">
        <v>0</v>
      </c>
      <c r="AF306" s="130">
        <v>0</v>
      </c>
    </row>
    <row r="307" spans="1:32" x14ac:dyDescent="0.45">
      <c r="A307" s="3" t="s">
        <v>237</v>
      </c>
      <c r="B307" s="3" t="s">
        <v>89</v>
      </c>
      <c r="C307" s="3" t="s">
        <v>538</v>
      </c>
      <c r="D307" s="130">
        <v>13</v>
      </c>
      <c r="E307" s="130">
        <v>0</v>
      </c>
      <c r="F307" s="130">
        <v>0</v>
      </c>
      <c r="G307" s="130">
        <v>1</v>
      </c>
      <c r="H307" s="130">
        <v>2</v>
      </c>
      <c r="I307" s="130">
        <v>0</v>
      </c>
      <c r="J307" s="130">
        <v>0</v>
      </c>
      <c r="K307" s="130">
        <v>1</v>
      </c>
      <c r="L307" s="130">
        <v>1</v>
      </c>
      <c r="M307" s="130">
        <v>1.8</v>
      </c>
      <c r="N307" s="130">
        <v>1</v>
      </c>
      <c r="O307" s="130">
        <v>1</v>
      </c>
      <c r="P307" s="130">
        <v>0</v>
      </c>
      <c r="Q307" s="130">
        <v>0</v>
      </c>
      <c r="R307" s="130">
        <v>0</v>
      </c>
      <c r="S307" s="130">
        <v>0</v>
      </c>
      <c r="T307" s="130">
        <v>0</v>
      </c>
      <c r="U307" s="130">
        <v>1</v>
      </c>
      <c r="V307" s="130">
        <v>0</v>
      </c>
      <c r="W307" s="130">
        <v>0</v>
      </c>
      <c r="X307" s="130">
        <v>1.2</v>
      </c>
      <c r="Y307" s="130">
        <v>0</v>
      </c>
      <c r="Z307" s="130">
        <v>2</v>
      </c>
      <c r="AA307" s="130">
        <v>0</v>
      </c>
      <c r="AB307" s="130">
        <v>0</v>
      </c>
      <c r="AC307" s="130">
        <v>0</v>
      </c>
      <c r="AD307" s="130">
        <v>0</v>
      </c>
      <c r="AE307" s="130">
        <v>0</v>
      </c>
      <c r="AF307" s="130">
        <v>0</v>
      </c>
    </row>
    <row r="308" spans="1:32" x14ac:dyDescent="0.45">
      <c r="A308" s="3" t="s">
        <v>237</v>
      </c>
      <c r="B308" s="3" t="s">
        <v>89</v>
      </c>
      <c r="C308" s="3" t="s">
        <v>539</v>
      </c>
      <c r="D308" s="130">
        <v>187</v>
      </c>
      <c r="E308" s="130">
        <v>0</v>
      </c>
      <c r="F308" s="130">
        <v>13</v>
      </c>
      <c r="G308" s="130">
        <v>15</v>
      </c>
      <c r="H308" s="130">
        <v>10</v>
      </c>
      <c r="I308" s="130">
        <v>15.6</v>
      </c>
      <c r="J308" s="130">
        <v>14</v>
      </c>
      <c r="K308" s="130">
        <v>9</v>
      </c>
      <c r="L308" s="130">
        <v>9.8000000000000007</v>
      </c>
      <c r="M308" s="130">
        <v>20</v>
      </c>
      <c r="N308" s="130">
        <v>11.2</v>
      </c>
      <c r="O308" s="130">
        <v>5</v>
      </c>
      <c r="P308" s="130">
        <v>3</v>
      </c>
      <c r="Q308" s="130">
        <v>2</v>
      </c>
      <c r="R308" s="130">
        <v>0</v>
      </c>
      <c r="S308" s="130">
        <v>0</v>
      </c>
      <c r="T308" s="130">
        <v>4</v>
      </c>
      <c r="U308" s="130">
        <v>7</v>
      </c>
      <c r="V308" s="130">
        <v>8</v>
      </c>
      <c r="W308" s="130">
        <v>11</v>
      </c>
      <c r="X308" s="130">
        <v>6.2</v>
      </c>
      <c r="Y308" s="130">
        <v>8.1999999999999993</v>
      </c>
      <c r="Z308" s="130">
        <v>8</v>
      </c>
      <c r="AA308" s="130">
        <v>1</v>
      </c>
      <c r="AB308" s="130">
        <v>2</v>
      </c>
      <c r="AC308" s="130">
        <v>3</v>
      </c>
      <c r="AD308" s="130">
        <v>1</v>
      </c>
      <c r="AE308" s="130">
        <v>0</v>
      </c>
      <c r="AF308" s="130">
        <v>0</v>
      </c>
    </row>
    <row r="309" spans="1:32" x14ac:dyDescent="0.45">
      <c r="A309" s="3" t="s">
        <v>237</v>
      </c>
      <c r="B309" s="3" t="s">
        <v>89</v>
      </c>
      <c r="C309" s="3" t="s">
        <v>540</v>
      </c>
      <c r="D309" s="130">
        <v>7.2</v>
      </c>
      <c r="E309" s="130">
        <v>0</v>
      </c>
      <c r="F309" s="130">
        <v>0</v>
      </c>
      <c r="G309" s="130">
        <v>0</v>
      </c>
      <c r="H309" s="130">
        <v>0</v>
      </c>
      <c r="I309" s="130">
        <v>0.2</v>
      </c>
      <c r="J309" s="130">
        <v>1</v>
      </c>
      <c r="K309" s="130">
        <v>1</v>
      </c>
      <c r="L309" s="130">
        <v>0</v>
      </c>
      <c r="M309" s="130">
        <v>2</v>
      </c>
      <c r="N309" s="130">
        <v>1</v>
      </c>
      <c r="O309" s="130">
        <v>0</v>
      </c>
      <c r="P309" s="130">
        <v>0</v>
      </c>
      <c r="Q309" s="130">
        <v>0</v>
      </c>
      <c r="R309" s="130">
        <v>1</v>
      </c>
      <c r="S309" s="130">
        <v>0</v>
      </c>
      <c r="T309" s="130">
        <v>0</v>
      </c>
      <c r="U309" s="130">
        <v>0</v>
      </c>
      <c r="V309" s="130">
        <v>0</v>
      </c>
      <c r="W309" s="130">
        <v>0</v>
      </c>
      <c r="X309" s="130">
        <v>0</v>
      </c>
      <c r="Y309" s="130">
        <v>0</v>
      </c>
      <c r="Z309" s="130">
        <v>0</v>
      </c>
      <c r="AA309" s="130">
        <v>0</v>
      </c>
      <c r="AB309" s="130">
        <v>0</v>
      </c>
      <c r="AC309" s="130">
        <v>1</v>
      </c>
      <c r="AD309" s="130">
        <v>0</v>
      </c>
      <c r="AE309" s="130">
        <v>0</v>
      </c>
      <c r="AF309" s="130">
        <v>0</v>
      </c>
    </row>
    <row r="310" spans="1:32" x14ac:dyDescent="0.45">
      <c r="A310" s="2" t="s">
        <v>235</v>
      </c>
      <c r="B310" s="2" t="s">
        <v>90</v>
      </c>
      <c r="C310" s="2" t="s">
        <v>541</v>
      </c>
      <c r="D310" s="129">
        <v>119.6</v>
      </c>
      <c r="E310" s="129">
        <v>0</v>
      </c>
      <c r="F310" s="129">
        <v>4</v>
      </c>
      <c r="G310" s="129">
        <v>7</v>
      </c>
      <c r="H310" s="129">
        <v>8</v>
      </c>
      <c r="I310" s="129">
        <v>9.1999999999999993</v>
      </c>
      <c r="J310" s="129">
        <v>5.8</v>
      </c>
      <c r="K310" s="129">
        <v>7</v>
      </c>
      <c r="L310" s="129">
        <v>11</v>
      </c>
      <c r="M310" s="129">
        <v>10.8</v>
      </c>
      <c r="N310" s="129">
        <v>8</v>
      </c>
      <c r="O310" s="129">
        <v>4</v>
      </c>
      <c r="P310" s="129">
        <v>2</v>
      </c>
      <c r="Q310" s="129">
        <v>1</v>
      </c>
      <c r="R310" s="129">
        <v>0</v>
      </c>
      <c r="S310" s="129">
        <v>0</v>
      </c>
      <c r="T310" s="129">
        <v>3</v>
      </c>
      <c r="U310" s="129">
        <v>6</v>
      </c>
      <c r="V310" s="129">
        <v>5.2</v>
      </c>
      <c r="W310" s="129">
        <v>9.8000000000000007</v>
      </c>
      <c r="X310" s="129">
        <v>3.8</v>
      </c>
      <c r="Y310" s="129">
        <v>2</v>
      </c>
      <c r="Z310" s="129">
        <v>5.4</v>
      </c>
      <c r="AA310" s="129">
        <v>1.8</v>
      </c>
      <c r="AB310" s="129">
        <v>2</v>
      </c>
      <c r="AC310" s="129">
        <v>0</v>
      </c>
      <c r="AD310" s="129">
        <v>1.8</v>
      </c>
      <c r="AE310" s="129">
        <v>0</v>
      </c>
      <c r="AF310" s="129">
        <v>1</v>
      </c>
    </row>
    <row r="311" spans="1:32" x14ac:dyDescent="0.45">
      <c r="A311" s="3" t="s">
        <v>237</v>
      </c>
      <c r="B311" s="3" t="s">
        <v>90</v>
      </c>
      <c r="C311" s="3" t="s">
        <v>542</v>
      </c>
      <c r="D311" s="130">
        <v>83.8</v>
      </c>
      <c r="E311" s="130">
        <v>0</v>
      </c>
      <c r="F311" s="130">
        <v>2</v>
      </c>
      <c r="G311" s="130">
        <v>5</v>
      </c>
      <c r="H311" s="130">
        <v>7</v>
      </c>
      <c r="I311" s="130">
        <v>6</v>
      </c>
      <c r="J311" s="130">
        <v>3.8</v>
      </c>
      <c r="K311" s="130">
        <v>6</v>
      </c>
      <c r="L311" s="130">
        <v>6.2</v>
      </c>
      <c r="M311" s="130">
        <v>7.8</v>
      </c>
      <c r="N311" s="130">
        <v>4</v>
      </c>
      <c r="O311" s="130">
        <v>3.2</v>
      </c>
      <c r="P311" s="130">
        <v>2</v>
      </c>
      <c r="Q311" s="130">
        <v>1</v>
      </c>
      <c r="R311" s="130">
        <v>0</v>
      </c>
      <c r="S311" s="130">
        <v>0</v>
      </c>
      <c r="T311" s="130">
        <v>3</v>
      </c>
      <c r="U311" s="130">
        <v>4</v>
      </c>
      <c r="V311" s="130">
        <v>3</v>
      </c>
      <c r="W311" s="130">
        <v>7</v>
      </c>
      <c r="X311" s="130">
        <v>3.8</v>
      </c>
      <c r="Y311" s="130">
        <v>0</v>
      </c>
      <c r="Z311" s="130">
        <v>3.2</v>
      </c>
      <c r="AA311" s="130">
        <v>1.8</v>
      </c>
      <c r="AB311" s="130">
        <v>2</v>
      </c>
      <c r="AC311" s="130">
        <v>0</v>
      </c>
      <c r="AD311" s="130">
        <v>1</v>
      </c>
      <c r="AE311" s="130">
        <v>0</v>
      </c>
      <c r="AF311" s="130">
        <v>1</v>
      </c>
    </row>
    <row r="312" spans="1:32" x14ac:dyDescent="0.45">
      <c r="A312" s="3" t="s">
        <v>237</v>
      </c>
      <c r="B312" s="3" t="s">
        <v>90</v>
      </c>
      <c r="C312" s="3" t="s">
        <v>543</v>
      </c>
      <c r="D312" s="130">
        <v>17.600000000000001</v>
      </c>
      <c r="E312" s="130">
        <v>0</v>
      </c>
      <c r="F312" s="130">
        <v>1</v>
      </c>
      <c r="G312" s="130">
        <v>1</v>
      </c>
      <c r="H312" s="130">
        <v>0</v>
      </c>
      <c r="I312" s="130">
        <v>1</v>
      </c>
      <c r="J312" s="130">
        <v>0</v>
      </c>
      <c r="K312" s="130">
        <v>1</v>
      </c>
      <c r="L312" s="130">
        <v>3.8</v>
      </c>
      <c r="M312" s="130">
        <v>2</v>
      </c>
      <c r="N312" s="130">
        <v>2</v>
      </c>
      <c r="O312" s="130">
        <v>0.8</v>
      </c>
      <c r="P312" s="130">
        <v>0</v>
      </c>
      <c r="Q312" s="130">
        <v>0</v>
      </c>
      <c r="R312" s="130">
        <v>0</v>
      </c>
      <c r="S312" s="130">
        <v>0</v>
      </c>
      <c r="T312" s="130">
        <v>0</v>
      </c>
      <c r="U312" s="130">
        <v>2</v>
      </c>
      <c r="V312" s="130">
        <v>0.2</v>
      </c>
      <c r="W312" s="130">
        <v>1.8</v>
      </c>
      <c r="X312" s="130">
        <v>0</v>
      </c>
      <c r="Y312" s="130">
        <v>0</v>
      </c>
      <c r="Z312" s="130">
        <v>0.2</v>
      </c>
      <c r="AA312" s="130">
        <v>0</v>
      </c>
      <c r="AB312" s="130">
        <v>0</v>
      </c>
      <c r="AC312" s="130">
        <v>0</v>
      </c>
      <c r="AD312" s="130">
        <v>0.8</v>
      </c>
      <c r="AE312" s="130">
        <v>0</v>
      </c>
      <c r="AF312" s="130">
        <v>0</v>
      </c>
    </row>
    <row r="313" spans="1:32" x14ac:dyDescent="0.45">
      <c r="A313" s="3" t="s">
        <v>237</v>
      </c>
      <c r="B313" s="3" t="s">
        <v>90</v>
      </c>
      <c r="C313" s="3" t="s">
        <v>544</v>
      </c>
      <c r="D313" s="130">
        <v>18.2</v>
      </c>
      <c r="E313" s="130">
        <v>0</v>
      </c>
      <c r="F313" s="130">
        <v>1</v>
      </c>
      <c r="G313" s="130">
        <v>1</v>
      </c>
      <c r="H313" s="130">
        <v>1</v>
      </c>
      <c r="I313" s="130">
        <v>2.2000000000000002</v>
      </c>
      <c r="J313" s="130">
        <v>2</v>
      </c>
      <c r="K313" s="130">
        <v>0</v>
      </c>
      <c r="L313" s="130">
        <v>1</v>
      </c>
      <c r="M313" s="130">
        <v>1</v>
      </c>
      <c r="N313" s="130">
        <v>2</v>
      </c>
      <c r="O313" s="130">
        <v>0</v>
      </c>
      <c r="P313" s="130">
        <v>0</v>
      </c>
      <c r="Q313" s="130">
        <v>0</v>
      </c>
      <c r="R313" s="130">
        <v>0</v>
      </c>
      <c r="S313" s="130">
        <v>0</v>
      </c>
      <c r="T313" s="130">
        <v>0</v>
      </c>
      <c r="U313" s="130">
        <v>0</v>
      </c>
      <c r="V313" s="130">
        <v>2</v>
      </c>
      <c r="W313" s="130">
        <v>1</v>
      </c>
      <c r="X313" s="130">
        <v>0</v>
      </c>
      <c r="Y313" s="130">
        <v>2</v>
      </c>
      <c r="Z313" s="130">
        <v>2</v>
      </c>
      <c r="AA313" s="130">
        <v>0</v>
      </c>
      <c r="AB313" s="130">
        <v>0</v>
      </c>
      <c r="AC313" s="130">
        <v>0</v>
      </c>
      <c r="AD313" s="130">
        <v>0</v>
      </c>
      <c r="AE313" s="130">
        <v>0</v>
      </c>
      <c r="AF313" s="130">
        <v>0</v>
      </c>
    </row>
    <row r="314" spans="1:32" x14ac:dyDescent="0.45">
      <c r="A314" s="2" t="s">
        <v>235</v>
      </c>
      <c r="B314" s="2" t="s">
        <v>91</v>
      </c>
      <c r="C314" s="2" t="s">
        <v>545</v>
      </c>
      <c r="D314" s="129">
        <v>217.2</v>
      </c>
      <c r="E314" s="129">
        <v>0</v>
      </c>
      <c r="F314" s="129">
        <v>2</v>
      </c>
      <c r="G314" s="129">
        <v>14</v>
      </c>
      <c r="H314" s="129">
        <v>10</v>
      </c>
      <c r="I314" s="129">
        <v>18</v>
      </c>
      <c r="J314" s="129">
        <v>14.8</v>
      </c>
      <c r="K314" s="129">
        <v>12</v>
      </c>
      <c r="L314" s="129">
        <v>10</v>
      </c>
      <c r="M314" s="129">
        <v>15</v>
      </c>
      <c r="N314" s="129">
        <v>22</v>
      </c>
      <c r="O314" s="129">
        <v>16</v>
      </c>
      <c r="P314" s="129">
        <v>11</v>
      </c>
      <c r="Q314" s="129">
        <v>3</v>
      </c>
      <c r="R314" s="129">
        <v>0</v>
      </c>
      <c r="S314" s="129">
        <v>0</v>
      </c>
      <c r="T314" s="129">
        <v>7.2</v>
      </c>
      <c r="U314" s="129">
        <v>7</v>
      </c>
      <c r="V314" s="129">
        <v>16</v>
      </c>
      <c r="W314" s="129">
        <v>4</v>
      </c>
      <c r="X314" s="129">
        <v>12</v>
      </c>
      <c r="Y314" s="129">
        <v>5</v>
      </c>
      <c r="Z314" s="129">
        <v>9</v>
      </c>
      <c r="AA314" s="129">
        <v>3.2</v>
      </c>
      <c r="AB314" s="129">
        <v>2</v>
      </c>
      <c r="AC314" s="129">
        <v>2</v>
      </c>
      <c r="AD314" s="129">
        <v>1</v>
      </c>
      <c r="AE314" s="129">
        <v>1</v>
      </c>
      <c r="AF314" s="129">
        <v>0</v>
      </c>
    </row>
    <row r="315" spans="1:32" x14ac:dyDescent="0.45">
      <c r="A315" s="3" t="s">
        <v>237</v>
      </c>
      <c r="B315" s="3" t="s">
        <v>91</v>
      </c>
      <c r="C315" s="3" t="s">
        <v>546</v>
      </c>
      <c r="D315" s="130">
        <v>93.4</v>
      </c>
      <c r="E315" s="130">
        <v>0</v>
      </c>
      <c r="F315" s="130">
        <v>0</v>
      </c>
      <c r="G315" s="130">
        <v>5.8</v>
      </c>
      <c r="H315" s="130">
        <v>5</v>
      </c>
      <c r="I315" s="130">
        <v>9</v>
      </c>
      <c r="J315" s="130">
        <v>7.8</v>
      </c>
      <c r="K315" s="130">
        <v>3.2</v>
      </c>
      <c r="L315" s="130">
        <v>1</v>
      </c>
      <c r="M315" s="130">
        <v>8</v>
      </c>
      <c r="N315" s="130">
        <v>7.2</v>
      </c>
      <c r="O315" s="130">
        <v>9</v>
      </c>
      <c r="P315" s="130">
        <v>7</v>
      </c>
      <c r="Q315" s="130">
        <v>1</v>
      </c>
      <c r="R315" s="130">
        <v>0</v>
      </c>
      <c r="S315" s="130">
        <v>0</v>
      </c>
      <c r="T315" s="130">
        <v>3</v>
      </c>
      <c r="U315" s="130">
        <v>3</v>
      </c>
      <c r="V315" s="130">
        <v>8</v>
      </c>
      <c r="W315" s="130">
        <v>1</v>
      </c>
      <c r="X315" s="130">
        <v>5.2</v>
      </c>
      <c r="Y315" s="130">
        <v>3</v>
      </c>
      <c r="Z315" s="130">
        <v>2</v>
      </c>
      <c r="AA315" s="130">
        <v>1.2</v>
      </c>
      <c r="AB315" s="130">
        <v>0</v>
      </c>
      <c r="AC315" s="130">
        <v>2</v>
      </c>
      <c r="AD315" s="130">
        <v>0</v>
      </c>
      <c r="AE315" s="130">
        <v>1</v>
      </c>
      <c r="AF315" s="130">
        <v>0</v>
      </c>
    </row>
    <row r="316" spans="1:32" x14ac:dyDescent="0.45">
      <c r="A316" s="3" t="s">
        <v>237</v>
      </c>
      <c r="B316" s="3" t="s">
        <v>91</v>
      </c>
      <c r="C316" s="3" t="s">
        <v>547</v>
      </c>
      <c r="D316" s="130">
        <v>34</v>
      </c>
      <c r="E316" s="130">
        <v>0</v>
      </c>
      <c r="F316" s="130">
        <v>0</v>
      </c>
      <c r="G316" s="130">
        <v>2</v>
      </c>
      <c r="H316" s="130">
        <v>1</v>
      </c>
      <c r="I316" s="130">
        <v>1</v>
      </c>
      <c r="J316" s="130">
        <v>4</v>
      </c>
      <c r="K316" s="130">
        <v>3</v>
      </c>
      <c r="L316" s="130">
        <v>3</v>
      </c>
      <c r="M316" s="130">
        <v>3</v>
      </c>
      <c r="N316" s="130">
        <v>4</v>
      </c>
      <c r="O316" s="130">
        <v>2</v>
      </c>
      <c r="P316" s="130">
        <v>1</v>
      </c>
      <c r="Q316" s="130">
        <v>0</v>
      </c>
      <c r="R316" s="130">
        <v>0</v>
      </c>
      <c r="S316" s="130">
        <v>0</v>
      </c>
      <c r="T316" s="130">
        <v>2</v>
      </c>
      <c r="U316" s="130">
        <v>1</v>
      </c>
      <c r="V316" s="130">
        <v>1</v>
      </c>
      <c r="W316" s="130">
        <v>1</v>
      </c>
      <c r="X316" s="130">
        <v>1</v>
      </c>
      <c r="Y316" s="130">
        <v>0</v>
      </c>
      <c r="Z316" s="130">
        <v>1</v>
      </c>
      <c r="AA316" s="130">
        <v>1</v>
      </c>
      <c r="AB316" s="130">
        <v>2</v>
      </c>
      <c r="AC316" s="130">
        <v>0</v>
      </c>
      <c r="AD316" s="130">
        <v>0</v>
      </c>
      <c r="AE316" s="130">
        <v>0</v>
      </c>
      <c r="AF316" s="130">
        <v>0</v>
      </c>
    </row>
    <row r="317" spans="1:32" x14ac:dyDescent="0.45">
      <c r="A317" s="3" t="s">
        <v>237</v>
      </c>
      <c r="B317" s="3" t="s">
        <v>91</v>
      </c>
      <c r="C317" s="3" t="s">
        <v>548</v>
      </c>
      <c r="D317" s="130">
        <v>71.8</v>
      </c>
      <c r="E317" s="130">
        <v>0</v>
      </c>
      <c r="F317" s="130">
        <v>2</v>
      </c>
      <c r="G317" s="130">
        <v>3</v>
      </c>
      <c r="H317" s="130">
        <v>3</v>
      </c>
      <c r="I317" s="130">
        <v>6</v>
      </c>
      <c r="J317" s="130">
        <v>2.2000000000000002</v>
      </c>
      <c r="K317" s="130">
        <v>5.8</v>
      </c>
      <c r="L317" s="130">
        <v>6</v>
      </c>
      <c r="M317" s="130">
        <v>3</v>
      </c>
      <c r="N317" s="130">
        <v>9.8000000000000007</v>
      </c>
      <c r="O317" s="130">
        <v>3</v>
      </c>
      <c r="P317" s="130">
        <v>2</v>
      </c>
      <c r="Q317" s="130">
        <v>1</v>
      </c>
      <c r="R317" s="130">
        <v>0</v>
      </c>
      <c r="S317" s="130">
        <v>0</v>
      </c>
      <c r="T317" s="130">
        <v>1.2</v>
      </c>
      <c r="U317" s="130">
        <v>2</v>
      </c>
      <c r="V317" s="130">
        <v>6</v>
      </c>
      <c r="W317" s="130">
        <v>2</v>
      </c>
      <c r="X317" s="130">
        <v>5.8</v>
      </c>
      <c r="Y317" s="130">
        <v>2</v>
      </c>
      <c r="Z317" s="130">
        <v>6</v>
      </c>
      <c r="AA317" s="130">
        <v>0</v>
      </c>
      <c r="AB317" s="130">
        <v>0</v>
      </c>
      <c r="AC317" s="130">
        <v>0</v>
      </c>
      <c r="AD317" s="130">
        <v>0</v>
      </c>
      <c r="AE317" s="130">
        <v>0</v>
      </c>
      <c r="AF317" s="130">
        <v>0</v>
      </c>
    </row>
    <row r="318" spans="1:32" x14ac:dyDescent="0.45">
      <c r="A318" s="3" t="s">
        <v>237</v>
      </c>
      <c r="B318" s="3" t="s">
        <v>91</v>
      </c>
      <c r="C318" s="3" t="s">
        <v>549</v>
      </c>
      <c r="D318" s="130">
        <v>5</v>
      </c>
      <c r="E318" s="130">
        <v>0</v>
      </c>
      <c r="F318" s="130">
        <v>0</v>
      </c>
      <c r="G318" s="130">
        <v>1</v>
      </c>
      <c r="H318" s="130">
        <v>1</v>
      </c>
      <c r="I318" s="130">
        <v>0</v>
      </c>
      <c r="J318" s="130">
        <v>0</v>
      </c>
      <c r="K318" s="130">
        <v>0</v>
      </c>
      <c r="L318" s="130">
        <v>0</v>
      </c>
      <c r="M318" s="130">
        <v>0</v>
      </c>
      <c r="N318" s="130">
        <v>0</v>
      </c>
      <c r="O318" s="130">
        <v>1</v>
      </c>
      <c r="P318" s="130">
        <v>1</v>
      </c>
      <c r="Q318" s="130">
        <v>0</v>
      </c>
      <c r="R318" s="130">
        <v>0</v>
      </c>
      <c r="S318" s="130">
        <v>0</v>
      </c>
      <c r="T318" s="130">
        <v>0</v>
      </c>
      <c r="U318" s="130">
        <v>0</v>
      </c>
      <c r="V318" s="130">
        <v>0</v>
      </c>
      <c r="W318" s="130">
        <v>0</v>
      </c>
      <c r="X318" s="130">
        <v>0</v>
      </c>
      <c r="Y318" s="130">
        <v>0</v>
      </c>
      <c r="Z318" s="130">
        <v>0</v>
      </c>
      <c r="AA318" s="130">
        <v>0</v>
      </c>
      <c r="AB318" s="130">
        <v>0</v>
      </c>
      <c r="AC318" s="130">
        <v>0</v>
      </c>
      <c r="AD318" s="130">
        <v>1</v>
      </c>
      <c r="AE318" s="130">
        <v>0</v>
      </c>
      <c r="AF318" s="130">
        <v>0</v>
      </c>
    </row>
    <row r="319" spans="1:32" x14ac:dyDescent="0.45">
      <c r="A319" s="3" t="s">
        <v>237</v>
      </c>
      <c r="B319" s="3" t="s">
        <v>91</v>
      </c>
      <c r="C319" s="3" t="s">
        <v>550</v>
      </c>
      <c r="D319" s="130">
        <v>3.2</v>
      </c>
      <c r="E319" s="130">
        <v>0</v>
      </c>
      <c r="F319" s="130">
        <v>0</v>
      </c>
      <c r="G319" s="130">
        <v>0.2</v>
      </c>
      <c r="H319" s="130">
        <v>0</v>
      </c>
      <c r="I319" s="130">
        <v>1</v>
      </c>
      <c r="J319" s="130">
        <v>0</v>
      </c>
      <c r="K319" s="130">
        <v>0</v>
      </c>
      <c r="L319" s="130">
        <v>0</v>
      </c>
      <c r="M319" s="130">
        <v>1</v>
      </c>
      <c r="N319" s="130">
        <v>0</v>
      </c>
      <c r="O319" s="130">
        <v>0</v>
      </c>
      <c r="P319" s="130">
        <v>0</v>
      </c>
      <c r="Q319" s="130">
        <v>0</v>
      </c>
      <c r="R319" s="130">
        <v>0</v>
      </c>
      <c r="S319" s="130">
        <v>0</v>
      </c>
      <c r="T319" s="130">
        <v>0</v>
      </c>
      <c r="U319" s="130">
        <v>0</v>
      </c>
      <c r="V319" s="130">
        <v>0</v>
      </c>
      <c r="W319" s="130">
        <v>0</v>
      </c>
      <c r="X319" s="130">
        <v>0</v>
      </c>
      <c r="Y319" s="130">
        <v>0</v>
      </c>
      <c r="Z319" s="130">
        <v>0</v>
      </c>
      <c r="AA319" s="130">
        <v>1</v>
      </c>
      <c r="AB319" s="130">
        <v>0</v>
      </c>
      <c r="AC319" s="130">
        <v>0</v>
      </c>
      <c r="AD319" s="130">
        <v>0</v>
      </c>
      <c r="AE319" s="130">
        <v>0</v>
      </c>
      <c r="AF319" s="130">
        <v>0</v>
      </c>
    </row>
    <row r="320" spans="1:32" x14ac:dyDescent="0.45">
      <c r="A320" s="3" t="s">
        <v>237</v>
      </c>
      <c r="B320" s="3" t="s">
        <v>91</v>
      </c>
      <c r="C320" s="3" t="s">
        <v>551</v>
      </c>
      <c r="D320" s="130">
        <v>2</v>
      </c>
      <c r="E320" s="130">
        <v>0</v>
      </c>
      <c r="F320" s="130">
        <v>0</v>
      </c>
      <c r="G320" s="130">
        <v>1</v>
      </c>
      <c r="H320" s="130">
        <v>0</v>
      </c>
      <c r="I320" s="130">
        <v>0</v>
      </c>
      <c r="J320" s="130">
        <v>0</v>
      </c>
      <c r="K320" s="130">
        <v>0</v>
      </c>
      <c r="L320" s="130">
        <v>0</v>
      </c>
      <c r="M320" s="130">
        <v>0</v>
      </c>
      <c r="N320" s="130">
        <v>0</v>
      </c>
      <c r="O320" s="130">
        <v>0</v>
      </c>
      <c r="P320" s="130">
        <v>0</v>
      </c>
      <c r="Q320" s="130">
        <v>0</v>
      </c>
      <c r="R320" s="130">
        <v>0</v>
      </c>
      <c r="S320" s="130">
        <v>0</v>
      </c>
      <c r="T320" s="130">
        <v>0</v>
      </c>
      <c r="U320" s="130">
        <v>1</v>
      </c>
      <c r="V320" s="130">
        <v>0</v>
      </c>
      <c r="W320" s="130">
        <v>0</v>
      </c>
      <c r="X320" s="130">
        <v>0</v>
      </c>
      <c r="Y320" s="130">
        <v>0</v>
      </c>
      <c r="Z320" s="130">
        <v>0</v>
      </c>
      <c r="AA320" s="130">
        <v>0</v>
      </c>
      <c r="AB320" s="130">
        <v>0</v>
      </c>
      <c r="AC320" s="130">
        <v>0</v>
      </c>
      <c r="AD320" s="130">
        <v>0</v>
      </c>
      <c r="AE320" s="130">
        <v>0</v>
      </c>
      <c r="AF320" s="130">
        <v>0</v>
      </c>
    </row>
    <row r="321" spans="1:32" x14ac:dyDescent="0.45">
      <c r="A321" s="3" t="s">
        <v>237</v>
      </c>
      <c r="B321" s="3" t="s">
        <v>91</v>
      </c>
      <c r="C321" s="3" t="s">
        <v>552</v>
      </c>
      <c r="D321" s="130">
        <v>3.8</v>
      </c>
      <c r="E321" s="130">
        <v>0</v>
      </c>
      <c r="F321" s="130">
        <v>0</v>
      </c>
      <c r="G321" s="130">
        <v>0</v>
      </c>
      <c r="H321" s="130">
        <v>0</v>
      </c>
      <c r="I321" s="130">
        <v>1</v>
      </c>
      <c r="J321" s="130">
        <v>0.8</v>
      </c>
      <c r="K321" s="130">
        <v>0</v>
      </c>
      <c r="L321" s="130">
        <v>0</v>
      </c>
      <c r="M321" s="130">
        <v>0</v>
      </c>
      <c r="N321" s="130">
        <v>0</v>
      </c>
      <c r="O321" s="130">
        <v>1</v>
      </c>
      <c r="P321" s="130">
        <v>0</v>
      </c>
      <c r="Q321" s="130">
        <v>1</v>
      </c>
      <c r="R321" s="130">
        <v>0</v>
      </c>
      <c r="S321" s="130">
        <v>0</v>
      </c>
      <c r="T321" s="130">
        <v>0</v>
      </c>
      <c r="U321" s="130">
        <v>0</v>
      </c>
      <c r="V321" s="130">
        <v>0</v>
      </c>
      <c r="W321" s="130">
        <v>0</v>
      </c>
      <c r="X321" s="130">
        <v>0</v>
      </c>
      <c r="Y321" s="130">
        <v>0</v>
      </c>
      <c r="Z321" s="130">
        <v>0</v>
      </c>
      <c r="AA321" s="130">
        <v>0</v>
      </c>
      <c r="AB321" s="130">
        <v>0</v>
      </c>
      <c r="AC321" s="130">
        <v>0</v>
      </c>
      <c r="AD321" s="130">
        <v>0</v>
      </c>
      <c r="AE321" s="130">
        <v>0</v>
      </c>
      <c r="AF321" s="130">
        <v>0</v>
      </c>
    </row>
    <row r="322" spans="1:32" x14ac:dyDescent="0.45">
      <c r="A322" s="3" t="s">
        <v>237</v>
      </c>
      <c r="B322" s="3" t="s">
        <v>91</v>
      </c>
      <c r="C322" s="3" t="s">
        <v>553</v>
      </c>
      <c r="D322" s="130">
        <v>4</v>
      </c>
      <c r="E322" s="130">
        <v>0</v>
      </c>
      <c r="F322" s="130">
        <v>0</v>
      </c>
      <c r="G322" s="130">
        <v>1</v>
      </c>
      <c r="H322" s="130">
        <v>0</v>
      </c>
      <c r="I322" s="130">
        <v>0</v>
      </c>
      <c r="J322" s="130">
        <v>0</v>
      </c>
      <c r="K322" s="130">
        <v>0</v>
      </c>
      <c r="L322" s="130">
        <v>0</v>
      </c>
      <c r="M322" s="130">
        <v>0</v>
      </c>
      <c r="N322" s="130">
        <v>1</v>
      </c>
      <c r="O322" s="130">
        <v>0</v>
      </c>
      <c r="P322" s="130">
        <v>0</v>
      </c>
      <c r="Q322" s="130">
        <v>0</v>
      </c>
      <c r="R322" s="130">
        <v>0</v>
      </c>
      <c r="S322" s="130">
        <v>0</v>
      </c>
      <c r="T322" s="130">
        <v>1</v>
      </c>
      <c r="U322" s="130">
        <v>0</v>
      </c>
      <c r="V322" s="130">
        <v>1</v>
      </c>
      <c r="W322" s="130">
        <v>0</v>
      </c>
      <c r="X322" s="130">
        <v>0</v>
      </c>
      <c r="Y322" s="130">
        <v>0</v>
      </c>
      <c r="Z322" s="130">
        <v>0</v>
      </c>
      <c r="AA322" s="130">
        <v>0</v>
      </c>
      <c r="AB322" s="130">
        <v>0</v>
      </c>
      <c r="AC322" s="130">
        <v>0</v>
      </c>
      <c r="AD322" s="130">
        <v>0</v>
      </c>
      <c r="AE322" s="130">
        <v>0</v>
      </c>
      <c r="AF322" s="130">
        <v>0</v>
      </c>
    </row>
    <row r="323" spans="1:32" x14ac:dyDescent="0.45">
      <c r="A323" s="2" t="s">
        <v>235</v>
      </c>
      <c r="B323" s="2" t="s">
        <v>92</v>
      </c>
      <c r="C323" s="2" t="s">
        <v>554</v>
      </c>
      <c r="D323" s="129">
        <v>263.2</v>
      </c>
      <c r="E323" s="129">
        <v>0</v>
      </c>
      <c r="F323" s="129">
        <v>7</v>
      </c>
      <c r="G323" s="129">
        <v>11</v>
      </c>
      <c r="H323" s="129">
        <v>12.2</v>
      </c>
      <c r="I323" s="129">
        <v>17.8</v>
      </c>
      <c r="J323" s="129">
        <v>17</v>
      </c>
      <c r="K323" s="129">
        <v>19.8</v>
      </c>
      <c r="L323" s="129">
        <v>19.2</v>
      </c>
      <c r="M323" s="129">
        <v>25</v>
      </c>
      <c r="N323" s="129">
        <v>18</v>
      </c>
      <c r="O323" s="129">
        <v>19</v>
      </c>
      <c r="P323" s="129">
        <v>5</v>
      </c>
      <c r="Q323" s="129">
        <v>6</v>
      </c>
      <c r="R323" s="129">
        <v>2</v>
      </c>
      <c r="S323" s="129">
        <v>0</v>
      </c>
      <c r="T323" s="129">
        <v>7</v>
      </c>
      <c r="U323" s="129">
        <v>10</v>
      </c>
      <c r="V323" s="129">
        <v>9</v>
      </c>
      <c r="W323" s="129">
        <v>9</v>
      </c>
      <c r="X323" s="129">
        <v>11</v>
      </c>
      <c r="Y323" s="129">
        <v>7</v>
      </c>
      <c r="Z323" s="129">
        <v>13</v>
      </c>
      <c r="AA323" s="129">
        <v>4.2</v>
      </c>
      <c r="AB323" s="129">
        <v>7</v>
      </c>
      <c r="AC323" s="129">
        <v>6</v>
      </c>
      <c r="AD323" s="129">
        <v>1</v>
      </c>
      <c r="AE323" s="129">
        <v>0</v>
      </c>
      <c r="AF323" s="129">
        <v>0</v>
      </c>
    </row>
    <row r="324" spans="1:32" x14ac:dyDescent="0.45">
      <c r="A324" s="3" t="s">
        <v>237</v>
      </c>
      <c r="B324" s="3" t="s">
        <v>92</v>
      </c>
      <c r="C324" s="3" t="s">
        <v>555</v>
      </c>
      <c r="D324" s="130">
        <v>14.2</v>
      </c>
      <c r="E324" s="130">
        <v>0</v>
      </c>
      <c r="F324" s="130">
        <v>0</v>
      </c>
      <c r="G324" s="130">
        <v>0</v>
      </c>
      <c r="H324" s="130">
        <v>0</v>
      </c>
      <c r="I324" s="130">
        <v>0</v>
      </c>
      <c r="J324" s="130">
        <v>1</v>
      </c>
      <c r="K324" s="130">
        <v>2</v>
      </c>
      <c r="L324" s="130">
        <v>2</v>
      </c>
      <c r="M324" s="130">
        <v>1</v>
      </c>
      <c r="N324" s="130">
        <v>0.2</v>
      </c>
      <c r="O324" s="130">
        <v>1</v>
      </c>
      <c r="P324" s="130">
        <v>1</v>
      </c>
      <c r="Q324" s="130">
        <v>1</v>
      </c>
      <c r="R324" s="130">
        <v>0</v>
      </c>
      <c r="S324" s="130">
        <v>0</v>
      </c>
      <c r="T324" s="130">
        <v>1</v>
      </c>
      <c r="U324" s="130">
        <v>0</v>
      </c>
      <c r="V324" s="130">
        <v>1</v>
      </c>
      <c r="W324" s="130">
        <v>0</v>
      </c>
      <c r="X324" s="130">
        <v>0</v>
      </c>
      <c r="Y324" s="130">
        <v>0</v>
      </c>
      <c r="Z324" s="130">
        <v>1</v>
      </c>
      <c r="AA324" s="130">
        <v>1</v>
      </c>
      <c r="AB324" s="130">
        <v>1</v>
      </c>
      <c r="AC324" s="130">
        <v>0</v>
      </c>
      <c r="AD324" s="130">
        <v>0</v>
      </c>
      <c r="AE324" s="130">
        <v>0</v>
      </c>
      <c r="AF324" s="130">
        <v>0</v>
      </c>
    </row>
    <row r="325" spans="1:32" x14ac:dyDescent="0.45">
      <c r="A325" s="3" t="s">
        <v>237</v>
      </c>
      <c r="B325" s="3" t="s">
        <v>92</v>
      </c>
      <c r="C325" s="3" t="s">
        <v>556</v>
      </c>
      <c r="D325" s="130">
        <v>176</v>
      </c>
      <c r="E325" s="130">
        <v>0</v>
      </c>
      <c r="F325" s="130">
        <v>6</v>
      </c>
      <c r="G325" s="130">
        <v>8</v>
      </c>
      <c r="H325" s="130">
        <v>7</v>
      </c>
      <c r="I325" s="130">
        <v>10</v>
      </c>
      <c r="J325" s="130">
        <v>13.8</v>
      </c>
      <c r="K325" s="130">
        <v>13.8</v>
      </c>
      <c r="L325" s="130">
        <v>10.4</v>
      </c>
      <c r="M325" s="130">
        <v>14</v>
      </c>
      <c r="N325" s="130">
        <v>10</v>
      </c>
      <c r="O325" s="130">
        <v>11</v>
      </c>
      <c r="P325" s="130">
        <v>3</v>
      </c>
      <c r="Q325" s="130">
        <v>4</v>
      </c>
      <c r="R325" s="130">
        <v>2</v>
      </c>
      <c r="S325" s="130">
        <v>0</v>
      </c>
      <c r="T325" s="130">
        <v>5</v>
      </c>
      <c r="U325" s="130">
        <v>8</v>
      </c>
      <c r="V325" s="130">
        <v>6</v>
      </c>
      <c r="W325" s="130">
        <v>7</v>
      </c>
      <c r="X325" s="130">
        <v>9.8000000000000007</v>
      </c>
      <c r="Y325" s="130">
        <v>7</v>
      </c>
      <c r="Z325" s="130">
        <v>8</v>
      </c>
      <c r="AA325" s="130">
        <v>2.2000000000000002</v>
      </c>
      <c r="AB325" s="130">
        <v>5</v>
      </c>
      <c r="AC325" s="130">
        <v>5</v>
      </c>
      <c r="AD325" s="130">
        <v>0</v>
      </c>
      <c r="AE325" s="130">
        <v>0</v>
      </c>
      <c r="AF325" s="130">
        <v>0</v>
      </c>
    </row>
    <row r="326" spans="1:32" x14ac:dyDescent="0.45">
      <c r="A326" s="3" t="s">
        <v>237</v>
      </c>
      <c r="B326" s="3" t="s">
        <v>92</v>
      </c>
      <c r="C326" s="3" t="s">
        <v>557</v>
      </c>
      <c r="D326" s="130">
        <v>17.2</v>
      </c>
      <c r="E326" s="130">
        <v>0</v>
      </c>
      <c r="F326" s="130">
        <v>0</v>
      </c>
      <c r="G326" s="130">
        <v>0</v>
      </c>
      <c r="H326" s="130">
        <v>1</v>
      </c>
      <c r="I326" s="130">
        <v>3</v>
      </c>
      <c r="J326" s="130">
        <v>1</v>
      </c>
      <c r="K326" s="130">
        <v>0</v>
      </c>
      <c r="L326" s="130">
        <v>3</v>
      </c>
      <c r="M326" s="130">
        <v>2</v>
      </c>
      <c r="N326" s="130">
        <v>1</v>
      </c>
      <c r="O326" s="130">
        <v>2</v>
      </c>
      <c r="P326" s="130">
        <v>0</v>
      </c>
      <c r="Q326" s="130">
        <v>0</v>
      </c>
      <c r="R326" s="130">
        <v>0</v>
      </c>
      <c r="S326" s="130">
        <v>0</v>
      </c>
      <c r="T326" s="130">
        <v>1</v>
      </c>
      <c r="U326" s="130">
        <v>0</v>
      </c>
      <c r="V326" s="130">
        <v>0</v>
      </c>
      <c r="W326" s="130">
        <v>0</v>
      </c>
      <c r="X326" s="130">
        <v>1.2</v>
      </c>
      <c r="Y326" s="130">
        <v>0</v>
      </c>
      <c r="Z326" s="130">
        <v>1</v>
      </c>
      <c r="AA326" s="130">
        <v>0</v>
      </c>
      <c r="AB326" s="130">
        <v>0</v>
      </c>
      <c r="AC326" s="130">
        <v>1</v>
      </c>
      <c r="AD326" s="130">
        <v>0</v>
      </c>
      <c r="AE326" s="130">
        <v>0</v>
      </c>
      <c r="AF326" s="130">
        <v>0</v>
      </c>
    </row>
    <row r="327" spans="1:32" x14ac:dyDescent="0.45">
      <c r="A327" s="3" t="s">
        <v>237</v>
      </c>
      <c r="B327" s="3" t="s">
        <v>92</v>
      </c>
      <c r="C327" s="3" t="s">
        <v>558</v>
      </c>
      <c r="D327" s="130">
        <v>12</v>
      </c>
      <c r="E327" s="130">
        <v>0</v>
      </c>
      <c r="F327" s="130">
        <v>1</v>
      </c>
      <c r="G327" s="130">
        <v>1</v>
      </c>
      <c r="H327" s="130">
        <v>1</v>
      </c>
      <c r="I327" s="130">
        <v>1</v>
      </c>
      <c r="J327" s="130">
        <v>0</v>
      </c>
      <c r="K327" s="130">
        <v>1</v>
      </c>
      <c r="L327" s="130">
        <v>1</v>
      </c>
      <c r="M327" s="130">
        <v>1</v>
      </c>
      <c r="N327" s="130">
        <v>1</v>
      </c>
      <c r="O327" s="130">
        <v>2</v>
      </c>
      <c r="P327" s="130">
        <v>0</v>
      </c>
      <c r="Q327" s="130">
        <v>0</v>
      </c>
      <c r="R327" s="130">
        <v>0</v>
      </c>
      <c r="S327" s="130">
        <v>0</v>
      </c>
      <c r="T327" s="130">
        <v>0</v>
      </c>
      <c r="U327" s="130">
        <v>0</v>
      </c>
      <c r="V327" s="130">
        <v>1</v>
      </c>
      <c r="W327" s="130">
        <v>1</v>
      </c>
      <c r="X327" s="130">
        <v>0</v>
      </c>
      <c r="Y327" s="130">
        <v>0</v>
      </c>
      <c r="Z327" s="130">
        <v>0</v>
      </c>
      <c r="AA327" s="130">
        <v>0</v>
      </c>
      <c r="AB327" s="130">
        <v>0</v>
      </c>
      <c r="AC327" s="130">
        <v>0</v>
      </c>
      <c r="AD327" s="130">
        <v>0</v>
      </c>
      <c r="AE327" s="130">
        <v>0</v>
      </c>
      <c r="AF327" s="130">
        <v>0</v>
      </c>
    </row>
    <row r="328" spans="1:32" x14ac:dyDescent="0.45">
      <c r="A328" s="3" t="s">
        <v>237</v>
      </c>
      <c r="B328" s="3" t="s">
        <v>92</v>
      </c>
      <c r="C328" s="3" t="s">
        <v>559</v>
      </c>
      <c r="D328" s="130">
        <v>15</v>
      </c>
      <c r="E328" s="130">
        <v>0</v>
      </c>
      <c r="F328" s="130">
        <v>0</v>
      </c>
      <c r="G328" s="130">
        <v>2</v>
      </c>
      <c r="H328" s="130">
        <v>0</v>
      </c>
      <c r="I328" s="130">
        <v>1</v>
      </c>
      <c r="J328" s="130">
        <v>1</v>
      </c>
      <c r="K328" s="130">
        <v>0</v>
      </c>
      <c r="L328" s="130">
        <v>1</v>
      </c>
      <c r="M328" s="130">
        <v>2</v>
      </c>
      <c r="N328" s="130">
        <v>3</v>
      </c>
      <c r="O328" s="130">
        <v>1</v>
      </c>
      <c r="P328" s="130">
        <v>0</v>
      </c>
      <c r="Q328" s="130">
        <v>0</v>
      </c>
      <c r="R328" s="130">
        <v>0</v>
      </c>
      <c r="S328" s="130">
        <v>0</v>
      </c>
      <c r="T328" s="130">
        <v>0</v>
      </c>
      <c r="U328" s="130">
        <v>1</v>
      </c>
      <c r="V328" s="130">
        <v>0</v>
      </c>
      <c r="W328" s="130">
        <v>0</v>
      </c>
      <c r="X328" s="130">
        <v>0</v>
      </c>
      <c r="Y328" s="130">
        <v>0</v>
      </c>
      <c r="Z328" s="130">
        <v>1</v>
      </c>
      <c r="AA328" s="130">
        <v>1</v>
      </c>
      <c r="AB328" s="130">
        <v>0</v>
      </c>
      <c r="AC328" s="130">
        <v>0</v>
      </c>
      <c r="AD328" s="130">
        <v>1</v>
      </c>
      <c r="AE328" s="130">
        <v>0</v>
      </c>
      <c r="AF328" s="130">
        <v>0</v>
      </c>
    </row>
    <row r="329" spans="1:32" x14ac:dyDescent="0.45">
      <c r="A329" t="s">
        <v>237</v>
      </c>
      <c r="B329" t="s">
        <v>92</v>
      </c>
      <c r="C329" s="24" t="s">
        <v>560</v>
      </c>
      <c r="D329" s="130">
        <v>19</v>
      </c>
      <c r="E329" s="130">
        <v>0</v>
      </c>
      <c r="F329" s="130">
        <v>0</v>
      </c>
      <c r="G329" s="130">
        <v>0</v>
      </c>
      <c r="H329" s="130">
        <v>3.2</v>
      </c>
      <c r="I329" s="130">
        <v>1.8</v>
      </c>
      <c r="J329" s="130">
        <v>0.2</v>
      </c>
      <c r="K329" s="130">
        <v>3</v>
      </c>
      <c r="L329" s="130">
        <v>0.8</v>
      </c>
      <c r="M329" s="130">
        <v>1</v>
      </c>
      <c r="N329" s="130">
        <v>2</v>
      </c>
      <c r="O329" s="130">
        <v>2</v>
      </c>
      <c r="P329" s="130">
        <v>1</v>
      </c>
      <c r="Q329" s="130">
        <v>0</v>
      </c>
      <c r="R329" s="130">
        <v>0</v>
      </c>
      <c r="S329" s="130">
        <v>0</v>
      </c>
      <c r="T329" s="130">
        <v>0</v>
      </c>
      <c r="U329" s="130">
        <v>0</v>
      </c>
      <c r="V329" s="130">
        <v>1</v>
      </c>
      <c r="W329" s="130">
        <v>1</v>
      </c>
      <c r="X329" s="130">
        <v>0</v>
      </c>
      <c r="Y329" s="130">
        <v>0</v>
      </c>
      <c r="Z329" s="130">
        <v>1</v>
      </c>
      <c r="AA329" s="130">
        <v>0</v>
      </c>
      <c r="AB329" s="130">
        <v>1</v>
      </c>
      <c r="AC329" s="130">
        <v>0</v>
      </c>
      <c r="AD329" s="130">
        <v>0</v>
      </c>
      <c r="AE329" s="130">
        <v>0</v>
      </c>
      <c r="AF329" s="130">
        <v>0</v>
      </c>
    </row>
    <row r="330" spans="1:32" x14ac:dyDescent="0.45">
      <c r="A330" t="s">
        <v>237</v>
      </c>
      <c r="B330" t="s">
        <v>92</v>
      </c>
      <c r="C330" s="24" t="s">
        <v>561</v>
      </c>
      <c r="D330" s="130">
        <v>9.8000000000000007</v>
      </c>
      <c r="E330" s="130">
        <v>0</v>
      </c>
      <c r="F330" s="130">
        <v>0</v>
      </c>
      <c r="G330" s="130">
        <v>0</v>
      </c>
      <c r="H330" s="130">
        <v>0</v>
      </c>
      <c r="I330" s="130">
        <v>1</v>
      </c>
      <c r="J330" s="130">
        <v>0</v>
      </c>
      <c r="K330" s="130">
        <v>0</v>
      </c>
      <c r="L330" s="130">
        <v>1</v>
      </c>
      <c r="M330" s="130">
        <v>4</v>
      </c>
      <c r="N330" s="130">
        <v>0.8</v>
      </c>
      <c r="O330" s="130">
        <v>0</v>
      </c>
      <c r="P330" s="130">
        <v>0</v>
      </c>
      <c r="Q330" s="130">
        <v>1</v>
      </c>
      <c r="R330" s="130">
        <v>0</v>
      </c>
      <c r="S330" s="130">
        <v>0</v>
      </c>
      <c r="T330" s="130">
        <v>0</v>
      </c>
      <c r="U330" s="130">
        <v>1</v>
      </c>
      <c r="V330" s="130">
        <v>0</v>
      </c>
      <c r="W330" s="130">
        <v>0</v>
      </c>
      <c r="X330" s="130">
        <v>0</v>
      </c>
      <c r="Y330" s="130">
        <v>0</v>
      </c>
      <c r="Z330" s="130">
        <v>1</v>
      </c>
      <c r="AA330" s="130">
        <v>0</v>
      </c>
      <c r="AB330" s="130">
        <v>0</v>
      </c>
      <c r="AC330" s="130">
        <v>0</v>
      </c>
      <c r="AD330" s="130">
        <v>0</v>
      </c>
      <c r="AE330" s="130">
        <v>0</v>
      </c>
      <c r="AF330" s="130">
        <v>0</v>
      </c>
    </row>
    <row r="331" spans="1:32" x14ac:dyDescent="0.45">
      <c r="A331" s="64" t="s">
        <v>235</v>
      </c>
      <c r="B331" s="64" t="s">
        <v>93</v>
      </c>
      <c r="C331" s="81" t="s">
        <v>562</v>
      </c>
      <c r="D331" s="129">
        <v>170.4</v>
      </c>
      <c r="E331" s="129">
        <v>0</v>
      </c>
      <c r="F331" s="129">
        <v>10</v>
      </c>
      <c r="G331" s="129">
        <v>11.2</v>
      </c>
      <c r="H331" s="129">
        <v>6</v>
      </c>
      <c r="I331" s="129">
        <v>12</v>
      </c>
      <c r="J331" s="129">
        <v>14</v>
      </c>
      <c r="K331" s="129">
        <v>15</v>
      </c>
      <c r="L331" s="129">
        <v>14</v>
      </c>
      <c r="M331" s="129">
        <v>14</v>
      </c>
      <c r="N331" s="129">
        <v>6</v>
      </c>
      <c r="O331" s="129">
        <v>6</v>
      </c>
      <c r="P331" s="129">
        <v>5</v>
      </c>
      <c r="Q331" s="129">
        <v>1</v>
      </c>
      <c r="R331" s="129">
        <v>4</v>
      </c>
      <c r="S331" s="129">
        <v>0</v>
      </c>
      <c r="T331" s="129">
        <v>4</v>
      </c>
      <c r="U331" s="129">
        <v>6</v>
      </c>
      <c r="V331" s="129">
        <v>4</v>
      </c>
      <c r="W331" s="129">
        <v>11.2</v>
      </c>
      <c r="X331" s="129">
        <v>8</v>
      </c>
      <c r="Y331" s="129">
        <v>4</v>
      </c>
      <c r="Z331" s="129">
        <v>7</v>
      </c>
      <c r="AA331" s="129">
        <v>2</v>
      </c>
      <c r="AB331" s="129">
        <v>3</v>
      </c>
      <c r="AC331" s="129">
        <v>2</v>
      </c>
      <c r="AD331" s="129">
        <v>0</v>
      </c>
      <c r="AE331" s="129">
        <v>0</v>
      </c>
      <c r="AF331" s="129">
        <v>1</v>
      </c>
    </row>
    <row r="332" spans="1:32" x14ac:dyDescent="0.45">
      <c r="A332" t="s">
        <v>237</v>
      </c>
      <c r="B332" t="s">
        <v>93</v>
      </c>
      <c r="C332" s="24" t="s">
        <v>563</v>
      </c>
      <c r="D332" s="130">
        <v>34.799999999999997</v>
      </c>
      <c r="E332" s="130">
        <v>0</v>
      </c>
      <c r="F332" s="130">
        <v>2</v>
      </c>
      <c r="G332" s="130">
        <v>3</v>
      </c>
      <c r="H332" s="130">
        <v>0.2</v>
      </c>
      <c r="I332" s="130">
        <v>2.2000000000000002</v>
      </c>
      <c r="J332" s="130">
        <v>3</v>
      </c>
      <c r="K332" s="130">
        <v>4</v>
      </c>
      <c r="L332" s="130">
        <v>2</v>
      </c>
      <c r="M332" s="130">
        <v>3</v>
      </c>
      <c r="N332" s="130">
        <v>2</v>
      </c>
      <c r="O332" s="130">
        <v>1</v>
      </c>
      <c r="P332" s="130">
        <v>2</v>
      </c>
      <c r="Q332" s="130">
        <v>0</v>
      </c>
      <c r="R332" s="130">
        <v>3</v>
      </c>
      <c r="S332" s="130">
        <v>0</v>
      </c>
      <c r="T332" s="130">
        <v>0</v>
      </c>
      <c r="U332" s="130">
        <v>0</v>
      </c>
      <c r="V332" s="130">
        <v>0.4</v>
      </c>
      <c r="W332" s="130">
        <v>2</v>
      </c>
      <c r="X332" s="130">
        <v>3</v>
      </c>
      <c r="Y332" s="130">
        <v>0</v>
      </c>
      <c r="Z332" s="130">
        <v>0</v>
      </c>
      <c r="AA332" s="130">
        <v>0</v>
      </c>
      <c r="AB332" s="130">
        <v>1</v>
      </c>
      <c r="AC332" s="130">
        <v>1</v>
      </c>
      <c r="AD332" s="130">
        <v>0</v>
      </c>
      <c r="AE332" s="130">
        <v>0</v>
      </c>
      <c r="AF332" s="130">
        <v>0</v>
      </c>
    </row>
    <row r="333" spans="1:32" x14ac:dyDescent="0.45">
      <c r="A333" t="s">
        <v>237</v>
      </c>
      <c r="B333" t="s">
        <v>93</v>
      </c>
      <c r="C333" s="24" t="s">
        <v>564</v>
      </c>
      <c r="D333" s="130">
        <v>103</v>
      </c>
      <c r="E333" s="130">
        <v>0</v>
      </c>
      <c r="F333" s="130">
        <v>7.8</v>
      </c>
      <c r="G333" s="130">
        <v>6</v>
      </c>
      <c r="H333" s="130">
        <v>5.6</v>
      </c>
      <c r="I333" s="130">
        <v>8.8000000000000007</v>
      </c>
      <c r="J333" s="130">
        <v>7</v>
      </c>
      <c r="K333" s="130">
        <v>6</v>
      </c>
      <c r="L333" s="130">
        <v>9</v>
      </c>
      <c r="M333" s="130">
        <v>8</v>
      </c>
      <c r="N333" s="130">
        <v>2</v>
      </c>
      <c r="O333" s="130">
        <v>4</v>
      </c>
      <c r="P333" s="130">
        <v>1</v>
      </c>
      <c r="Q333" s="130">
        <v>1</v>
      </c>
      <c r="R333" s="130">
        <v>1</v>
      </c>
      <c r="S333" s="130">
        <v>0</v>
      </c>
      <c r="T333" s="130">
        <v>2</v>
      </c>
      <c r="U333" s="130">
        <v>4</v>
      </c>
      <c r="V333" s="130">
        <v>3.6</v>
      </c>
      <c r="W333" s="130">
        <v>9.1999999999999993</v>
      </c>
      <c r="X333" s="130">
        <v>4</v>
      </c>
      <c r="Y333" s="130">
        <v>4</v>
      </c>
      <c r="Z333" s="130">
        <v>6</v>
      </c>
      <c r="AA333" s="130">
        <v>1</v>
      </c>
      <c r="AB333" s="130">
        <v>0</v>
      </c>
      <c r="AC333" s="130">
        <v>1</v>
      </c>
      <c r="AD333" s="130">
        <v>0</v>
      </c>
      <c r="AE333" s="130">
        <v>0</v>
      </c>
      <c r="AF333" s="130">
        <v>1</v>
      </c>
    </row>
    <row r="334" spans="1:32" x14ac:dyDescent="0.45">
      <c r="A334" t="s">
        <v>237</v>
      </c>
      <c r="B334" t="s">
        <v>93</v>
      </c>
      <c r="C334" s="24" t="s">
        <v>565</v>
      </c>
      <c r="D334" s="130">
        <v>5.2</v>
      </c>
      <c r="E334" s="130">
        <v>0</v>
      </c>
      <c r="F334" s="130">
        <v>0</v>
      </c>
      <c r="G334" s="130">
        <v>0</v>
      </c>
      <c r="H334" s="130">
        <v>0.2</v>
      </c>
      <c r="I334" s="130">
        <v>0</v>
      </c>
      <c r="J334" s="130">
        <v>0</v>
      </c>
      <c r="K334" s="130">
        <v>1</v>
      </c>
      <c r="L334" s="130">
        <v>0</v>
      </c>
      <c r="M334" s="130">
        <v>1</v>
      </c>
      <c r="N334" s="130">
        <v>1</v>
      </c>
      <c r="O334" s="130">
        <v>0</v>
      </c>
      <c r="P334" s="130">
        <v>0</v>
      </c>
      <c r="Q334" s="130">
        <v>0</v>
      </c>
      <c r="R334" s="130">
        <v>0</v>
      </c>
      <c r="S334" s="130">
        <v>0</v>
      </c>
      <c r="T334" s="130">
        <v>1</v>
      </c>
      <c r="U334" s="130">
        <v>0</v>
      </c>
      <c r="V334" s="130">
        <v>0</v>
      </c>
      <c r="W334" s="130">
        <v>0</v>
      </c>
      <c r="X334" s="130">
        <v>0</v>
      </c>
      <c r="Y334" s="130">
        <v>0</v>
      </c>
      <c r="Z334" s="130">
        <v>0</v>
      </c>
      <c r="AA334" s="130">
        <v>0</v>
      </c>
      <c r="AB334" s="130">
        <v>1</v>
      </c>
      <c r="AC334" s="130">
        <v>0</v>
      </c>
      <c r="AD334" s="130">
        <v>0</v>
      </c>
      <c r="AE334" s="130">
        <v>0</v>
      </c>
      <c r="AF334" s="130">
        <v>0</v>
      </c>
    </row>
    <row r="335" spans="1:32" x14ac:dyDescent="0.45">
      <c r="A335" t="s">
        <v>237</v>
      </c>
      <c r="B335" t="s">
        <v>93</v>
      </c>
      <c r="C335" s="24" t="s">
        <v>566</v>
      </c>
      <c r="D335" s="130">
        <v>5</v>
      </c>
      <c r="E335" s="130">
        <v>0</v>
      </c>
      <c r="F335" s="130">
        <v>0</v>
      </c>
      <c r="G335" s="130">
        <v>1</v>
      </c>
      <c r="H335" s="130">
        <v>0</v>
      </c>
      <c r="I335" s="130">
        <v>0</v>
      </c>
      <c r="J335" s="130">
        <v>0</v>
      </c>
      <c r="K335" s="130">
        <v>2</v>
      </c>
      <c r="L335" s="130">
        <v>1</v>
      </c>
      <c r="M335" s="130">
        <v>0</v>
      </c>
      <c r="N335" s="130">
        <v>1</v>
      </c>
      <c r="O335" s="130">
        <v>0</v>
      </c>
      <c r="P335" s="130">
        <v>0</v>
      </c>
      <c r="Q335" s="130">
        <v>0</v>
      </c>
      <c r="R335" s="130">
        <v>0</v>
      </c>
      <c r="S335" s="130">
        <v>0</v>
      </c>
      <c r="T335" s="130">
        <v>0</v>
      </c>
      <c r="U335" s="130">
        <v>0</v>
      </c>
      <c r="V335" s="130">
        <v>0</v>
      </c>
      <c r="W335" s="130">
        <v>0</v>
      </c>
      <c r="X335" s="130">
        <v>0</v>
      </c>
      <c r="Y335" s="130">
        <v>0</v>
      </c>
      <c r="Z335" s="130">
        <v>0</v>
      </c>
      <c r="AA335" s="130">
        <v>0</v>
      </c>
      <c r="AB335" s="130">
        <v>0</v>
      </c>
      <c r="AC335" s="130">
        <v>0</v>
      </c>
      <c r="AD335" s="130">
        <v>0</v>
      </c>
      <c r="AE335" s="130">
        <v>0</v>
      </c>
      <c r="AF335" s="130">
        <v>0</v>
      </c>
    </row>
    <row r="336" spans="1:32" x14ac:dyDescent="0.45">
      <c r="A336" t="s">
        <v>237</v>
      </c>
      <c r="B336" t="s">
        <v>93</v>
      </c>
      <c r="C336" s="24" t="s">
        <v>567</v>
      </c>
      <c r="D336" s="130">
        <v>5</v>
      </c>
      <c r="E336" s="130">
        <v>0</v>
      </c>
      <c r="F336" s="130">
        <v>0</v>
      </c>
      <c r="G336" s="130">
        <v>1</v>
      </c>
      <c r="H336" s="130">
        <v>0</v>
      </c>
      <c r="I336" s="130">
        <v>0</v>
      </c>
      <c r="J336" s="130">
        <v>0</v>
      </c>
      <c r="K336" s="130">
        <v>0</v>
      </c>
      <c r="L336" s="130">
        <v>1</v>
      </c>
      <c r="M336" s="130">
        <v>1</v>
      </c>
      <c r="N336" s="130">
        <v>0</v>
      </c>
      <c r="O336" s="130">
        <v>0</v>
      </c>
      <c r="P336" s="130">
        <v>1</v>
      </c>
      <c r="Q336" s="130">
        <v>0</v>
      </c>
      <c r="R336" s="130">
        <v>0</v>
      </c>
      <c r="S336" s="130">
        <v>0</v>
      </c>
      <c r="T336" s="130">
        <v>0</v>
      </c>
      <c r="U336" s="130">
        <v>1</v>
      </c>
      <c r="V336" s="130">
        <v>0</v>
      </c>
      <c r="W336" s="130">
        <v>0</v>
      </c>
      <c r="X336" s="130">
        <v>0</v>
      </c>
      <c r="Y336" s="130">
        <v>0</v>
      </c>
      <c r="Z336" s="130">
        <v>0</v>
      </c>
      <c r="AA336" s="130">
        <v>0</v>
      </c>
      <c r="AB336" s="130">
        <v>0</v>
      </c>
      <c r="AC336" s="130">
        <v>0</v>
      </c>
      <c r="AD336" s="130">
        <v>0</v>
      </c>
      <c r="AE336" s="130">
        <v>0</v>
      </c>
      <c r="AF336" s="130">
        <v>0</v>
      </c>
    </row>
    <row r="337" spans="1:32" x14ac:dyDescent="0.45">
      <c r="A337" t="s">
        <v>237</v>
      </c>
      <c r="B337" t="s">
        <v>93</v>
      </c>
      <c r="C337" s="24" t="s">
        <v>568</v>
      </c>
      <c r="D337" s="130">
        <v>17.399999999999999</v>
      </c>
      <c r="E337" s="130">
        <v>0</v>
      </c>
      <c r="F337" s="130">
        <v>0.2</v>
      </c>
      <c r="G337" s="130">
        <v>0.2</v>
      </c>
      <c r="H337" s="130">
        <v>0</v>
      </c>
      <c r="I337" s="130">
        <v>1</v>
      </c>
      <c r="J337" s="130">
        <v>4</v>
      </c>
      <c r="K337" s="130">
        <v>2</v>
      </c>
      <c r="L337" s="130">
        <v>1</v>
      </c>
      <c r="M337" s="130">
        <v>1</v>
      </c>
      <c r="N337" s="130">
        <v>0</v>
      </c>
      <c r="O337" s="130">
        <v>1</v>
      </c>
      <c r="P337" s="130">
        <v>1</v>
      </c>
      <c r="Q337" s="130">
        <v>0</v>
      </c>
      <c r="R337" s="130">
        <v>0</v>
      </c>
      <c r="S337" s="130">
        <v>0</v>
      </c>
      <c r="T337" s="130">
        <v>1</v>
      </c>
      <c r="U337" s="130">
        <v>1</v>
      </c>
      <c r="V337" s="130">
        <v>0</v>
      </c>
      <c r="W337" s="130">
        <v>0</v>
      </c>
      <c r="X337" s="130">
        <v>1</v>
      </c>
      <c r="Y337" s="130">
        <v>0</v>
      </c>
      <c r="Z337" s="130">
        <v>1</v>
      </c>
      <c r="AA337" s="130">
        <v>1</v>
      </c>
      <c r="AB337" s="130">
        <v>1</v>
      </c>
      <c r="AC337" s="130">
        <v>0</v>
      </c>
      <c r="AD337" s="130">
        <v>0</v>
      </c>
      <c r="AE337" s="130">
        <v>0</v>
      </c>
      <c r="AF337" s="130">
        <v>0</v>
      </c>
    </row>
    <row r="338" spans="1:32" x14ac:dyDescent="0.45">
      <c r="A338" s="64" t="s">
        <v>235</v>
      </c>
      <c r="B338" s="64" t="s">
        <v>94</v>
      </c>
      <c r="C338" s="81" t="s">
        <v>569</v>
      </c>
      <c r="D338" s="129">
        <v>139.19999999999999</v>
      </c>
      <c r="E338" s="129">
        <v>0</v>
      </c>
      <c r="F338" s="129">
        <v>4</v>
      </c>
      <c r="G338" s="129">
        <v>13</v>
      </c>
      <c r="H338" s="129">
        <v>8</v>
      </c>
      <c r="I338" s="129">
        <v>8</v>
      </c>
      <c r="J338" s="129">
        <v>14</v>
      </c>
      <c r="K338" s="129">
        <v>3.2</v>
      </c>
      <c r="L338" s="129">
        <v>6</v>
      </c>
      <c r="M338" s="129">
        <v>16</v>
      </c>
      <c r="N338" s="129">
        <v>11</v>
      </c>
      <c r="O338" s="129">
        <v>3</v>
      </c>
      <c r="P338" s="129">
        <v>3</v>
      </c>
      <c r="Q338" s="129">
        <v>0</v>
      </c>
      <c r="R338" s="129">
        <v>2</v>
      </c>
      <c r="S338" s="129">
        <v>0</v>
      </c>
      <c r="T338" s="129">
        <v>2</v>
      </c>
      <c r="U338" s="129">
        <v>5</v>
      </c>
      <c r="V338" s="129">
        <v>9</v>
      </c>
      <c r="W338" s="129">
        <v>5</v>
      </c>
      <c r="X338" s="129">
        <v>3</v>
      </c>
      <c r="Y338" s="129">
        <v>10</v>
      </c>
      <c r="Z338" s="129">
        <v>3</v>
      </c>
      <c r="AA338" s="129">
        <v>3</v>
      </c>
      <c r="AB338" s="129">
        <v>4</v>
      </c>
      <c r="AC338" s="129">
        <v>0</v>
      </c>
      <c r="AD338" s="129">
        <v>1</v>
      </c>
      <c r="AE338" s="129">
        <v>2</v>
      </c>
      <c r="AF338" s="129">
        <v>1</v>
      </c>
    </row>
    <row r="339" spans="1:32" x14ac:dyDescent="0.45">
      <c r="A339" t="s">
        <v>237</v>
      </c>
      <c r="B339" t="s">
        <v>94</v>
      </c>
      <c r="C339" s="24" t="s">
        <v>570</v>
      </c>
      <c r="D339" s="130">
        <v>83.8</v>
      </c>
      <c r="E339" s="130">
        <v>0</v>
      </c>
      <c r="F339" s="130">
        <v>2</v>
      </c>
      <c r="G339" s="130">
        <v>9.8000000000000007</v>
      </c>
      <c r="H339" s="130">
        <v>4</v>
      </c>
      <c r="I339" s="130">
        <v>5</v>
      </c>
      <c r="J339" s="130">
        <v>7</v>
      </c>
      <c r="K339" s="130">
        <v>3</v>
      </c>
      <c r="L339" s="130">
        <v>2</v>
      </c>
      <c r="M339" s="130">
        <v>12</v>
      </c>
      <c r="N339" s="130">
        <v>4</v>
      </c>
      <c r="O339" s="130">
        <v>1</v>
      </c>
      <c r="P339" s="130">
        <v>1</v>
      </c>
      <c r="Q339" s="130">
        <v>0</v>
      </c>
      <c r="R339" s="130">
        <v>1</v>
      </c>
      <c r="S339" s="130">
        <v>0</v>
      </c>
      <c r="T339" s="130">
        <v>1</v>
      </c>
      <c r="U339" s="130">
        <v>3</v>
      </c>
      <c r="V339" s="130">
        <v>8</v>
      </c>
      <c r="W339" s="130">
        <v>5</v>
      </c>
      <c r="X339" s="130">
        <v>2</v>
      </c>
      <c r="Y339" s="130">
        <v>5</v>
      </c>
      <c r="Z339" s="130">
        <v>3</v>
      </c>
      <c r="AA339" s="130">
        <v>1</v>
      </c>
      <c r="AB339" s="130">
        <v>2</v>
      </c>
      <c r="AC339" s="130">
        <v>0</v>
      </c>
      <c r="AD339" s="130">
        <v>1</v>
      </c>
      <c r="AE339" s="130">
        <v>1</v>
      </c>
      <c r="AF339" s="130">
        <v>0</v>
      </c>
    </row>
    <row r="340" spans="1:32" x14ac:dyDescent="0.45">
      <c r="A340" t="s">
        <v>237</v>
      </c>
      <c r="B340" t="s">
        <v>94</v>
      </c>
      <c r="C340" s="24" t="s">
        <v>571</v>
      </c>
      <c r="D340" s="130">
        <v>25</v>
      </c>
      <c r="E340" s="130">
        <v>0</v>
      </c>
      <c r="F340" s="130">
        <v>2</v>
      </c>
      <c r="G340" s="130">
        <v>2</v>
      </c>
      <c r="H340" s="130">
        <v>2</v>
      </c>
      <c r="I340" s="130">
        <v>0</v>
      </c>
      <c r="J340" s="130">
        <v>5</v>
      </c>
      <c r="K340" s="130">
        <v>0</v>
      </c>
      <c r="L340" s="130">
        <v>1</v>
      </c>
      <c r="M340" s="130">
        <v>2</v>
      </c>
      <c r="N340" s="130">
        <v>2</v>
      </c>
      <c r="O340" s="130">
        <v>0</v>
      </c>
      <c r="P340" s="130">
        <v>1</v>
      </c>
      <c r="Q340" s="130">
        <v>0</v>
      </c>
      <c r="R340" s="130">
        <v>0</v>
      </c>
      <c r="S340" s="130">
        <v>0</v>
      </c>
      <c r="T340" s="130">
        <v>0</v>
      </c>
      <c r="U340" s="130">
        <v>1</v>
      </c>
      <c r="V340" s="130">
        <v>0</v>
      </c>
      <c r="W340" s="130">
        <v>0</v>
      </c>
      <c r="X340" s="130">
        <v>1</v>
      </c>
      <c r="Y340" s="130">
        <v>3</v>
      </c>
      <c r="Z340" s="130">
        <v>0</v>
      </c>
      <c r="AA340" s="130">
        <v>1</v>
      </c>
      <c r="AB340" s="130">
        <v>1</v>
      </c>
      <c r="AC340" s="130">
        <v>0</v>
      </c>
      <c r="AD340" s="130">
        <v>0</v>
      </c>
      <c r="AE340" s="130">
        <v>1</v>
      </c>
      <c r="AF340" s="130">
        <v>0</v>
      </c>
    </row>
    <row r="341" spans="1:32" x14ac:dyDescent="0.45">
      <c r="A341" t="s">
        <v>237</v>
      </c>
      <c r="B341" t="s">
        <v>94</v>
      </c>
      <c r="C341" s="24" t="s">
        <v>572</v>
      </c>
      <c r="D341" s="130">
        <v>20.2</v>
      </c>
      <c r="E341" s="130">
        <v>0</v>
      </c>
      <c r="F341" s="130">
        <v>0</v>
      </c>
      <c r="G341" s="130">
        <v>1</v>
      </c>
      <c r="H341" s="130">
        <v>2</v>
      </c>
      <c r="I341" s="130">
        <v>3</v>
      </c>
      <c r="J341" s="130">
        <v>2</v>
      </c>
      <c r="K341" s="130">
        <v>0.2</v>
      </c>
      <c r="L341" s="130">
        <v>2</v>
      </c>
      <c r="M341" s="130">
        <v>2</v>
      </c>
      <c r="N341" s="130">
        <v>2</v>
      </c>
      <c r="O341" s="130">
        <v>2</v>
      </c>
      <c r="P341" s="130">
        <v>0</v>
      </c>
      <c r="Q341" s="130">
        <v>0</v>
      </c>
      <c r="R341" s="130">
        <v>0</v>
      </c>
      <c r="S341" s="130">
        <v>0</v>
      </c>
      <c r="T341" s="130">
        <v>0</v>
      </c>
      <c r="U341" s="130">
        <v>0</v>
      </c>
      <c r="V341" s="130">
        <v>0</v>
      </c>
      <c r="W341" s="130">
        <v>0</v>
      </c>
      <c r="X341" s="130">
        <v>0</v>
      </c>
      <c r="Y341" s="130">
        <v>2</v>
      </c>
      <c r="Z341" s="130">
        <v>0</v>
      </c>
      <c r="AA341" s="130">
        <v>1</v>
      </c>
      <c r="AB341" s="130">
        <v>0</v>
      </c>
      <c r="AC341" s="130">
        <v>0</v>
      </c>
      <c r="AD341" s="130">
        <v>0</v>
      </c>
      <c r="AE341" s="130">
        <v>0</v>
      </c>
      <c r="AF341" s="130">
        <v>1</v>
      </c>
    </row>
    <row r="342" spans="1:32" x14ac:dyDescent="0.45">
      <c r="A342" t="s">
        <v>237</v>
      </c>
      <c r="B342" t="s">
        <v>94</v>
      </c>
      <c r="C342" s="24" t="s">
        <v>573</v>
      </c>
      <c r="D342" s="130">
        <v>10.199999999999999</v>
      </c>
      <c r="E342" s="130">
        <v>0</v>
      </c>
      <c r="F342" s="130">
        <v>0</v>
      </c>
      <c r="G342" s="130">
        <v>0.2</v>
      </c>
      <c r="H342" s="130">
        <v>0</v>
      </c>
      <c r="I342" s="130">
        <v>0</v>
      </c>
      <c r="J342" s="130">
        <v>0</v>
      </c>
      <c r="K342" s="130">
        <v>0</v>
      </c>
      <c r="L342" s="130">
        <v>1</v>
      </c>
      <c r="M342" s="130">
        <v>0</v>
      </c>
      <c r="N342" s="130">
        <v>3</v>
      </c>
      <c r="O342" s="130">
        <v>0</v>
      </c>
      <c r="P342" s="130">
        <v>1</v>
      </c>
      <c r="Q342" s="130">
        <v>0</v>
      </c>
      <c r="R342" s="130">
        <v>1</v>
      </c>
      <c r="S342" s="130">
        <v>0</v>
      </c>
      <c r="T342" s="130">
        <v>1</v>
      </c>
      <c r="U342" s="130">
        <v>1</v>
      </c>
      <c r="V342" s="130">
        <v>1</v>
      </c>
      <c r="W342" s="130">
        <v>0</v>
      </c>
      <c r="X342" s="130">
        <v>0</v>
      </c>
      <c r="Y342" s="130">
        <v>0</v>
      </c>
      <c r="Z342" s="130">
        <v>0</v>
      </c>
      <c r="AA342" s="130">
        <v>0</v>
      </c>
      <c r="AB342" s="130">
        <v>1</v>
      </c>
      <c r="AC342" s="130">
        <v>0</v>
      </c>
      <c r="AD342" s="130">
        <v>0</v>
      </c>
      <c r="AE342" s="130">
        <v>0</v>
      </c>
      <c r="AF342" s="130">
        <v>0</v>
      </c>
    </row>
    <row r="343" spans="1:32" x14ac:dyDescent="0.45">
      <c r="A343" s="64" t="s">
        <v>235</v>
      </c>
      <c r="B343" s="64" t="s">
        <v>95</v>
      </c>
      <c r="C343" s="81" t="s">
        <v>574</v>
      </c>
      <c r="D343" s="129">
        <v>202.4</v>
      </c>
      <c r="E343" s="129">
        <v>0</v>
      </c>
      <c r="F343" s="129">
        <v>3</v>
      </c>
      <c r="G343" s="129">
        <v>14</v>
      </c>
      <c r="H343" s="129">
        <v>11</v>
      </c>
      <c r="I343" s="129">
        <v>12</v>
      </c>
      <c r="J343" s="129">
        <v>14.2</v>
      </c>
      <c r="K343" s="129">
        <v>10.199999999999999</v>
      </c>
      <c r="L343" s="129">
        <v>22</v>
      </c>
      <c r="M343" s="129">
        <v>18</v>
      </c>
      <c r="N343" s="129">
        <v>22.8</v>
      </c>
      <c r="O343" s="129">
        <v>13</v>
      </c>
      <c r="P343" s="129">
        <v>3</v>
      </c>
      <c r="Q343" s="129">
        <v>1</v>
      </c>
      <c r="R343" s="129">
        <v>1</v>
      </c>
      <c r="S343" s="129">
        <v>0</v>
      </c>
      <c r="T343" s="129">
        <v>3</v>
      </c>
      <c r="U343" s="129">
        <v>6</v>
      </c>
      <c r="V343" s="129">
        <v>6</v>
      </c>
      <c r="W343" s="129">
        <v>10</v>
      </c>
      <c r="X343" s="129">
        <v>5.2</v>
      </c>
      <c r="Y343" s="129">
        <v>12</v>
      </c>
      <c r="Z343" s="129">
        <v>6</v>
      </c>
      <c r="AA343" s="129">
        <v>6</v>
      </c>
      <c r="AB343" s="129">
        <v>2</v>
      </c>
      <c r="AC343" s="129">
        <v>1</v>
      </c>
      <c r="AD343" s="129">
        <v>0</v>
      </c>
      <c r="AE343" s="129">
        <v>0</v>
      </c>
      <c r="AF343" s="129">
        <v>0</v>
      </c>
    </row>
    <row r="344" spans="1:32" x14ac:dyDescent="0.45">
      <c r="A344" t="s">
        <v>237</v>
      </c>
      <c r="B344" t="s">
        <v>95</v>
      </c>
      <c r="C344" s="24" t="s">
        <v>575</v>
      </c>
      <c r="D344" s="130">
        <v>130.4</v>
      </c>
      <c r="E344" s="130">
        <v>0</v>
      </c>
      <c r="F344" s="130">
        <v>0</v>
      </c>
      <c r="G344" s="130">
        <v>7</v>
      </c>
      <c r="H344" s="130">
        <v>8</v>
      </c>
      <c r="I344" s="130">
        <v>10</v>
      </c>
      <c r="J344" s="130">
        <v>7</v>
      </c>
      <c r="K344" s="130">
        <v>7.2</v>
      </c>
      <c r="L344" s="130">
        <v>14.2</v>
      </c>
      <c r="M344" s="130">
        <v>10</v>
      </c>
      <c r="N344" s="130">
        <v>9.8000000000000007</v>
      </c>
      <c r="O344" s="130">
        <v>11</v>
      </c>
      <c r="P344" s="130">
        <v>0</v>
      </c>
      <c r="Q344" s="130">
        <v>0</v>
      </c>
      <c r="R344" s="130">
        <v>1</v>
      </c>
      <c r="S344" s="130">
        <v>0</v>
      </c>
      <c r="T344" s="130">
        <v>1.8</v>
      </c>
      <c r="U344" s="130">
        <v>3.8</v>
      </c>
      <c r="V344" s="130">
        <v>4</v>
      </c>
      <c r="W344" s="130">
        <v>8</v>
      </c>
      <c r="X344" s="130">
        <v>3</v>
      </c>
      <c r="Y344" s="130">
        <v>11.6</v>
      </c>
      <c r="Z344" s="130">
        <v>6</v>
      </c>
      <c r="AA344" s="130">
        <v>5</v>
      </c>
      <c r="AB344" s="130">
        <v>2</v>
      </c>
      <c r="AC344" s="130">
        <v>0</v>
      </c>
      <c r="AD344" s="130">
        <v>0</v>
      </c>
      <c r="AE344" s="130">
        <v>0</v>
      </c>
      <c r="AF344" s="130">
        <v>0</v>
      </c>
    </row>
    <row r="345" spans="1:32" x14ac:dyDescent="0.45">
      <c r="A345" t="s">
        <v>237</v>
      </c>
      <c r="B345" t="s">
        <v>95</v>
      </c>
      <c r="C345" s="24" t="s">
        <v>576</v>
      </c>
      <c r="D345" s="130">
        <v>17.2</v>
      </c>
      <c r="E345" s="130">
        <v>0</v>
      </c>
      <c r="F345" s="130">
        <v>1</v>
      </c>
      <c r="G345" s="130">
        <v>1</v>
      </c>
      <c r="H345" s="130">
        <v>2</v>
      </c>
      <c r="I345" s="130">
        <v>1</v>
      </c>
      <c r="J345" s="130">
        <v>1</v>
      </c>
      <c r="K345" s="130">
        <v>0</v>
      </c>
      <c r="L345" s="130">
        <v>2.8</v>
      </c>
      <c r="M345" s="130">
        <v>1</v>
      </c>
      <c r="N345" s="130">
        <v>5</v>
      </c>
      <c r="O345" s="130">
        <v>0</v>
      </c>
      <c r="P345" s="130">
        <v>0</v>
      </c>
      <c r="Q345" s="130">
        <v>0</v>
      </c>
      <c r="R345" s="130">
        <v>0</v>
      </c>
      <c r="S345" s="130">
        <v>0</v>
      </c>
      <c r="T345" s="130">
        <v>0</v>
      </c>
      <c r="U345" s="130">
        <v>0</v>
      </c>
      <c r="V345" s="130">
        <v>1</v>
      </c>
      <c r="W345" s="130">
        <v>0</v>
      </c>
      <c r="X345" s="130">
        <v>1</v>
      </c>
      <c r="Y345" s="130">
        <v>0.2</v>
      </c>
      <c r="Z345" s="130">
        <v>0</v>
      </c>
      <c r="AA345" s="130">
        <v>0.2</v>
      </c>
      <c r="AB345" s="130">
        <v>0</v>
      </c>
      <c r="AC345" s="130">
        <v>0</v>
      </c>
      <c r="AD345" s="130">
        <v>0</v>
      </c>
      <c r="AE345" s="130">
        <v>0</v>
      </c>
      <c r="AF345" s="130">
        <v>0</v>
      </c>
    </row>
    <row r="346" spans="1:32" x14ac:dyDescent="0.45">
      <c r="A346" t="s">
        <v>237</v>
      </c>
      <c r="B346" t="s">
        <v>95</v>
      </c>
      <c r="C346" s="24" t="s">
        <v>577</v>
      </c>
      <c r="D346" s="130">
        <v>31.2</v>
      </c>
      <c r="E346" s="130">
        <v>0</v>
      </c>
      <c r="F346" s="130">
        <v>0</v>
      </c>
      <c r="G346" s="130">
        <v>2</v>
      </c>
      <c r="H346" s="130">
        <v>1</v>
      </c>
      <c r="I346" s="130">
        <v>0</v>
      </c>
      <c r="J346" s="130">
        <v>5</v>
      </c>
      <c r="K346" s="130">
        <v>2.8</v>
      </c>
      <c r="L346" s="130">
        <v>1</v>
      </c>
      <c r="M346" s="130">
        <v>4</v>
      </c>
      <c r="N346" s="130">
        <v>6</v>
      </c>
      <c r="O346" s="130">
        <v>1</v>
      </c>
      <c r="P346" s="130">
        <v>2</v>
      </c>
      <c r="Q346" s="130">
        <v>1</v>
      </c>
      <c r="R346" s="130">
        <v>0</v>
      </c>
      <c r="S346" s="130">
        <v>0</v>
      </c>
      <c r="T346" s="130">
        <v>1.2</v>
      </c>
      <c r="U346" s="130">
        <v>2.2000000000000002</v>
      </c>
      <c r="V346" s="130">
        <v>1</v>
      </c>
      <c r="W346" s="130">
        <v>0</v>
      </c>
      <c r="X346" s="130">
        <v>0</v>
      </c>
      <c r="Y346" s="130">
        <v>0.2</v>
      </c>
      <c r="Z346" s="130">
        <v>0</v>
      </c>
      <c r="AA346" s="130">
        <v>0.8</v>
      </c>
      <c r="AB346" s="130">
        <v>0</v>
      </c>
      <c r="AC346" s="130">
        <v>0</v>
      </c>
      <c r="AD346" s="130">
        <v>0</v>
      </c>
      <c r="AE346" s="130">
        <v>0</v>
      </c>
      <c r="AF346" s="130">
        <v>0</v>
      </c>
    </row>
    <row r="347" spans="1:32" x14ac:dyDescent="0.45">
      <c r="A347" t="s">
        <v>237</v>
      </c>
      <c r="B347" t="s">
        <v>95</v>
      </c>
      <c r="C347" s="24" t="s">
        <v>578</v>
      </c>
      <c r="D347" s="130">
        <v>14</v>
      </c>
      <c r="E347" s="130">
        <v>0</v>
      </c>
      <c r="F347" s="130">
        <v>0</v>
      </c>
      <c r="G347" s="130">
        <v>2</v>
      </c>
      <c r="H347" s="130">
        <v>0</v>
      </c>
      <c r="I347" s="130">
        <v>1</v>
      </c>
      <c r="J347" s="130">
        <v>1</v>
      </c>
      <c r="K347" s="130">
        <v>0</v>
      </c>
      <c r="L347" s="130">
        <v>2</v>
      </c>
      <c r="M347" s="130">
        <v>3</v>
      </c>
      <c r="N347" s="130">
        <v>2</v>
      </c>
      <c r="O347" s="130">
        <v>0</v>
      </c>
      <c r="P347" s="130">
        <v>1</v>
      </c>
      <c r="Q347" s="130">
        <v>0</v>
      </c>
      <c r="R347" s="130">
        <v>0</v>
      </c>
      <c r="S347" s="130">
        <v>0</v>
      </c>
      <c r="T347" s="130">
        <v>0</v>
      </c>
      <c r="U347" s="130">
        <v>0</v>
      </c>
      <c r="V347" s="130">
        <v>0</v>
      </c>
      <c r="W347" s="130">
        <v>1</v>
      </c>
      <c r="X347" s="130">
        <v>1</v>
      </c>
      <c r="Y347" s="130">
        <v>0</v>
      </c>
      <c r="Z347" s="130">
        <v>0</v>
      </c>
      <c r="AA347" s="130">
        <v>0</v>
      </c>
      <c r="AB347" s="130">
        <v>0</v>
      </c>
      <c r="AC347" s="130">
        <v>0</v>
      </c>
      <c r="AD347" s="130">
        <v>0</v>
      </c>
      <c r="AE347" s="130">
        <v>0</v>
      </c>
      <c r="AF347" s="130">
        <v>0</v>
      </c>
    </row>
    <row r="348" spans="1:32" x14ac:dyDescent="0.45">
      <c r="A348" t="s">
        <v>237</v>
      </c>
      <c r="B348" t="s">
        <v>95</v>
      </c>
      <c r="C348" s="24" t="s">
        <v>579</v>
      </c>
      <c r="D348" s="130">
        <v>4.2</v>
      </c>
      <c r="E348" s="130">
        <v>0</v>
      </c>
      <c r="F348" s="130">
        <v>1</v>
      </c>
      <c r="G348" s="130">
        <v>1</v>
      </c>
      <c r="H348" s="130">
        <v>0</v>
      </c>
      <c r="I348" s="130">
        <v>0</v>
      </c>
      <c r="J348" s="130">
        <v>0</v>
      </c>
      <c r="K348" s="130">
        <v>0</v>
      </c>
      <c r="L348" s="130">
        <v>2</v>
      </c>
      <c r="M348" s="130">
        <v>0</v>
      </c>
      <c r="N348" s="130">
        <v>0</v>
      </c>
      <c r="O348" s="130">
        <v>0</v>
      </c>
      <c r="P348" s="130">
        <v>0</v>
      </c>
      <c r="Q348" s="130">
        <v>0</v>
      </c>
      <c r="R348" s="130">
        <v>0</v>
      </c>
      <c r="S348" s="130">
        <v>0</v>
      </c>
      <c r="T348" s="130">
        <v>0</v>
      </c>
      <c r="U348" s="130">
        <v>0</v>
      </c>
      <c r="V348" s="130">
        <v>0</v>
      </c>
      <c r="W348" s="130">
        <v>0</v>
      </c>
      <c r="X348" s="130">
        <v>0.2</v>
      </c>
      <c r="Y348" s="130">
        <v>0</v>
      </c>
      <c r="Z348" s="130">
        <v>0</v>
      </c>
      <c r="AA348" s="130">
        <v>0</v>
      </c>
      <c r="AB348" s="130">
        <v>0</v>
      </c>
      <c r="AC348" s="130">
        <v>0</v>
      </c>
      <c r="AD348" s="130">
        <v>0</v>
      </c>
      <c r="AE348" s="130">
        <v>0</v>
      </c>
      <c r="AF348" s="130">
        <v>0</v>
      </c>
    </row>
    <row r="349" spans="1:32" x14ac:dyDescent="0.45">
      <c r="A349" t="s">
        <v>237</v>
      </c>
      <c r="B349" t="s">
        <v>95</v>
      </c>
      <c r="C349" s="24" t="s">
        <v>580</v>
      </c>
      <c r="D349" s="130">
        <v>5.4</v>
      </c>
      <c r="E349" s="130">
        <v>0</v>
      </c>
      <c r="F349" s="130">
        <v>1</v>
      </c>
      <c r="G349" s="130">
        <v>1</v>
      </c>
      <c r="H349" s="130">
        <v>0</v>
      </c>
      <c r="I349" s="130">
        <v>0</v>
      </c>
      <c r="J349" s="130">
        <v>0.2</v>
      </c>
      <c r="K349" s="130">
        <v>0.2</v>
      </c>
      <c r="L349" s="130">
        <v>0</v>
      </c>
      <c r="M349" s="130">
        <v>0</v>
      </c>
      <c r="N349" s="130">
        <v>0</v>
      </c>
      <c r="O349" s="130">
        <v>1</v>
      </c>
      <c r="P349" s="130">
        <v>0</v>
      </c>
      <c r="Q349" s="130">
        <v>0</v>
      </c>
      <c r="R349" s="130">
        <v>0</v>
      </c>
      <c r="S349" s="130">
        <v>0</v>
      </c>
      <c r="T349" s="130">
        <v>0</v>
      </c>
      <c r="U349" s="130">
        <v>0</v>
      </c>
      <c r="V349" s="130">
        <v>0</v>
      </c>
      <c r="W349" s="130">
        <v>1</v>
      </c>
      <c r="X349" s="130">
        <v>0</v>
      </c>
      <c r="Y349" s="130">
        <v>0</v>
      </c>
      <c r="Z349" s="130">
        <v>0</v>
      </c>
      <c r="AA349" s="130">
        <v>0</v>
      </c>
      <c r="AB349" s="130">
        <v>0</v>
      </c>
      <c r="AC349" s="130">
        <v>1</v>
      </c>
      <c r="AD349" s="130">
        <v>0</v>
      </c>
      <c r="AE349" s="130">
        <v>0</v>
      </c>
      <c r="AF349" s="130">
        <v>0</v>
      </c>
    </row>
    <row r="350" spans="1:32" x14ac:dyDescent="0.45">
      <c r="A350" s="64" t="s">
        <v>235</v>
      </c>
      <c r="B350" s="64" t="s">
        <v>96</v>
      </c>
      <c r="C350" s="81" t="s">
        <v>581</v>
      </c>
      <c r="D350" s="129">
        <v>244</v>
      </c>
      <c r="E350" s="129">
        <v>0</v>
      </c>
      <c r="F350" s="129">
        <v>3</v>
      </c>
      <c r="G350" s="129">
        <v>12</v>
      </c>
      <c r="H350" s="129">
        <v>23</v>
      </c>
      <c r="I350" s="129">
        <v>18</v>
      </c>
      <c r="J350" s="129">
        <v>19</v>
      </c>
      <c r="K350" s="129">
        <v>15</v>
      </c>
      <c r="L350" s="129">
        <v>14</v>
      </c>
      <c r="M350" s="129">
        <v>18</v>
      </c>
      <c r="N350" s="129">
        <v>26</v>
      </c>
      <c r="O350" s="129">
        <v>17</v>
      </c>
      <c r="P350" s="129">
        <v>2</v>
      </c>
      <c r="Q350" s="129">
        <v>4</v>
      </c>
      <c r="R350" s="129">
        <v>0</v>
      </c>
      <c r="S350" s="129">
        <v>0</v>
      </c>
      <c r="T350" s="129">
        <v>1</v>
      </c>
      <c r="U350" s="129">
        <v>15</v>
      </c>
      <c r="V350" s="129">
        <v>11</v>
      </c>
      <c r="W350" s="129">
        <v>13</v>
      </c>
      <c r="X350" s="129">
        <v>7</v>
      </c>
      <c r="Y350" s="129">
        <v>8</v>
      </c>
      <c r="Z350" s="129">
        <v>8</v>
      </c>
      <c r="AA350" s="129">
        <v>6</v>
      </c>
      <c r="AB350" s="129">
        <v>3</v>
      </c>
      <c r="AC350" s="129">
        <v>0</v>
      </c>
      <c r="AD350" s="129">
        <v>1</v>
      </c>
      <c r="AE350" s="129">
        <v>0</v>
      </c>
      <c r="AF350" s="129">
        <v>0</v>
      </c>
    </row>
    <row r="351" spans="1:32" x14ac:dyDescent="0.45">
      <c r="A351" t="s">
        <v>237</v>
      </c>
      <c r="B351" t="s">
        <v>96</v>
      </c>
      <c r="C351" s="24" t="s">
        <v>582</v>
      </c>
      <c r="D351" s="130">
        <v>15.2</v>
      </c>
      <c r="E351" s="130">
        <v>0</v>
      </c>
      <c r="F351" s="130">
        <v>0</v>
      </c>
      <c r="G351" s="130">
        <v>1</v>
      </c>
      <c r="H351" s="130">
        <v>2</v>
      </c>
      <c r="I351" s="130">
        <v>2</v>
      </c>
      <c r="J351" s="130">
        <v>0</v>
      </c>
      <c r="K351" s="130">
        <v>0</v>
      </c>
      <c r="L351" s="130">
        <v>0</v>
      </c>
      <c r="M351" s="130">
        <v>1</v>
      </c>
      <c r="N351" s="130">
        <v>0</v>
      </c>
      <c r="O351" s="130">
        <v>1</v>
      </c>
      <c r="P351" s="130">
        <v>0</v>
      </c>
      <c r="Q351" s="130">
        <v>0</v>
      </c>
      <c r="R351" s="130">
        <v>0</v>
      </c>
      <c r="S351" s="130">
        <v>0</v>
      </c>
      <c r="T351" s="130">
        <v>0</v>
      </c>
      <c r="U351" s="130">
        <v>2</v>
      </c>
      <c r="V351" s="130">
        <v>0</v>
      </c>
      <c r="W351" s="130">
        <v>0.2</v>
      </c>
      <c r="X351" s="130">
        <v>0</v>
      </c>
      <c r="Y351" s="130">
        <v>3</v>
      </c>
      <c r="Z351" s="130">
        <v>2</v>
      </c>
      <c r="AA351" s="130">
        <v>1</v>
      </c>
      <c r="AB351" s="130">
        <v>0</v>
      </c>
      <c r="AC351" s="130">
        <v>0</v>
      </c>
      <c r="AD351" s="130">
        <v>0</v>
      </c>
      <c r="AE351" s="130">
        <v>0</v>
      </c>
      <c r="AF351" s="130">
        <v>0</v>
      </c>
    </row>
    <row r="352" spans="1:32" x14ac:dyDescent="0.45">
      <c r="A352" t="s">
        <v>237</v>
      </c>
      <c r="B352" t="s">
        <v>96</v>
      </c>
      <c r="C352" s="24" t="s">
        <v>583</v>
      </c>
      <c r="D352" s="130">
        <v>63.8</v>
      </c>
      <c r="E352" s="130">
        <v>0</v>
      </c>
      <c r="F352" s="130">
        <v>1</v>
      </c>
      <c r="G352" s="130">
        <v>2</v>
      </c>
      <c r="H352" s="130">
        <v>6</v>
      </c>
      <c r="I352" s="130">
        <v>4</v>
      </c>
      <c r="J352" s="130">
        <v>2</v>
      </c>
      <c r="K352" s="130">
        <v>4</v>
      </c>
      <c r="L352" s="130">
        <v>4</v>
      </c>
      <c r="M352" s="130">
        <v>7</v>
      </c>
      <c r="N352" s="130">
        <v>6</v>
      </c>
      <c r="O352" s="130">
        <v>6</v>
      </c>
      <c r="P352" s="130">
        <v>2</v>
      </c>
      <c r="Q352" s="130">
        <v>3</v>
      </c>
      <c r="R352" s="130">
        <v>0</v>
      </c>
      <c r="S352" s="130">
        <v>0</v>
      </c>
      <c r="T352" s="130">
        <v>0</v>
      </c>
      <c r="U352" s="130">
        <v>0</v>
      </c>
      <c r="V352" s="130">
        <v>5</v>
      </c>
      <c r="W352" s="130">
        <v>2</v>
      </c>
      <c r="X352" s="130">
        <v>3</v>
      </c>
      <c r="Y352" s="130">
        <v>2</v>
      </c>
      <c r="Z352" s="130">
        <v>3.8</v>
      </c>
      <c r="AA352" s="130">
        <v>0</v>
      </c>
      <c r="AB352" s="130">
        <v>1</v>
      </c>
      <c r="AC352" s="130">
        <v>0</v>
      </c>
      <c r="AD352" s="130">
        <v>0</v>
      </c>
      <c r="AE352" s="130">
        <v>0</v>
      </c>
      <c r="AF352" s="130">
        <v>0</v>
      </c>
    </row>
    <row r="353" spans="1:32" x14ac:dyDescent="0.45">
      <c r="A353" t="s">
        <v>237</v>
      </c>
      <c r="B353" t="s">
        <v>96</v>
      </c>
      <c r="C353" s="24" t="s">
        <v>584</v>
      </c>
      <c r="D353" s="130">
        <v>153</v>
      </c>
      <c r="E353" s="130">
        <v>0</v>
      </c>
      <c r="F353" s="130">
        <v>2</v>
      </c>
      <c r="G353" s="130">
        <v>8</v>
      </c>
      <c r="H353" s="130">
        <v>14</v>
      </c>
      <c r="I353" s="130">
        <v>12</v>
      </c>
      <c r="J353" s="130">
        <v>15</v>
      </c>
      <c r="K353" s="130">
        <v>11</v>
      </c>
      <c r="L353" s="130">
        <v>9</v>
      </c>
      <c r="M353" s="130">
        <v>9</v>
      </c>
      <c r="N353" s="130">
        <v>20</v>
      </c>
      <c r="O353" s="130">
        <v>9</v>
      </c>
      <c r="P353" s="130">
        <v>0</v>
      </c>
      <c r="Q353" s="130">
        <v>1</v>
      </c>
      <c r="R353" s="130">
        <v>0</v>
      </c>
      <c r="S353" s="130">
        <v>0</v>
      </c>
      <c r="T353" s="130">
        <v>0</v>
      </c>
      <c r="U353" s="130">
        <v>11</v>
      </c>
      <c r="V353" s="130">
        <v>6</v>
      </c>
      <c r="W353" s="130">
        <v>9.8000000000000007</v>
      </c>
      <c r="X353" s="130">
        <v>4</v>
      </c>
      <c r="Y353" s="130">
        <v>3</v>
      </c>
      <c r="Z353" s="130">
        <v>2.2000000000000002</v>
      </c>
      <c r="AA353" s="130">
        <v>5</v>
      </c>
      <c r="AB353" s="130">
        <v>1</v>
      </c>
      <c r="AC353" s="130">
        <v>0</v>
      </c>
      <c r="AD353" s="130">
        <v>1</v>
      </c>
      <c r="AE353" s="130">
        <v>0</v>
      </c>
      <c r="AF353" s="130">
        <v>0</v>
      </c>
    </row>
    <row r="354" spans="1:32" x14ac:dyDescent="0.45">
      <c r="A354" t="s">
        <v>237</v>
      </c>
      <c r="B354" t="s">
        <v>96</v>
      </c>
      <c r="C354" s="24" t="s">
        <v>585</v>
      </c>
      <c r="D354" s="130">
        <v>5</v>
      </c>
      <c r="E354" s="130">
        <v>0</v>
      </c>
      <c r="F354" s="130">
        <v>0</v>
      </c>
      <c r="G354" s="130">
        <v>0</v>
      </c>
      <c r="H354" s="130">
        <v>1</v>
      </c>
      <c r="I354" s="130">
        <v>0</v>
      </c>
      <c r="J354" s="130">
        <v>0</v>
      </c>
      <c r="K354" s="130">
        <v>0</v>
      </c>
      <c r="L354" s="130">
        <v>1</v>
      </c>
      <c r="M354" s="130">
        <v>0</v>
      </c>
      <c r="N354" s="130">
        <v>0</v>
      </c>
      <c r="O354" s="130">
        <v>1</v>
      </c>
      <c r="P354" s="130">
        <v>0</v>
      </c>
      <c r="Q354" s="130">
        <v>0</v>
      </c>
      <c r="R354" s="130">
        <v>0</v>
      </c>
      <c r="S354" s="130">
        <v>0</v>
      </c>
      <c r="T354" s="130">
        <v>1</v>
      </c>
      <c r="U354" s="130">
        <v>0</v>
      </c>
      <c r="V354" s="130">
        <v>0</v>
      </c>
      <c r="W354" s="130">
        <v>0</v>
      </c>
      <c r="X354" s="130">
        <v>0</v>
      </c>
      <c r="Y354" s="130">
        <v>0</v>
      </c>
      <c r="Z354" s="130">
        <v>0</v>
      </c>
      <c r="AA354" s="130">
        <v>0</v>
      </c>
      <c r="AB354" s="130">
        <v>1</v>
      </c>
      <c r="AC354" s="130">
        <v>0</v>
      </c>
      <c r="AD354" s="130">
        <v>0</v>
      </c>
      <c r="AE354" s="130">
        <v>0</v>
      </c>
      <c r="AF354" s="130">
        <v>0</v>
      </c>
    </row>
    <row r="355" spans="1:32" x14ac:dyDescent="0.45">
      <c r="A355" t="s">
        <v>237</v>
      </c>
      <c r="B355" t="s">
        <v>96</v>
      </c>
      <c r="C355" s="24" t="s">
        <v>586</v>
      </c>
      <c r="D355" s="130">
        <v>7</v>
      </c>
      <c r="E355" s="130">
        <v>0</v>
      </c>
      <c r="F355" s="130">
        <v>0</v>
      </c>
      <c r="G355" s="130">
        <v>1</v>
      </c>
      <c r="H355" s="130">
        <v>0</v>
      </c>
      <c r="I355" s="130">
        <v>0</v>
      </c>
      <c r="J355" s="130">
        <v>2</v>
      </c>
      <c r="K355" s="130">
        <v>0</v>
      </c>
      <c r="L355" s="130">
        <v>0</v>
      </c>
      <c r="M355" s="130">
        <v>1</v>
      </c>
      <c r="N355" s="130">
        <v>0</v>
      </c>
      <c r="O355" s="130">
        <v>0</v>
      </c>
      <c r="P355" s="130">
        <v>0</v>
      </c>
      <c r="Q355" s="130">
        <v>0</v>
      </c>
      <c r="R355" s="130">
        <v>0</v>
      </c>
      <c r="S355" s="130">
        <v>0</v>
      </c>
      <c r="T355" s="130">
        <v>0</v>
      </c>
      <c r="U355" s="130">
        <v>2</v>
      </c>
      <c r="V355" s="130">
        <v>0</v>
      </c>
      <c r="W355" s="130">
        <v>1</v>
      </c>
      <c r="X355" s="130">
        <v>0</v>
      </c>
      <c r="Y355" s="130">
        <v>0</v>
      </c>
      <c r="Z355" s="130">
        <v>0</v>
      </c>
      <c r="AA355" s="130">
        <v>0</v>
      </c>
      <c r="AB355" s="130">
        <v>0</v>
      </c>
      <c r="AC355" s="130">
        <v>0</v>
      </c>
      <c r="AD355" s="130">
        <v>0</v>
      </c>
      <c r="AE355" s="130">
        <v>0</v>
      </c>
      <c r="AF355" s="130">
        <v>0</v>
      </c>
    </row>
  </sheetData>
  <autoFilter ref="A4:AF355" xr:uid="{00000000-0001-0000-0400-000000000000}"/>
  <mergeCells count="3">
    <mergeCell ref="E3:Q3"/>
    <mergeCell ref="D3:D4"/>
    <mergeCell ref="S3:AF3"/>
  </mergeCells>
  <phoneticPr fontId="5"/>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48DCF-45DA-428C-A169-F02E48EE53B2}">
  <sheetPr codeName="Sheet8">
    <tabColor theme="5"/>
  </sheetPr>
  <dimension ref="A1:J355"/>
  <sheetViews>
    <sheetView topLeftCell="A4" zoomScaleNormal="100" workbookViewId="0">
      <selection activeCell="A5" sqref="A5:J355"/>
    </sheetView>
  </sheetViews>
  <sheetFormatPr defaultColWidth="10.33203125" defaultRowHeight="15" x14ac:dyDescent="0.45"/>
  <cols>
    <col min="1" max="1" width="12" style="73" customWidth="1"/>
    <col min="2" max="2" width="10.6640625" style="73" customWidth="1"/>
    <col min="3" max="3" width="17.6640625" style="73" customWidth="1"/>
    <col min="4" max="4" width="15.6640625" style="78" customWidth="1"/>
    <col min="5" max="10" width="11.6640625" style="73" customWidth="1"/>
    <col min="11" max="16384" width="10.33203125" style="73"/>
  </cols>
  <sheetData>
    <row r="1" spans="1:10" ht="12.6" x14ac:dyDescent="0.45">
      <c r="A1" s="73" t="s">
        <v>618</v>
      </c>
      <c r="D1" s="73" t="s">
        <v>619</v>
      </c>
    </row>
    <row r="2" spans="1:10" x14ac:dyDescent="0.45">
      <c r="A2" s="77"/>
      <c r="B2" s="77"/>
      <c r="C2" s="80"/>
      <c r="D2" s="73" t="s">
        <v>620</v>
      </c>
      <c r="E2" s="79"/>
      <c r="F2" s="79"/>
      <c r="G2" s="79"/>
      <c r="H2" s="79"/>
      <c r="I2" s="79"/>
      <c r="J2" s="79"/>
    </row>
    <row r="3" spans="1:10" ht="12.6" x14ac:dyDescent="0.45">
      <c r="A3" s="76"/>
      <c r="B3" s="76"/>
      <c r="C3" s="76"/>
      <c r="D3" s="224" t="s">
        <v>621</v>
      </c>
      <c r="E3" s="226" t="s">
        <v>622</v>
      </c>
      <c r="F3" s="226"/>
      <c r="G3" s="226"/>
      <c r="H3" s="226" t="s">
        <v>623</v>
      </c>
      <c r="I3" s="226"/>
      <c r="J3" s="226"/>
    </row>
    <row r="4" spans="1:10" ht="36.75" customHeight="1" x14ac:dyDescent="0.45">
      <c r="A4" s="75" t="s">
        <v>229</v>
      </c>
      <c r="B4" s="75" t="s">
        <v>230</v>
      </c>
      <c r="C4" s="75" t="s">
        <v>231</v>
      </c>
      <c r="D4" s="225"/>
      <c r="E4" s="74" t="s">
        <v>624</v>
      </c>
      <c r="F4" s="74" t="s">
        <v>625</v>
      </c>
      <c r="G4" s="74" t="s">
        <v>626</v>
      </c>
      <c r="H4" s="74" t="s">
        <v>624</v>
      </c>
      <c r="I4" s="74" t="s">
        <v>625</v>
      </c>
      <c r="J4" s="74" t="s">
        <v>626</v>
      </c>
    </row>
    <row r="5" spans="1:10" x14ac:dyDescent="0.45">
      <c r="A5" s="1" t="s">
        <v>232</v>
      </c>
      <c r="B5" s="1" t="s">
        <v>233</v>
      </c>
      <c r="C5" s="1" t="s">
        <v>234</v>
      </c>
      <c r="D5" s="155">
        <v>25619.707866441007</v>
      </c>
      <c r="E5" s="155">
        <v>8932.0038525665623</v>
      </c>
      <c r="F5" s="155">
        <v>2421.5690910766807</v>
      </c>
      <c r="G5" s="155">
        <v>2681.0024659557562</v>
      </c>
      <c r="H5" s="155">
        <v>7463.6638368277509</v>
      </c>
      <c r="I5" s="155">
        <v>1841.5663249371601</v>
      </c>
      <c r="J5" s="155">
        <v>2279.9022950770945</v>
      </c>
    </row>
    <row r="6" spans="1:10" customFormat="1" x14ac:dyDescent="0.45">
      <c r="A6" s="2" t="s">
        <v>235</v>
      </c>
      <c r="B6" s="2" t="s">
        <v>3</v>
      </c>
      <c r="C6" s="2" t="s">
        <v>236</v>
      </c>
      <c r="D6" s="156">
        <v>921.93291482093002</v>
      </c>
      <c r="E6" s="160">
        <v>315.04338292818619</v>
      </c>
      <c r="F6" s="160">
        <v>88.757467421416905</v>
      </c>
      <c r="G6" s="156">
        <v>100.83038173433377</v>
      </c>
      <c r="H6" s="156">
        <v>263.71498867510519</v>
      </c>
      <c r="I6" s="156">
        <v>67.791890909738498</v>
      </c>
      <c r="J6" s="156">
        <v>85.794803152149356</v>
      </c>
    </row>
    <row r="7" spans="1:10" customFormat="1" x14ac:dyDescent="0.45">
      <c r="A7" s="3" t="s">
        <v>237</v>
      </c>
      <c r="B7" s="3" t="s">
        <v>3</v>
      </c>
      <c r="C7" s="3" t="s">
        <v>238</v>
      </c>
      <c r="D7" s="157">
        <v>56.933294820929937</v>
      </c>
      <c r="E7" s="161">
        <v>18.746607653549912</v>
      </c>
      <c r="F7" s="161">
        <v>5.5487023568883069</v>
      </c>
      <c r="G7" s="157">
        <v>6.6496970830723123</v>
      </c>
      <c r="H7" s="157">
        <v>16.038872231145159</v>
      </c>
      <c r="I7" s="157">
        <v>4.287578191817941</v>
      </c>
      <c r="J7" s="157">
        <v>5.6618373044563075</v>
      </c>
    </row>
    <row r="8" spans="1:10" customFormat="1" x14ac:dyDescent="0.45">
      <c r="A8" s="3" t="s">
        <v>237</v>
      </c>
      <c r="B8" s="3" t="s">
        <v>3</v>
      </c>
      <c r="C8" s="3" t="s">
        <v>239</v>
      </c>
      <c r="D8" s="157">
        <v>2.7499658822086537</v>
      </c>
      <c r="E8" s="161">
        <v>0.88676586122870971</v>
      </c>
      <c r="F8" s="161">
        <v>0.29934147094542141</v>
      </c>
      <c r="G8" s="157">
        <v>0.32414294025011975</v>
      </c>
      <c r="H8" s="157">
        <v>0.73913381019743229</v>
      </c>
      <c r="I8" s="157">
        <v>0.20524097230792906</v>
      </c>
      <c r="J8" s="157">
        <v>0.29534082727904154</v>
      </c>
    </row>
    <row r="9" spans="1:10" customFormat="1" x14ac:dyDescent="0.45">
      <c r="A9" s="3" t="s">
        <v>237</v>
      </c>
      <c r="B9" s="3" t="s">
        <v>3</v>
      </c>
      <c r="C9" s="3" t="s">
        <v>240</v>
      </c>
      <c r="D9" s="157">
        <v>4.883241871826395</v>
      </c>
      <c r="E9" s="161">
        <v>1.6150459089612239</v>
      </c>
      <c r="F9" s="161">
        <v>0.48257473497867931</v>
      </c>
      <c r="G9" s="157">
        <v>0.57487703814947655</v>
      </c>
      <c r="H9" s="157">
        <v>1.3589455703181483</v>
      </c>
      <c r="I9" s="157">
        <v>0.38147261990802406</v>
      </c>
      <c r="J9" s="157">
        <v>0.47032599951084325</v>
      </c>
    </row>
    <row r="10" spans="1:10" customFormat="1" x14ac:dyDescent="0.45">
      <c r="A10" s="3" t="s">
        <v>237</v>
      </c>
      <c r="B10" s="3" t="s">
        <v>3</v>
      </c>
      <c r="C10" s="3" t="s">
        <v>241</v>
      </c>
      <c r="D10" s="157">
        <v>446.08337216952725</v>
      </c>
      <c r="E10" s="161">
        <v>155.17647877152442</v>
      </c>
      <c r="F10" s="161">
        <v>42.380402618306185</v>
      </c>
      <c r="G10" s="157">
        <v>46.748085515190013</v>
      </c>
      <c r="H10" s="157">
        <v>129.26223974838396</v>
      </c>
      <c r="I10" s="157">
        <v>32.397613833709563</v>
      </c>
      <c r="J10" s="157">
        <v>40.118551682413141</v>
      </c>
    </row>
    <row r="11" spans="1:10" customFormat="1" x14ac:dyDescent="0.45">
      <c r="A11" s="3" t="s">
        <v>237</v>
      </c>
      <c r="B11" s="3" t="s">
        <v>3</v>
      </c>
      <c r="C11" s="3" t="s">
        <v>242</v>
      </c>
      <c r="D11" s="157">
        <v>29.819706469434529</v>
      </c>
      <c r="E11" s="161">
        <v>10.022340967759384</v>
      </c>
      <c r="F11" s="161">
        <v>2.9253825569666172</v>
      </c>
      <c r="G11" s="157">
        <v>3.5045572010571755</v>
      </c>
      <c r="H11" s="157">
        <v>8.1437299177358433</v>
      </c>
      <c r="I11" s="157">
        <v>2.2489478979748725</v>
      </c>
      <c r="J11" s="157">
        <v>2.9747479279406353</v>
      </c>
    </row>
    <row r="12" spans="1:10" customFormat="1" x14ac:dyDescent="0.45">
      <c r="A12" s="3" t="s">
        <v>237</v>
      </c>
      <c r="B12" s="3" t="s">
        <v>3</v>
      </c>
      <c r="C12" s="3" t="s">
        <v>243</v>
      </c>
      <c r="D12" s="157">
        <v>22.142592252717701</v>
      </c>
      <c r="E12" s="161">
        <v>7.0450717570808754</v>
      </c>
      <c r="F12" s="161">
        <v>2.2051488359646023</v>
      </c>
      <c r="G12" s="157">
        <v>2.6284179007928796</v>
      </c>
      <c r="H12" s="157">
        <v>6.2942381415467352</v>
      </c>
      <c r="I12" s="157">
        <v>1.7042978265852766</v>
      </c>
      <c r="J12" s="157">
        <v>2.2654177907473314</v>
      </c>
    </row>
    <row r="13" spans="1:10" customFormat="1" x14ac:dyDescent="0.45">
      <c r="A13" s="3" t="s">
        <v>237</v>
      </c>
      <c r="B13" s="3" t="s">
        <v>3</v>
      </c>
      <c r="C13" s="3" t="s">
        <v>244</v>
      </c>
      <c r="D13" s="157">
        <v>14.274378089556309</v>
      </c>
      <c r="E13" s="161">
        <v>4.8489111986335995</v>
      </c>
      <c r="F13" s="161">
        <v>1.3588288590189115</v>
      </c>
      <c r="G13" s="157">
        <v>1.6922168204234203</v>
      </c>
      <c r="H13" s="157">
        <v>3.9475711567046741</v>
      </c>
      <c r="I13" s="157">
        <v>1.0363581251873857</v>
      </c>
      <c r="J13" s="157">
        <v>1.3904919295883189</v>
      </c>
    </row>
    <row r="14" spans="1:10" customFormat="1" x14ac:dyDescent="0.45">
      <c r="A14" s="3" t="s">
        <v>237</v>
      </c>
      <c r="B14" s="3" t="s">
        <v>3</v>
      </c>
      <c r="C14" s="3" t="s">
        <v>245</v>
      </c>
      <c r="D14" s="157">
        <v>4.0191120371870159</v>
      </c>
      <c r="E14" s="161">
        <v>1.3509028864675661</v>
      </c>
      <c r="F14" s="161">
        <v>0.38551553076304285</v>
      </c>
      <c r="G14" s="157">
        <v>0.46238037065090581</v>
      </c>
      <c r="H14" s="157">
        <v>1.1103579659916585</v>
      </c>
      <c r="I14" s="157">
        <v>0.32925583543392156</v>
      </c>
      <c r="J14" s="157">
        <v>0.38069944787992077</v>
      </c>
    </row>
    <row r="15" spans="1:10" customFormat="1" x14ac:dyDescent="0.45">
      <c r="A15" s="3" t="s">
        <v>237</v>
      </c>
      <c r="B15" s="3" t="s">
        <v>3</v>
      </c>
      <c r="C15" s="3" t="s">
        <v>246</v>
      </c>
      <c r="D15" s="157">
        <v>28.133331900732816</v>
      </c>
      <c r="E15" s="161">
        <v>9.3808507702747921</v>
      </c>
      <c r="F15" s="161">
        <v>2.7013300014408026</v>
      </c>
      <c r="G15" s="157">
        <v>3.2395226793232563</v>
      </c>
      <c r="H15" s="157">
        <v>8.0442948760052317</v>
      </c>
      <c r="I15" s="157">
        <v>2.0350041282545934</v>
      </c>
      <c r="J15" s="157">
        <v>2.732329445434142</v>
      </c>
    </row>
    <row r="16" spans="1:10" customFormat="1" x14ac:dyDescent="0.45">
      <c r="A16" s="3" t="s">
        <v>237</v>
      </c>
      <c r="B16" s="3" t="s">
        <v>3</v>
      </c>
      <c r="C16" s="3" t="s">
        <v>247</v>
      </c>
      <c r="D16" s="157">
        <v>39.13426402144367</v>
      </c>
      <c r="E16" s="161">
        <v>13.437332901427377</v>
      </c>
      <c r="F16" s="161">
        <v>3.936793890615546</v>
      </c>
      <c r="G16" s="157">
        <v>4.2243452007302373</v>
      </c>
      <c r="H16" s="157">
        <v>11.007459119577009</v>
      </c>
      <c r="I16" s="157">
        <v>2.8015755336591179</v>
      </c>
      <c r="J16" s="157">
        <v>3.7267573754343797</v>
      </c>
    </row>
    <row r="17" spans="1:10" customFormat="1" x14ac:dyDescent="0.45">
      <c r="A17" s="3" t="s">
        <v>237</v>
      </c>
      <c r="B17" s="3" t="s">
        <v>3</v>
      </c>
      <c r="C17" s="3" t="s">
        <v>248</v>
      </c>
      <c r="D17" s="157">
        <v>11.150664298438908</v>
      </c>
      <c r="E17" s="161">
        <v>3.641400238662575</v>
      </c>
      <c r="F17" s="161">
        <v>1.1229840637285784</v>
      </c>
      <c r="G17" s="157">
        <v>1.2889448682887072</v>
      </c>
      <c r="H17" s="157">
        <v>3.1421473186868409</v>
      </c>
      <c r="I17" s="157">
        <v>0.87027974123503871</v>
      </c>
      <c r="J17" s="157">
        <v>1.0849080678371694</v>
      </c>
    </row>
    <row r="18" spans="1:10" customFormat="1" x14ac:dyDescent="0.45">
      <c r="A18" s="3" t="s">
        <v>237</v>
      </c>
      <c r="B18" s="3" t="s">
        <v>3</v>
      </c>
      <c r="C18" s="3" t="s">
        <v>249</v>
      </c>
      <c r="D18" s="157">
        <v>67.329284452637566</v>
      </c>
      <c r="E18" s="161">
        <v>22.754034651953702</v>
      </c>
      <c r="F18" s="161">
        <v>6.428584862394553</v>
      </c>
      <c r="G18" s="157">
        <v>7.572551101196181</v>
      </c>
      <c r="H18" s="157">
        <v>19.280454591562616</v>
      </c>
      <c r="I18" s="157">
        <v>5.0360187692800684</v>
      </c>
      <c r="J18" s="157">
        <v>6.2576404762504421</v>
      </c>
    </row>
    <row r="19" spans="1:10" customFormat="1" x14ac:dyDescent="0.45">
      <c r="A19" s="3" t="s">
        <v>237</v>
      </c>
      <c r="B19" s="3" t="s">
        <v>3</v>
      </c>
      <c r="C19" s="3" t="s">
        <v>250</v>
      </c>
      <c r="D19" s="157">
        <v>10.136634756865522</v>
      </c>
      <c r="E19" s="161">
        <v>3.365936800919187</v>
      </c>
      <c r="F19" s="161">
        <v>1.0059687614499129</v>
      </c>
      <c r="G19" s="157">
        <v>1.1364070140533569</v>
      </c>
      <c r="H19" s="157">
        <v>3.0360832741742048</v>
      </c>
      <c r="I19" s="157">
        <v>0.68316959686950285</v>
      </c>
      <c r="J19" s="157">
        <v>0.90906930939935759</v>
      </c>
    </row>
    <row r="20" spans="1:10" customFormat="1" x14ac:dyDescent="0.45">
      <c r="A20" s="3" t="s">
        <v>237</v>
      </c>
      <c r="B20" s="3" t="s">
        <v>3</v>
      </c>
      <c r="C20" s="3" t="s">
        <v>251</v>
      </c>
      <c r="D20" s="157">
        <v>7.1533149968768868</v>
      </c>
      <c r="E20" s="161">
        <v>2.4376627504414743</v>
      </c>
      <c r="F20" s="161">
        <v>0.70844148123749751</v>
      </c>
      <c r="G20" s="157">
        <v>0.78366322613411243</v>
      </c>
      <c r="H20" s="157">
        <v>2.0317893526951822</v>
      </c>
      <c r="I20" s="157">
        <v>0.5344968077418506</v>
      </c>
      <c r="J20" s="157">
        <v>0.65726137862676914</v>
      </c>
    </row>
    <row r="21" spans="1:10" customFormat="1" x14ac:dyDescent="0.45">
      <c r="A21" s="3" t="s">
        <v>237</v>
      </c>
      <c r="B21" s="3" t="s">
        <v>3</v>
      </c>
      <c r="C21" s="3" t="s">
        <v>252</v>
      </c>
      <c r="D21" s="157">
        <v>6.5304657550250642</v>
      </c>
      <c r="E21" s="161">
        <v>2.2904973521950085</v>
      </c>
      <c r="F21" s="161">
        <v>0.63678094728389645</v>
      </c>
      <c r="G21" s="157">
        <v>0.74838884734218747</v>
      </c>
      <c r="H21" s="157">
        <v>1.7633147400225733</v>
      </c>
      <c r="I21" s="157">
        <v>0.48373048950314024</v>
      </c>
      <c r="J21" s="157">
        <v>0.60775337867825907</v>
      </c>
    </row>
    <row r="22" spans="1:10" customFormat="1" x14ac:dyDescent="0.45">
      <c r="A22" s="3" t="s">
        <v>237</v>
      </c>
      <c r="B22" s="3" t="s">
        <v>3</v>
      </c>
      <c r="C22" s="3" t="s">
        <v>253</v>
      </c>
      <c r="D22" s="157">
        <v>10.542735772890707</v>
      </c>
      <c r="E22" s="161">
        <v>3.5206491426654738</v>
      </c>
      <c r="F22" s="161">
        <v>1.0476951483089729</v>
      </c>
      <c r="G22" s="157">
        <v>1.1621477769555724</v>
      </c>
      <c r="H22" s="157">
        <v>3.0460267783472661</v>
      </c>
      <c r="I22" s="157">
        <v>0.74191347940286978</v>
      </c>
      <c r="J22" s="157">
        <v>1.0243034472105526</v>
      </c>
    </row>
    <row r="23" spans="1:10" customFormat="1" x14ac:dyDescent="0.45">
      <c r="A23" s="3" t="s">
        <v>237</v>
      </c>
      <c r="B23" s="3" t="s">
        <v>3</v>
      </c>
      <c r="C23" s="3" t="s">
        <v>254</v>
      </c>
      <c r="D23" s="157">
        <v>36.259301267930212</v>
      </c>
      <c r="E23" s="161">
        <v>12.53169968144914</v>
      </c>
      <c r="F23" s="161">
        <v>3.5122732590929466</v>
      </c>
      <c r="G23" s="157">
        <v>4.0107922048007403</v>
      </c>
      <c r="H23" s="157">
        <v>10.08602773287349</v>
      </c>
      <c r="I23" s="157">
        <v>2.7442821173611449</v>
      </c>
      <c r="J23" s="157">
        <v>3.3742262723527516</v>
      </c>
    </row>
    <row r="24" spans="1:10" customFormat="1" x14ac:dyDescent="0.45">
      <c r="A24" s="3" t="s">
        <v>237</v>
      </c>
      <c r="B24" s="3" t="s">
        <v>3</v>
      </c>
      <c r="C24" s="3" t="s">
        <v>255</v>
      </c>
      <c r="D24" s="157">
        <v>10.50118321621003</v>
      </c>
      <c r="E24" s="161">
        <v>3.4489531794171979</v>
      </c>
      <c r="F24" s="161">
        <v>1.0340887178114517</v>
      </c>
      <c r="G24" s="157">
        <v>1.1621477769555724</v>
      </c>
      <c r="H24" s="157">
        <v>3.1189458089497024</v>
      </c>
      <c r="I24" s="157">
        <v>0.78615269958231271</v>
      </c>
      <c r="J24" s="157">
        <v>0.95089503349379334</v>
      </c>
    </row>
    <row r="25" spans="1:10" customFormat="1" x14ac:dyDescent="0.45">
      <c r="A25" s="3" t="s">
        <v>237</v>
      </c>
      <c r="B25" s="3" t="s">
        <v>3</v>
      </c>
      <c r="C25" s="3" t="s">
        <v>256</v>
      </c>
      <c r="D25" s="157">
        <v>63.465462632497015</v>
      </c>
      <c r="E25" s="161">
        <v>21.652180900980174</v>
      </c>
      <c r="F25" s="161">
        <v>6.125615009983119</v>
      </c>
      <c r="G25" s="157">
        <v>7.0319950802496587</v>
      </c>
      <c r="H25" s="157">
        <v>17.984484547673841</v>
      </c>
      <c r="I25" s="157">
        <v>4.7285199273770226</v>
      </c>
      <c r="J25" s="157">
        <v>5.9426671662332025</v>
      </c>
    </row>
    <row r="26" spans="1:10" customFormat="1" x14ac:dyDescent="0.45">
      <c r="A26" s="3" t="s">
        <v>237</v>
      </c>
      <c r="B26" s="3" t="s">
        <v>3</v>
      </c>
      <c r="C26" s="3" t="s">
        <v>257</v>
      </c>
      <c r="D26" s="157">
        <v>36.925147323097434</v>
      </c>
      <c r="E26" s="161">
        <v>12.331705678703923</v>
      </c>
      <c r="F26" s="161">
        <v>3.575769934748033</v>
      </c>
      <c r="G26" s="157">
        <v>4.262479664289069</v>
      </c>
      <c r="H26" s="157">
        <v>10.374389353892214</v>
      </c>
      <c r="I26" s="157">
        <v>2.6753849711800397</v>
      </c>
      <c r="J26" s="157">
        <v>3.7054177202841596</v>
      </c>
    </row>
    <row r="27" spans="1:10" customFormat="1" x14ac:dyDescent="0.45">
      <c r="A27" s="3" t="s">
        <v>237</v>
      </c>
      <c r="B27" s="3" t="s">
        <v>3</v>
      </c>
      <c r="C27" s="3" t="s">
        <v>258</v>
      </c>
      <c r="D27" s="157">
        <v>13.765460832896254</v>
      </c>
      <c r="E27" s="161">
        <v>4.5583538738905727</v>
      </c>
      <c r="F27" s="161">
        <v>1.3352443794898827</v>
      </c>
      <c r="G27" s="157">
        <v>1.6226214244285402</v>
      </c>
      <c r="H27" s="157">
        <v>3.9044826386214075</v>
      </c>
      <c r="I27" s="157">
        <v>1.0805973453668358</v>
      </c>
      <c r="J27" s="157">
        <v>1.2641611710990162</v>
      </c>
    </row>
    <row r="28" spans="1:10" customFormat="1" x14ac:dyDescent="0.45">
      <c r="A28" s="2" t="s">
        <v>235</v>
      </c>
      <c r="B28" s="2" t="s">
        <v>4</v>
      </c>
      <c r="C28" s="2" t="s">
        <v>259</v>
      </c>
      <c r="D28" s="156">
        <v>217.81199798237387</v>
      </c>
      <c r="E28" s="160">
        <v>74.05815656372215</v>
      </c>
      <c r="F28" s="160">
        <v>20.867728906361876</v>
      </c>
      <c r="G28" s="156">
        <v>24.030432211601511</v>
      </c>
      <c r="H28" s="156">
        <v>62.302682647000431</v>
      </c>
      <c r="I28" s="156">
        <v>15.902186571717197</v>
      </c>
      <c r="J28" s="156">
        <v>20.650811081970687</v>
      </c>
    </row>
    <row r="29" spans="1:10" customFormat="1" x14ac:dyDescent="0.45">
      <c r="A29" s="3" t="s">
        <v>237</v>
      </c>
      <c r="B29" s="3" t="s">
        <v>4</v>
      </c>
      <c r="C29" s="3" t="s">
        <v>260</v>
      </c>
      <c r="D29" s="157">
        <v>48.357584581400175</v>
      </c>
      <c r="E29" s="161">
        <v>16.927794270093582</v>
      </c>
      <c r="F29" s="161">
        <v>4.5908096498629662</v>
      </c>
      <c r="G29" s="157">
        <v>5.1052513089393834</v>
      </c>
      <c r="H29" s="157">
        <v>13.844672310290019</v>
      </c>
      <c r="I29" s="157">
        <v>3.4376049778783901</v>
      </c>
      <c r="J29" s="157">
        <v>4.4514520643358395</v>
      </c>
    </row>
    <row r="30" spans="1:10" customFormat="1" x14ac:dyDescent="0.45">
      <c r="A30" s="3" t="s">
        <v>237</v>
      </c>
      <c r="B30" s="3" t="s">
        <v>4</v>
      </c>
      <c r="C30" s="3" t="s">
        <v>261</v>
      </c>
      <c r="D30" s="157">
        <v>57.846749579574528</v>
      </c>
      <c r="E30" s="161">
        <v>19.70506947802691</v>
      </c>
      <c r="F30" s="161">
        <v>5.5777294086163511</v>
      </c>
      <c r="G30" s="157">
        <v>6.2597721931831893</v>
      </c>
      <c r="H30" s="157">
        <v>16.734917523259334</v>
      </c>
      <c r="I30" s="157">
        <v>4.2121539475775709</v>
      </c>
      <c r="J30" s="157">
        <v>5.3571070289111713</v>
      </c>
    </row>
    <row r="31" spans="1:10" customFormat="1" x14ac:dyDescent="0.45">
      <c r="A31" s="3" t="s">
        <v>237</v>
      </c>
      <c r="B31" s="3" t="s">
        <v>4</v>
      </c>
      <c r="C31" s="3" t="s">
        <v>262</v>
      </c>
      <c r="D31" s="157">
        <v>51.100984389284044</v>
      </c>
      <c r="E31" s="161">
        <v>17.078733140089966</v>
      </c>
      <c r="F31" s="161">
        <v>4.8511460200488239</v>
      </c>
      <c r="G31" s="157">
        <v>5.8021586304771384</v>
      </c>
      <c r="H31" s="157">
        <v>14.517516092667041</v>
      </c>
      <c r="I31" s="157">
        <v>3.8357579594934195</v>
      </c>
      <c r="J31" s="157">
        <v>5.0156725465076502</v>
      </c>
    </row>
    <row r="32" spans="1:10" customFormat="1" x14ac:dyDescent="0.45">
      <c r="A32" s="3" t="s">
        <v>237</v>
      </c>
      <c r="B32" s="3" t="s">
        <v>4</v>
      </c>
      <c r="C32" s="3" t="s">
        <v>263</v>
      </c>
      <c r="D32" s="157">
        <v>17.898846742564288</v>
      </c>
      <c r="E32" s="161">
        <v>5.7734117773613987</v>
      </c>
      <c r="F32" s="161">
        <v>1.7525082480804641</v>
      </c>
      <c r="G32" s="157">
        <v>2.0649812017110594</v>
      </c>
      <c r="H32" s="157">
        <v>5.1838801755550712</v>
      </c>
      <c r="I32" s="157">
        <v>1.3170233417356862</v>
      </c>
      <c r="J32" s="157">
        <v>1.8070419981206076</v>
      </c>
    </row>
    <row r="33" spans="1:10" customFormat="1" x14ac:dyDescent="0.45">
      <c r="A33" s="3" t="s">
        <v>237</v>
      </c>
      <c r="B33" s="3" t="s">
        <v>4</v>
      </c>
      <c r="C33" s="3" t="s">
        <v>264</v>
      </c>
      <c r="D33" s="157">
        <v>30.966836825782117</v>
      </c>
      <c r="E33" s="161">
        <v>10.690245467493355</v>
      </c>
      <c r="F33" s="161">
        <v>2.9498741318621517</v>
      </c>
      <c r="G33" s="157">
        <v>3.4101744037490556</v>
      </c>
      <c r="H33" s="157">
        <v>8.8000011931577546</v>
      </c>
      <c r="I33" s="157">
        <v>2.2177628739139457</v>
      </c>
      <c r="J33" s="157">
        <v>2.8987787556058549</v>
      </c>
    </row>
    <row r="34" spans="1:10" customFormat="1" x14ac:dyDescent="0.45">
      <c r="A34" s="3" t="s">
        <v>237</v>
      </c>
      <c r="B34" s="3" t="s">
        <v>4</v>
      </c>
      <c r="C34" s="3" t="s">
        <v>265</v>
      </c>
      <c r="D34" s="157">
        <v>11.640995863768611</v>
      </c>
      <c r="E34" s="161">
        <v>3.8829024306567841</v>
      </c>
      <c r="F34" s="161">
        <v>1.1456614478911107</v>
      </c>
      <c r="G34" s="157">
        <v>1.3880944735416854</v>
      </c>
      <c r="H34" s="157">
        <v>3.2216953520713192</v>
      </c>
      <c r="I34" s="157">
        <v>0.88188347111817034</v>
      </c>
      <c r="J34" s="157">
        <v>1.1207586884895406</v>
      </c>
    </row>
    <row r="35" spans="1:10" customFormat="1" x14ac:dyDescent="0.45">
      <c r="A35" s="2" t="s">
        <v>235</v>
      </c>
      <c r="B35" s="2" t="s">
        <v>5</v>
      </c>
      <c r="C35" s="2" t="s">
        <v>266</v>
      </c>
      <c r="D35" s="156">
        <v>217.77026408620932</v>
      </c>
      <c r="E35" s="160">
        <v>73.035545719496696</v>
      </c>
      <c r="F35" s="160">
        <v>21.249616055658937</v>
      </c>
      <c r="G35" s="156">
        <v>24.778821058943677</v>
      </c>
      <c r="H35" s="156">
        <v>61.44422678672646</v>
      </c>
      <c r="I35" s="156">
        <v>16.236519038975</v>
      </c>
      <c r="J35" s="156">
        <v>21.02553542640856</v>
      </c>
    </row>
    <row r="36" spans="1:10" customFormat="1" x14ac:dyDescent="0.45">
      <c r="A36" s="3" t="s">
        <v>237</v>
      </c>
      <c r="B36" s="3" t="s">
        <v>5</v>
      </c>
      <c r="C36" s="3" t="s">
        <v>267</v>
      </c>
      <c r="D36" s="157">
        <v>90.53225131500065</v>
      </c>
      <c r="E36" s="161">
        <v>30.674551855013547</v>
      </c>
      <c r="F36" s="161">
        <v>8.5892860254005861</v>
      </c>
      <c r="G36" s="157">
        <v>9.8215310895786025</v>
      </c>
      <c r="H36" s="157">
        <v>26.138157969582725</v>
      </c>
      <c r="I36" s="157">
        <v>6.7831053498094036</v>
      </c>
      <c r="J36" s="157">
        <v>8.5256190256158035</v>
      </c>
    </row>
    <row r="37" spans="1:10" customFormat="1" x14ac:dyDescent="0.45">
      <c r="A37" s="3" t="s">
        <v>237</v>
      </c>
      <c r="B37" s="3" t="s">
        <v>5</v>
      </c>
      <c r="C37" s="3" t="s">
        <v>268</v>
      </c>
      <c r="D37" s="157">
        <v>40.014117572437378</v>
      </c>
      <c r="E37" s="161">
        <v>13.403371655678216</v>
      </c>
      <c r="F37" s="161">
        <v>3.8932533130234841</v>
      </c>
      <c r="G37" s="157">
        <v>4.631430599220824</v>
      </c>
      <c r="H37" s="157">
        <v>11.26267572668554</v>
      </c>
      <c r="I37" s="157">
        <v>2.9720053163176456</v>
      </c>
      <c r="J37" s="157">
        <v>3.8513809615116652</v>
      </c>
    </row>
    <row r="38" spans="1:10" customFormat="1" x14ac:dyDescent="0.45">
      <c r="A38" s="3" t="s">
        <v>237</v>
      </c>
      <c r="B38" s="3" t="s">
        <v>5</v>
      </c>
      <c r="C38" s="3" t="s">
        <v>269</v>
      </c>
      <c r="D38" s="157">
        <v>23.617072615786778</v>
      </c>
      <c r="E38" s="161">
        <v>8.0752295448061204</v>
      </c>
      <c r="F38" s="161">
        <v>2.296765467981237</v>
      </c>
      <c r="G38" s="157">
        <v>2.7132670822112912</v>
      </c>
      <c r="H38" s="157">
        <v>6.5527692500463033</v>
      </c>
      <c r="I38" s="157">
        <v>1.7528884454709011</v>
      </c>
      <c r="J38" s="157">
        <v>2.2261528252709257</v>
      </c>
    </row>
    <row r="39" spans="1:10" customFormat="1" x14ac:dyDescent="0.45">
      <c r="A39" s="3" t="s">
        <v>237</v>
      </c>
      <c r="B39" s="3" t="s">
        <v>5</v>
      </c>
      <c r="C39" s="3" t="s">
        <v>270</v>
      </c>
      <c r="D39" s="157">
        <v>19.449805145123385</v>
      </c>
      <c r="E39" s="161">
        <v>6.3318855963480001</v>
      </c>
      <c r="F39" s="161">
        <v>1.9892601387373028</v>
      </c>
      <c r="G39" s="157">
        <v>2.4587195379560551</v>
      </c>
      <c r="H39" s="157">
        <v>5.1639931672089556</v>
      </c>
      <c r="I39" s="157">
        <v>1.4453896035678551</v>
      </c>
      <c r="J39" s="157">
        <v>2.0605571013052177</v>
      </c>
    </row>
    <row r="40" spans="1:10" customFormat="1" x14ac:dyDescent="0.45">
      <c r="A40" s="3" t="s">
        <v>237</v>
      </c>
      <c r="B40" s="3" t="s">
        <v>5</v>
      </c>
      <c r="C40" s="3" t="s">
        <v>271</v>
      </c>
      <c r="D40" s="157">
        <v>8.8075471730304926</v>
      </c>
      <c r="E40" s="161">
        <v>2.965948795428794</v>
      </c>
      <c r="F40" s="161">
        <v>0.86809026574172221</v>
      </c>
      <c r="G40" s="157">
        <v>1.0057964763643388</v>
      </c>
      <c r="H40" s="157">
        <v>2.4991340488289868</v>
      </c>
      <c r="I40" s="157">
        <v>0.629502346160009</v>
      </c>
      <c r="J40" s="157">
        <v>0.83907524050664151</v>
      </c>
    </row>
    <row r="41" spans="1:10" customFormat="1" x14ac:dyDescent="0.45">
      <c r="A41" s="3" t="s">
        <v>237</v>
      </c>
      <c r="B41" s="3" t="s">
        <v>5</v>
      </c>
      <c r="C41" s="3" t="s">
        <v>272</v>
      </c>
      <c r="D41" s="157">
        <v>6.6085289932412357</v>
      </c>
      <c r="E41" s="161">
        <v>2.1697462561979082</v>
      </c>
      <c r="F41" s="161">
        <v>0.6549228546139223</v>
      </c>
      <c r="G41" s="157">
        <v>0.73313506191865252</v>
      </c>
      <c r="H41" s="157">
        <v>1.8892657928813281</v>
      </c>
      <c r="I41" s="157">
        <v>0.52724447656489182</v>
      </c>
      <c r="J41" s="157">
        <v>0.63421455106453184</v>
      </c>
    </row>
    <row r="42" spans="1:10" customFormat="1" x14ac:dyDescent="0.45">
      <c r="A42" s="3" t="s">
        <v>237</v>
      </c>
      <c r="B42" s="3" t="s">
        <v>5</v>
      </c>
      <c r="C42" s="3" t="s">
        <v>273</v>
      </c>
      <c r="D42" s="157">
        <v>12.213167766801224</v>
      </c>
      <c r="E42" s="161">
        <v>4.1130842074012337</v>
      </c>
      <c r="F42" s="161">
        <v>1.2000871698811859</v>
      </c>
      <c r="G42" s="157">
        <v>1.3633070722284457</v>
      </c>
      <c r="H42" s="157">
        <v>3.5100569730900339</v>
      </c>
      <c r="I42" s="157">
        <v>0.8717302074704304</v>
      </c>
      <c r="J42" s="157">
        <v>1.1549021367298944</v>
      </c>
    </row>
    <row r="43" spans="1:10" customFormat="1" x14ac:dyDescent="0.45">
      <c r="A43" s="3" t="s">
        <v>237</v>
      </c>
      <c r="B43" s="3" t="s">
        <v>5</v>
      </c>
      <c r="C43" s="3" t="s">
        <v>274</v>
      </c>
      <c r="D43" s="157">
        <v>9.0702314448760148</v>
      </c>
      <c r="E43" s="161">
        <v>2.8867058886806962</v>
      </c>
      <c r="F43" s="161">
        <v>0.96152108849135431</v>
      </c>
      <c r="G43" s="157">
        <v>1.139267098820274</v>
      </c>
      <c r="H43" s="157">
        <v>2.4726180377008258</v>
      </c>
      <c r="I43" s="157">
        <v>0.6882462286933736</v>
      </c>
      <c r="J43" s="157">
        <v>0.92187310248949161</v>
      </c>
    </row>
    <row r="44" spans="1:10" customFormat="1" x14ac:dyDescent="0.45">
      <c r="A44" s="3" t="s">
        <v>237</v>
      </c>
      <c r="B44" s="3" t="s">
        <v>5</v>
      </c>
      <c r="C44" s="3" t="s">
        <v>275</v>
      </c>
      <c r="D44" s="157">
        <v>7.4575420599118853</v>
      </c>
      <c r="E44" s="161">
        <v>2.4150219199420184</v>
      </c>
      <c r="F44" s="161">
        <v>0.79642973178812115</v>
      </c>
      <c r="G44" s="157">
        <v>0.91236704064519003</v>
      </c>
      <c r="H44" s="157">
        <v>1.9555558207017267</v>
      </c>
      <c r="I44" s="157">
        <v>0.56640706492046911</v>
      </c>
      <c r="J44" s="157">
        <v>0.81176048191436023</v>
      </c>
    </row>
    <row r="45" spans="1:10" customFormat="1" x14ac:dyDescent="0.45">
      <c r="A45" s="2" t="s">
        <v>235</v>
      </c>
      <c r="B45" s="2" t="s">
        <v>6</v>
      </c>
      <c r="C45" s="2" t="s">
        <v>276</v>
      </c>
      <c r="D45" s="156">
        <v>449.97720948310581</v>
      </c>
      <c r="E45" s="160">
        <v>155.07459503427677</v>
      </c>
      <c r="F45" s="160">
        <v>43.54329887816079</v>
      </c>
      <c r="G45" s="156">
        <v>48.242003125107523</v>
      </c>
      <c r="H45" s="156">
        <v>129.16280470665359</v>
      </c>
      <c r="I45" s="156">
        <v>32.971273229806997</v>
      </c>
      <c r="J45" s="156">
        <v>40.9832345091001</v>
      </c>
    </row>
    <row r="46" spans="1:10" customFormat="1" x14ac:dyDescent="0.45">
      <c r="A46" s="3" t="s">
        <v>237</v>
      </c>
      <c r="B46" s="3" t="s">
        <v>6</v>
      </c>
      <c r="C46" s="3" t="s">
        <v>277</v>
      </c>
      <c r="D46" s="157">
        <v>28.287174524858205</v>
      </c>
      <c r="E46" s="161">
        <v>9.1997241262791363</v>
      </c>
      <c r="F46" s="161">
        <v>2.8083672546879517</v>
      </c>
      <c r="G46" s="157">
        <v>3.4607025679645109</v>
      </c>
      <c r="H46" s="157">
        <v>7.7824492661146598</v>
      </c>
      <c r="I46" s="157">
        <v>2.0944732439056502</v>
      </c>
      <c r="J46" s="157">
        <v>2.941458065906295</v>
      </c>
    </row>
    <row r="47" spans="1:10" customFormat="1" x14ac:dyDescent="0.45">
      <c r="A47" s="3" t="s">
        <v>237</v>
      </c>
      <c r="B47" s="3" t="s">
        <v>6</v>
      </c>
      <c r="C47" s="3" t="s">
        <v>278</v>
      </c>
      <c r="D47" s="157">
        <v>319.82640651059148</v>
      </c>
      <c r="E47" s="161">
        <v>112.60794396079649</v>
      </c>
      <c r="F47" s="161">
        <v>30.532830036432951</v>
      </c>
      <c r="G47" s="157">
        <v>32.838539932103984</v>
      </c>
      <c r="H47" s="157">
        <v>92.832554959684572</v>
      </c>
      <c r="I47" s="157">
        <v>23.078368271317771</v>
      </c>
      <c r="J47" s="157">
        <v>27.936169350255692</v>
      </c>
    </row>
    <row r="48" spans="1:10" customFormat="1" x14ac:dyDescent="0.45">
      <c r="A48" s="3" t="s">
        <v>237</v>
      </c>
      <c r="B48" s="3" t="s">
        <v>6</v>
      </c>
      <c r="C48" s="3" t="s">
        <v>279</v>
      </c>
      <c r="D48" s="157">
        <v>45.426278934563967</v>
      </c>
      <c r="E48" s="161">
        <v>14.610882615649228</v>
      </c>
      <c r="F48" s="161">
        <v>4.6071373664599857</v>
      </c>
      <c r="G48" s="157">
        <v>5.3769593617961027</v>
      </c>
      <c r="H48" s="157">
        <v>12.711112834561234</v>
      </c>
      <c r="I48" s="157">
        <v>3.486920829881706</v>
      </c>
      <c r="J48" s="157">
        <v>4.6332659262157154</v>
      </c>
    </row>
    <row r="49" spans="1:10" customFormat="1" x14ac:dyDescent="0.45">
      <c r="A49" s="3" t="s">
        <v>237</v>
      </c>
      <c r="B49" s="3" t="s">
        <v>6</v>
      </c>
      <c r="C49" s="3" t="s">
        <v>280</v>
      </c>
      <c r="D49" s="157">
        <v>56.437349513092073</v>
      </c>
      <c r="E49" s="161">
        <v>18.656044331552106</v>
      </c>
      <c r="F49" s="161">
        <v>5.5949642205798762</v>
      </c>
      <c r="G49" s="157">
        <v>6.5658012632428653</v>
      </c>
      <c r="H49" s="157">
        <v>15.836687646292969</v>
      </c>
      <c r="I49" s="157">
        <v>4.3115108847019039</v>
      </c>
      <c r="J49" s="157">
        <v>5.4723411667223578</v>
      </c>
    </row>
    <row r="50" spans="1:10" customFormat="1" x14ac:dyDescent="0.45">
      <c r="A50" s="2" t="s">
        <v>235</v>
      </c>
      <c r="B50" s="2" t="s">
        <v>7</v>
      </c>
      <c r="C50" s="2" t="s">
        <v>281</v>
      </c>
      <c r="D50" s="156">
        <v>149.52863939811104</v>
      </c>
      <c r="E50" s="160">
        <v>48.919287765825473</v>
      </c>
      <c r="F50" s="160">
        <v>14.722157798315724</v>
      </c>
      <c r="G50" s="156">
        <v>17.870762985260278</v>
      </c>
      <c r="H50" s="156">
        <v>41.630137471209757</v>
      </c>
      <c r="I50" s="156">
        <v>11.241113324285866</v>
      </c>
      <c r="J50" s="156">
        <v>15.145180053213956</v>
      </c>
    </row>
    <row r="51" spans="1:10" customFormat="1" x14ac:dyDescent="0.45">
      <c r="A51" s="3" t="s">
        <v>237</v>
      </c>
      <c r="B51" s="3" t="s">
        <v>7</v>
      </c>
      <c r="C51" s="3" t="s">
        <v>282</v>
      </c>
      <c r="D51" s="157">
        <v>28.97895546107431</v>
      </c>
      <c r="E51" s="161">
        <v>9.1695363522798488</v>
      </c>
      <c r="F51" s="161">
        <v>2.8174382083529652</v>
      </c>
      <c r="G51" s="157">
        <v>3.7409908751219696</v>
      </c>
      <c r="H51" s="157">
        <v>7.9183438231464942</v>
      </c>
      <c r="I51" s="157">
        <v>2.1735236537345015</v>
      </c>
      <c r="J51" s="157">
        <v>3.159122548438531</v>
      </c>
    </row>
    <row r="52" spans="1:10" customFormat="1" x14ac:dyDescent="0.45">
      <c r="A52" s="3" t="s">
        <v>237</v>
      </c>
      <c r="B52" s="3" t="s">
        <v>7</v>
      </c>
      <c r="C52" s="3" t="s">
        <v>283</v>
      </c>
      <c r="D52" s="157">
        <v>80.703580023780233</v>
      </c>
      <c r="E52" s="161">
        <v>27.033151616350956</v>
      </c>
      <c r="F52" s="161">
        <v>7.8717735904980808</v>
      </c>
      <c r="G52" s="157">
        <v>9.2361670739504653</v>
      </c>
      <c r="H52" s="157">
        <v>22.687762021531036</v>
      </c>
      <c r="I52" s="157">
        <v>6.0353900054649676</v>
      </c>
      <c r="J52" s="157">
        <v>7.8393357159847366</v>
      </c>
    </row>
    <row r="53" spans="1:10" customFormat="1" x14ac:dyDescent="0.45">
      <c r="A53" s="3" t="s">
        <v>237</v>
      </c>
      <c r="B53" s="3" t="s">
        <v>7</v>
      </c>
      <c r="C53" s="3" t="s">
        <v>284</v>
      </c>
      <c r="D53" s="157">
        <v>39.8461039132564</v>
      </c>
      <c r="E53" s="161">
        <v>12.716599797194684</v>
      </c>
      <c r="F53" s="161">
        <v>4.0329459994646824</v>
      </c>
      <c r="G53" s="157">
        <v>4.8936050361878358</v>
      </c>
      <c r="H53" s="157">
        <v>11.024031626532095</v>
      </c>
      <c r="I53" s="157">
        <v>3.0321996650864027</v>
      </c>
      <c r="J53" s="157">
        <v>4.1467217887906997</v>
      </c>
    </row>
    <row r="54" spans="1:10" customFormat="1" x14ac:dyDescent="0.45">
      <c r="A54" s="2" t="s">
        <v>235</v>
      </c>
      <c r="B54" s="2" t="s">
        <v>26</v>
      </c>
      <c r="C54" s="2" t="s">
        <v>285</v>
      </c>
      <c r="D54" s="156">
        <v>196.60770631176524</v>
      </c>
      <c r="E54" s="160">
        <v>66.801770388646162</v>
      </c>
      <c r="F54" s="160">
        <v>18.915659677651171</v>
      </c>
      <c r="G54" s="156">
        <v>22.278153611072881</v>
      </c>
      <c r="H54" s="156">
        <v>55.279254199429325</v>
      </c>
      <c r="I54" s="156">
        <v>14.568482868274469</v>
      </c>
      <c r="J54" s="156">
        <v>18.764385566691232</v>
      </c>
    </row>
    <row r="55" spans="1:10" customFormat="1" x14ac:dyDescent="0.45">
      <c r="A55" s="3" t="s">
        <v>237</v>
      </c>
      <c r="B55" s="3" t="s">
        <v>26</v>
      </c>
      <c r="C55" s="3" t="s">
        <v>286</v>
      </c>
      <c r="D55" s="157">
        <v>103.40949515555099</v>
      </c>
      <c r="E55" s="161">
        <v>35.980053135386193</v>
      </c>
      <c r="F55" s="161">
        <v>9.8873394948638733</v>
      </c>
      <c r="G55" s="157">
        <v>11.373603756423325</v>
      </c>
      <c r="H55" s="157">
        <v>29.154354235410811</v>
      </c>
      <c r="I55" s="157">
        <v>7.5743346812155616</v>
      </c>
      <c r="J55" s="157">
        <v>9.4398098522512299</v>
      </c>
    </row>
    <row r="56" spans="1:10" customFormat="1" x14ac:dyDescent="0.45">
      <c r="A56" s="3" t="s">
        <v>237</v>
      </c>
      <c r="B56" s="3" t="s">
        <v>26</v>
      </c>
      <c r="C56" s="3" t="s">
        <v>287</v>
      </c>
      <c r="D56" s="157">
        <v>11.89996063313454</v>
      </c>
      <c r="E56" s="161">
        <v>3.9017697894063095</v>
      </c>
      <c r="F56" s="161">
        <v>1.1855736440171682</v>
      </c>
      <c r="G56" s="157">
        <v>1.4109751516769933</v>
      </c>
      <c r="H56" s="157">
        <v>3.261469368763557</v>
      </c>
      <c r="I56" s="157">
        <v>0.93917688741614369</v>
      </c>
      <c r="J56" s="157">
        <v>1.200995791854369</v>
      </c>
    </row>
    <row r="57" spans="1:10" customFormat="1" x14ac:dyDescent="0.45">
      <c r="A57" s="3" t="s">
        <v>237</v>
      </c>
      <c r="B57" s="3" t="s">
        <v>26</v>
      </c>
      <c r="C57" s="3" t="s">
        <v>288</v>
      </c>
      <c r="D57" s="157">
        <v>35.599334702405805</v>
      </c>
      <c r="E57" s="161">
        <v>11.841154351215717</v>
      </c>
      <c r="F57" s="161">
        <v>3.4759894444328929</v>
      </c>
      <c r="G57" s="157">
        <v>4.1881174603493401</v>
      </c>
      <c r="H57" s="157">
        <v>9.850698134111072</v>
      </c>
      <c r="I57" s="157">
        <v>2.6753849711800397</v>
      </c>
      <c r="J57" s="157">
        <v>3.5679903411167491</v>
      </c>
    </row>
    <row r="58" spans="1:10" customFormat="1" x14ac:dyDescent="0.45">
      <c r="A58" s="3" t="s">
        <v>237</v>
      </c>
      <c r="B58" s="3" t="s">
        <v>26</v>
      </c>
      <c r="C58" s="3" t="s">
        <v>289</v>
      </c>
      <c r="D58" s="157">
        <v>45.698915820674074</v>
      </c>
      <c r="E58" s="161">
        <v>15.07879311263798</v>
      </c>
      <c r="F58" s="161">
        <v>4.3667570943371423</v>
      </c>
      <c r="G58" s="157">
        <v>5.3054572426232811</v>
      </c>
      <c r="H58" s="157">
        <v>13.012732461144035</v>
      </c>
      <c r="I58" s="157">
        <v>3.3795863284627243</v>
      </c>
      <c r="J58" s="157">
        <v>4.5555895814689178</v>
      </c>
    </row>
    <row r="59" spans="1:10" customFormat="1" x14ac:dyDescent="0.45">
      <c r="A59" s="2" t="s">
        <v>235</v>
      </c>
      <c r="B59" s="2" t="s">
        <v>54</v>
      </c>
      <c r="C59" s="2" t="s">
        <v>290</v>
      </c>
      <c r="D59" s="156">
        <v>353.75456839740991</v>
      </c>
      <c r="E59" s="160">
        <v>120.94354305634647</v>
      </c>
      <c r="F59" s="160">
        <v>33.571599514212252</v>
      </c>
      <c r="G59" s="156">
        <v>38.310835452797207</v>
      </c>
      <c r="H59" s="156">
        <v>102.93846970090408</v>
      </c>
      <c r="I59" s="156">
        <v>25.455682431124792</v>
      </c>
      <c r="J59" s="156">
        <v>32.534438242025068</v>
      </c>
    </row>
    <row r="60" spans="1:10" customFormat="1" x14ac:dyDescent="0.45">
      <c r="A60" s="3" t="s">
        <v>237</v>
      </c>
      <c r="B60" s="3" t="s">
        <v>54</v>
      </c>
      <c r="C60" s="3" t="s">
        <v>291</v>
      </c>
      <c r="D60" s="157">
        <v>84.422599030321294</v>
      </c>
      <c r="E60" s="161">
        <v>28.433109635567362</v>
      </c>
      <c r="F60" s="161">
        <v>8.0667990942958507</v>
      </c>
      <c r="G60" s="157">
        <v>9.3143427242460799</v>
      </c>
      <c r="H60" s="157">
        <v>24.616801831104606</v>
      </c>
      <c r="I60" s="157">
        <v>6.1180665808822958</v>
      </c>
      <c r="J60" s="157">
        <v>7.8734791642250821</v>
      </c>
    </row>
    <row r="61" spans="1:10" customFormat="1" x14ac:dyDescent="0.45">
      <c r="A61" s="3" t="s">
        <v>237</v>
      </c>
      <c r="B61" s="3" t="s">
        <v>54</v>
      </c>
      <c r="C61" s="3" t="s">
        <v>292</v>
      </c>
      <c r="D61" s="157">
        <v>103.08942436091444</v>
      </c>
      <c r="E61" s="161">
        <v>35.361203768401055</v>
      </c>
      <c r="F61" s="161">
        <v>9.7775809555172355</v>
      </c>
      <c r="G61" s="157">
        <v>10.978912058589362</v>
      </c>
      <c r="H61" s="157">
        <v>30.208365677755133</v>
      </c>
      <c r="I61" s="157">
        <v>7.3756208069669533</v>
      </c>
      <c r="J61" s="157">
        <v>9.3877410936846992</v>
      </c>
    </row>
    <row r="62" spans="1:10" customFormat="1" x14ac:dyDescent="0.45">
      <c r="A62" s="3" t="s">
        <v>237</v>
      </c>
      <c r="B62" s="3" t="s">
        <v>54</v>
      </c>
      <c r="C62" s="3" t="s">
        <v>293</v>
      </c>
      <c r="D62" s="157">
        <v>27.532002890687508</v>
      </c>
      <c r="E62" s="161">
        <v>9.3167017505263257</v>
      </c>
      <c r="F62" s="161">
        <v>2.6840951894772771</v>
      </c>
      <c r="G62" s="157">
        <v>3.0307364913386166</v>
      </c>
      <c r="H62" s="157">
        <v>7.7691912605505848</v>
      </c>
      <c r="I62" s="157">
        <v>2.1133293049657462</v>
      </c>
      <c r="J62" s="157">
        <v>2.6179488938289603</v>
      </c>
    </row>
    <row r="63" spans="1:10" customFormat="1" x14ac:dyDescent="0.45">
      <c r="A63" s="3" t="s">
        <v>237</v>
      </c>
      <c r="B63" s="3" t="s">
        <v>54</v>
      </c>
      <c r="C63" s="3" t="s">
        <v>294</v>
      </c>
      <c r="D63" s="157">
        <v>28.043597124013512</v>
      </c>
      <c r="E63" s="161">
        <v>9.4714140922726013</v>
      </c>
      <c r="F63" s="161">
        <v>2.6958874292417963</v>
      </c>
      <c r="G63" s="157">
        <v>3.1270260118246873</v>
      </c>
      <c r="H63" s="157">
        <v>8.0641818843513473</v>
      </c>
      <c r="I63" s="157">
        <v>2.0415312263138516</v>
      </c>
      <c r="J63" s="157">
        <v>2.6435564800092273</v>
      </c>
    </row>
    <row r="64" spans="1:10" customFormat="1" x14ac:dyDescent="0.45">
      <c r="A64" s="3" t="s">
        <v>237</v>
      </c>
      <c r="B64" s="3" t="s">
        <v>54</v>
      </c>
      <c r="C64" s="3" t="s">
        <v>295</v>
      </c>
      <c r="D64" s="157">
        <v>60.995449573845633</v>
      </c>
      <c r="E64" s="161">
        <v>21.0672927797442</v>
      </c>
      <c r="F64" s="161">
        <v>5.8054103456081689</v>
      </c>
      <c r="G64" s="157">
        <v>6.5839151334333152</v>
      </c>
      <c r="H64" s="157">
        <v>17.580115377969424</v>
      </c>
      <c r="I64" s="157">
        <v>4.3941874601192303</v>
      </c>
      <c r="J64" s="157">
        <v>5.5645284769713061</v>
      </c>
    </row>
    <row r="65" spans="1:10" customFormat="1" x14ac:dyDescent="0.45">
      <c r="A65" s="3" t="s">
        <v>237</v>
      </c>
      <c r="B65" s="3" t="s">
        <v>54</v>
      </c>
      <c r="C65" s="3" t="s">
        <v>296</v>
      </c>
      <c r="D65" s="157">
        <v>49.671495417627568</v>
      </c>
      <c r="E65" s="161">
        <v>17.29382102983482</v>
      </c>
      <c r="F65" s="161">
        <v>4.5418265000718971</v>
      </c>
      <c r="G65" s="157">
        <v>5.2759030333651831</v>
      </c>
      <c r="H65" s="157">
        <v>14.69981366917315</v>
      </c>
      <c r="I65" s="157">
        <v>3.4129470518767278</v>
      </c>
      <c r="J65" s="157">
        <v>4.4471841333058002</v>
      </c>
    </row>
    <row r="66" spans="1:10" customFormat="1" x14ac:dyDescent="0.45">
      <c r="A66" s="2" t="s">
        <v>235</v>
      </c>
      <c r="B66" s="2" t="s">
        <v>57</v>
      </c>
      <c r="C66" s="2" t="s">
        <v>297</v>
      </c>
      <c r="D66" s="156">
        <v>563.91659709411124</v>
      </c>
      <c r="E66" s="160">
        <v>192.24329177088441</v>
      </c>
      <c r="F66" s="160">
        <v>54.462912900103184</v>
      </c>
      <c r="G66" s="156">
        <v>62.420396676283303</v>
      </c>
      <c r="H66" s="156">
        <v>160.88921202149567</v>
      </c>
      <c r="I66" s="156">
        <v>41.186713987065744</v>
      </c>
      <c r="J66" s="156">
        <v>52.714069738278859</v>
      </c>
    </row>
    <row r="67" spans="1:10" customFormat="1" x14ac:dyDescent="0.45">
      <c r="A67" s="3" t="s">
        <v>237</v>
      </c>
      <c r="B67" s="3" t="s">
        <v>57</v>
      </c>
      <c r="C67" s="3" t="s">
        <v>298</v>
      </c>
      <c r="D67" s="157">
        <v>39.902489525699217</v>
      </c>
      <c r="E67" s="161">
        <v>13.109040859185265</v>
      </c>
      <c r="F67" s="161">
        <v>3.8805539778924589</v>
      </c>
      <c r="G67" s="157">
        <v>4.7830150918672087</v>
      </c>
      <c r="H67" s="157">
        <v>11.093636155743509</v>
      </c>
      <c r="I67" s="157">
        <v>2.9364688935505519</v>
      </c>
      <c r="J67" s="157">
        <v>4.0997745474602239</v>
      </c>
    </row>
    <row r="68" spans="1:10" customFormat="1" x14ac:dyDescent="0.45">
      <c r="A68" s="3" t="s">
        <v>237</v>
      </c>
      <c r="B68" s="3" t="s">
        <v>57</v>
      </c>
      <c r="C68" s="3" t="s">
        <v>299</v>
      </c>
      <c r="D68" s="157">
        <v>150.24591656875677</v>
      </c>
      <c r="E68" s="161">
        <v>51.907877391753757</v>
      </c>
      <c r="F68" s="161">
        <v>14.211463106975495</v>
      </c>
      <c r="G68" s="157">
        <v>16.56751769313702</v>
      </c>
      <c r="H68" s="157">
        <v>42.922793013707434</v>
      </c>
      <c r="I68" s="157">
        <v>10.861091170613218</v>
      </c>
      <c r="J68" s="157">
        <v>13.775174192569827</v>
      </c>
    </row>
    <row r="69" spans="1:10" customFormat="1" x14ac:dyDescent="0.45">
      <c r="A69" s="3" t="s">
        <v>237</v>
      </c>
      <c r="B69" s="3" t="s">
        <v>57</v>
      </c>
      <c r="C69" s="3" t="s">
        <v>300</v>
      </c>
      <c r="D69" s="157">
        <v>67.69392996796303</v>
      </c>
      <c r="E69" s="161">
        <v>22.682338688705418</v>
      </c>
      <c r="F69" s="161">
        <v>6.6626154669518733</v>
      </c>
      <c r="G69" s="157">
        <v>7.8766734480779057</v>
      </c>
      <c r="H69" s="157">
        <v>18.955633455242662</v>
      </c>
      <c r="I69" s="157">
        <v>4.9141796055071643</v>
      </c>
      <c r="J69" s="157">
        <v>6.6024893034779977</v>
      </c>
    </row>
    <row r="70" spans="1:10" customFormat="1" x14ac:dyDescent="0.45">
      <c r="A70" s="3" t="s">
        <v>237</v>
      </c>
      <c r="B70" s="3" t="s">
        <v>57</v>
      </c>
      <c r="C70" s="3" t="s">
        <v>301</v>
      </c>
      <c r="D70" s="157">
        <v>39.612180305484202</v>
      </c>
      <c r="E70" s="161">
        <v>13.671288149921791</v>
      </c>
      <c r="F70" s="161">
        <v>3.7399541960847649</v>
      </c>
      <c r="G70" s="157">
        <v>4.1833506524044806</v>
      </c>
      <c r="H70" s="157">
        <v>11.560980851877337</v>
      </c>
      <c r="I70" s="157">
        <v>2.8595941830747833</v>
      </c>
      <c r="J70" s="157">
        <v>3.5970122721210416</v>
      </c>
    </row>
    <row r="71" spans="1:10" customFormat="1" x14ac:dyDescent="0.45">
      <c r="A71" s="3" t="s">
        <v>237</v>
      </c>
      <c r="B71" s="3" t="s">
        <v>57</v>
      </c>
      <c r="C71" s="3" t="s">
        <v>302</v>
      </c>
      <c r="D71" s="157">
        <v>49.627611957561847</v>
      </c>
      <c r="E71" s="161">
        <v>16.527806264603186</v>
      </c>
      <c r="F71" s="161">
        <v>4.8665666412793476</v>
      </c>
      <c r="G71" s="157">
        <v>5.7392367656050585</v>
      </c>
      <c r="H71" s="157">
        <v>13.718721257431252</v>
      </c>
      <c r="I71" s="157">
        <v>3.7596084821353508</v>
      </c>
      <c r="J71" s="157">
        <v>5.0156725465076502</v>
      </c>
    </row>
    <row r="72" spans="1:10" customFormat="1" x14ac:dyDescent="0.45">
      <c r="A72" s="3" t="s">
        <v>237</v>
      </c>
      <c r="B72" s="3" t="s">
        <v>57</v>
      </c>
      <c r="C72" s="3" t="s">
        <v>303</v>
      </c>
      <c r="D72" s="157">
        <v>61.983562179859248</v>
      </c>
      <c r="E72" s="161">
        <v>21.191817347491202</v>
      </c>
      <c r="F72" s="161">
        <v>6.2036252115022323</v>
      </c>
      <c r="G72" s="157">
        <v>6.7412197956135147</v>
      </c>
      <c r="H72" s="157">
        <v>17.586744380751465</v>
      </c>
      <c r="I72" s="157">
        <v>4.6008788986625531</v>
      </c>
      <c r="J72" s="157">
        <v>5.6592765458382859</v>
      </c>
    </row>
    <row r="73" spans="1:10" customFormat="1" x14ac:dyDescent="0.45">
      <c r="A73" s="3" t="s">
        <v>237</v>
      </c>
      <c r="B73" s="3" t="s">
        <v>57</v>
      </c>
      <c r="C73" s="3" t="s">
        <v>304</v>
      </c>
      <c r="D73" s="157">
        <v>54.962669212443231</v>
      </c>
      <c r="E73" s="161">
        <v>18.282470628311085</v>
      </c>
      <c r="F73" s="161">
        <v>5.336442041127011</v>
      </c>
      <c r="G73" s="157">
        <v>6.2159175600905252</v>
      </c>
      <c r="H73" s="157">
        <v>15.747196108735434</v>
      </c>
      <c r="I73" s="157">
        <v>4.0576792935083557</v>
      </c>
      <c r="J73" s="157">
        <v>5.3229635806708169</v>
      </c>
    </row>
    <row r="74" spans="1:10" customFormat="1" x14ac:dyDescent="0.45">
      <c r="A74" s="3" t="s">
        <v>237</v>
      </c>
      <c r="B74" s="3" t="s">
        <v>57</v>
      </c>
      <c r="C74" s="3" t="s">
        <v>305</v>
      </c>
      <c r="D74" s="157">
        <v>99.888237376343866</v>
      </c>
      <c r="E74" s="161">
        <v>34.870652440912814</v>
      </c>
      <c r="F74" s="161">
        <v>9.5616922582899821</v>
      </c>
      <c r="G74" s="157">
        <v>10.31346566948759</v>
      </c>
      <c r="H74" s="157">
        <v>29.30350679800673</v>
      </c>
      <c r="I74" s="157">
        <v>7.1972134600137396</v>
      </c>
      <c r="J74" s="157">
        <v>8.6417067496330109</v>
      </c>
    </row>
    <row r="75" spans="1:10" customFormat="1" x14ac:dyDescent="0.45">
      <c r="A75" s="2" t="s">
        <v>235</v>
      </c>
      <c r="B75" s="2" t="s">
        <v>58</v>
      </c>
      <c r="C75" s="2" t="s">
        <v>306</v>
      </c>
      <c r="D75" s="156">
        <v>384.31609887755724</v>
      </c>
      <c r="E75" s="160">
        <v>132.92431586230876</v>
      </c>
      <c r="F75" s="160">
        <v>36.97230004322558</v>
      </c>
      <c r="G75" s="156">
        <v>42.482745766134094</v>
      </c>
      <c r="H75" s="156">
        <v>108.32784896270248</v>
      </c>
      <c r="I75" s="156">
        <v>28.023732900885872</v>
      </c>
      <c r="J75" s="156">
        <v>35.585155342300482</v>
      </c>
    </row>
    <row r="76" spans="1:10" customFormat="1" x14ac:dyDescent="0.45">
      <c r="A76" s="3" t="s">
        <v>237</v>
      </c>
      <c r="B76" s="3" t="s">
        <v>58</v>
      </c>
      <c r="C76" s="3" t="s">
        <v>307</v>
      </c>
      <c r="D76" s="157">
        <v>127.07075702968233</v>
      </c>
      <c r="E76" s="161">
        <v>44.519419705431062</v>
      </c>
      <c r="F76" s="161">
        <v>12.027177464440433</v>
      </c>
      <c r="G76" s="157">
        <v>13.332761821758597</v>
      </c>
      <c r="H76" s="157">
        <v>36.794279941711693</v>
      </c>
      <c r="I76" s="157">
        <v>9.1502662459687123</v>
      </c>
      <c r="J76" s="157">
        <v>11.246851850371829</v>
      </c>
    </row>
    <row r="77" spans="1:10" customFormat="1" x14ac:dyDescent="0.45">
      <c r="A77" s="3" t="s">
        <v>237</v>
      </c>
      <c r="B77" s="3" t="s">
        <v>58</v>
      </c>
      <c r="C77" s="3" t="s">
        <v>308</v>
      </c>
      <c r="D77" s="157">
        <v>69.37378388992515</v>
      </c>
      <c r="E77" s="161">
        <v>23.923810894425625</v>
      </c>
      <c r="F77" s="161">
        <v>6.8494771124511384</v>
      </c>
      <c r="G77" s="157">
        <v>7.7679902269352201</v>
      </c>
      <c r="H77" s="157">
        <v>19.12135852479366</v>
      </c>
      <c r="I77" s="157">
        <v>5.1368261726398003</v>
      </c>
      <c r="J77" s="157">
        <v>6.5743209586797082</v>
      </c>
    </row>
    <row r="78" spans="1:10" customFormat="1" x14ac:dyDescent="0.45">
      <c r="A78" s="3" t="s">
        <v>237</v>
      </c>
      <c r="B78" s="3" t="s">
        <v>58</v>
      </c>
      <c r="C78" s="3" t="s">
        <v>309</v>
      </c>
      <c r="D78" s="157">
        <v>27.385168455934753</v>
      </c>
      <c r="E78" s="161">
        <v>9.2676466177774941</v>
      </c>
      <c r="F78" s="161">
        <v>2.7348925300013485</v>
      </c>
      <c r="G78" s="157">
        <v>3.1499066899599852</v>
      </c>
      <c r="H78" s="157">
        <v>7.3913381019743252</v>
      </c>
      <c r="I78" s="157">
        <v>2.1278339673196607</v>
      </c>
      <c r="J78" s="157">
        <v>2.7135505489019436</v>
      </c>
    </row>
    <row r="79" spans="1:10" customFormat="1" x14ac:dyDescent="0.45">
      <c r="A79" s="3" t="s">
        <v>237</v>
      </c>
      <c r="B79" s="3" t="s">
        <v>58</v>
      </c>
      <c r="C79" s="3" t="s">
        <v>310</v>
      </c>
      <c r="D79" s="157">
        <v>60.134429325489357</v>
      </c>
      <c r="E79" s="161">
        <v>21.384264406736602</v>
      </c>
      <c r="F79" s="161">
        <v>5.7047227599265327</v>
      </c>
      <c r="G79" s="157">
        <v>6.5162264606163767</v>
      </c>
      <c r="H79" s="157">
        <v>17.039851651233171</v>
      </c>
      <c r="I79" s="157">
        <v>4.2150548800483536</v>
      </c>
      <c r="J79" s="157">
        <v>5.2743091669283206</v>
      </c>
    </row>
    <row r="80" spans="1:10" customFormat="1" x14ac:dyDescent="0.45">
      <c r="A80" s="3" t="s">
        <v>237</v>
      </c>
      <c r="B80" s="3" t="s">
        <v>58</v>
      </c>
      <c r="C80" s="3" t="s">
        <v>311</v>
      </c>
      <c r="D80" s="157">
        <v>54.257420250505724</v>
      </c>
      <c r="E80" s="161">
        <v>18.22209508031251</v>
      </c>
      <c r="F80" s="161">
        <v>5.3228356106294905</v>
      </c>
      <c r="G80" s="157">
        <v>6.3589217984361683</v>
      </c>
      <c r="H80" s="157">
        <v>15.196988877826136</v>
      </c>
      <c r="I80" s="157">
        <v>3.9539709576778415</v>
      </c>
      <c r="J80" s="157">
        <v>5.2026079256235791</v>
      </c>
    </row>
    <row r="81" spans="1:10" customFormat="1" x14ac:dyDescent="0.45">
      <c r="A81" s="3" t="s">
        <v>237</v>
      </c>
      <c r="B81" s="3" t="s">
        <v>58</v>
      </c>
      <c r="C81" s="3" t="s">
        <v>312</v>
      </c>
      <c r="D81" s="157">
        <v>46.094539926019863</v>
      </c>
      <c r="E81" s="161">
        <v>15.607079157625313</v>
      </c>
      <c r="F81" s="161">
        <v>4.3331945657765969</v>
      </c>
      <c r="G81" s="157">
        <v>5.3569387684277121</v>
      </c>
      <c r="H81" s="157">
        <v>12.784031865163657</v>
      </c>
      <c r="I81" s="157">
        <v>3.4397806772314805</v>
      </c>
      <c r="J81" s="157">
        <v>4.573514891795103</v>
      </c>
    </row>
    <row r="82" spans="1:10" customFormat="1" x14ac:dyDescent="0.45">
      <c r="A82" s="2" t="s">
        <v>235</v>
      </c>
      <c r="B82" s="2" t="s">
        <v>59</v>
      </c>
      <c r="C82" s="2" t="s">
        <v>313</v>
      </c>
      <c r="D82" s="156">
        <v>376.756098085997</v>
      </c>
      <c r="E82" s="160">
        <v>128.73953569165909</v>
      </c>
      <c r="F82" s="160">
        <v>35.718694246720766</v>
      </c>
      <c r="G82" s="156">
        <v>42.313047403297212</v>
      </c>
      <c r="H82" s="156">
        <v>106.62419524771835</v>
      </c>
      <c r="I82" s="156">
        <v>27.526222982146507</v>
      </c>
      <c r="J82" s="156">
        <v>35.834402514455057</v>
      </c>
    </row>
    <row r="83" spans="1:10" customFormat="1" x14ac:dyDescent="0.45">
      <c r="A83" s="3" t="s">
        <v>237</v>
      </c>
      <c r="B83" s="3" t="s">
        <v>59</v>
      </c>
      <c r="C83" s="3" t="s">
        <v>314</v>
      </c>
      <c r="D83" s="157">
        <v>107.90852211127445</v>
      </c>
      <c r="E83" s="161">
        <v>36.92719454461345</v>
      </c>
      <c r="F83" s="161">
        <v>10.190309347275308</v>
      </c>
      <c r="G83" s="157">
        <v>12.21637540107359</v>
      </c>
      <c r="H83" s="157">
        <v>30.34094573339593</v>
      </c>
      <c r="I83" s="157">
        <v>7.8890858542956295</v>
      </c>
      <c r="J83" s="157">
        <v>10.344611230620549</v>
      </c>
    </row>
    <row r="84" spans="1:10" customFormat="1" x14ac:dyDescent="0.45">
      <c r="A84" s="3" t="s">
        <v>237</v>
      </c>
      <c r="B84" s="3" t="s">
        <v>59</v>
      </c>
      <c r="C84" s="3" t="s">
        <v>315</v>
      </c>
      <c r="D84" s="157">
        <v>107.83160232581852</v>
      </c>
      <c r="E84" s="161">
        <v>36.217781855630463</v>
      </c>
      <c r="F84" s="161">
        <v>10.41073352133518</v>
      </c>
      <c r="G84" s="157">
        <v>12.448042267193596</v>
      </c>
      <c r="H84" s="157">
        <v>30.25808319862044</v>
      </c>
      <c r="I84" s="157">
        <v>7.9449288043581898</v>
      </c>
      <c r="J84" s="157">
        <v>10.552032678680661</v>
      </c>
    </row>
    <row r="85" spans="1:10" customFormat="1" x14ac:dyDescent="0.45">
      <c r="A85" s="3" t="s">
        <v>237</v>
      </c>
      <c r="B85" s="3" t="s">
        <v>59</v>
      </c>
      <c r="C85" s="3" t="s">
        <v>316</v>
      </c>
      <c r="D85" s="157">
        <v>53.440855802166105</v>
      </c>
      <c r="E85" s="161">
        <v>18.780568899299109</v>
      </c>
      <c r="F85" s="161">
        <v>4.8593098783473385</v>
      </c>
      <c r="G85" s="157">
        <v>5.6734548159660623</v>
      </c>
      <c r="H85" s="157">
        <v>15.41574596963344</v>
      </c>
      <c r="I85" s="157">
        <v>3.8531635543181166</v>
      </c>
      <c r="J85" s="157">
        <v>4.8586126846020363</v>
      </c>
    </row>
    <row r="86" spans="1:10" customFormat="1" x14ac:dyDescent="0.45">
      <c r="A86" s="3" t="s">
        <v>237</v>
      </c>
      <c r="B86" s="3" t="s">
        <v>59</v>
      </c>
      <c r="C86" s="3" t="s">
        <v>317</v>
      </c>
      <c r="D86" s="157">
        <v>107.57511784673808</v>
      </c>
      <c r="E86" s="161">
        <v>36.813990392116146</v>
      </c>
      <c r="F86" s="161">
        <v>10.258341499762958</v>
      </c>
      <c r="G86" s="157">
        <v>11.97517491906402</v>
      </c>
      <c r="H86" s="157">
        <v>30.609420346068543</v>
      </c>
      <c r="I86" s="157">
        <v>7.8390447691745928</v>
      </c>
      <c r="J86" s="157">
        <v>10.079145920551818</v>
      </c>
    </row>
    <row r="87" spans="1:10" customFormat="1" x14ac:dyDescent="0.45">
      <c r="A87" s="2" t="s">
        <v>235</v>
      </c>
      <c r="B87" s="2" t="s">
        <v>60</v>
      </c>
      <c r="C87" s="2" t="s">
        <v>318</v>
      </c>
      <c r="D87" s="156">
        <v>1489.9289100180147</v>
      </c>
      <c r="E87" s="160">
        <v>518.7202941012963</v>
      </c>
      <c r="F87" s="160">
        <v>140.47550974248682</v>
      </c>
      <c r="G87" s="156">
        <v>156.271218217761</v>
      </c>
      <c r="H87" s="156">
        <v>434.86258250180867</v>
      </c>
      <c r="I87" s="156">
        <v>107.0407820063207</v>
      </c>
      <c r="J87" s="156">
        <v>132.55852344834105</v>
      </c>
    </row>
    <row r="88" spans="1:10" customFormat="1" x14ac:dyDescent="0.45">
      <c r="A88" s="3" t="s">
        <v>237</v>
      </c>
      <c r="B88" s="3" t="s">
        <v>60</v>
      </c>
      <c r="C88" s="3" t="s">
        <v>319</v>
      </c>
      <c r="D88" s="157">
        <v>24.521461933342096</v>
      </c>
      <c r="E88" s="161">
        <v>8.0940969035556822</v>
      </c>
      <c r="F88" s="161">
        <v>2.3330492826412814</v>
      </c>
      <c r="G88" s="157">
        <v>2.8066965179304444</v>
      </c>
      <c r="H88" s="157">
        <v>6.9703964253147959</v>
      </c>
      <c r="I88" s="157">
        <v>1.8725519098907142</v>
      </c>
      <c r="J88" s="157">
        <v>2.4446708940091781</v>
      </c>
    </row>
    <row r="89" spans="1:10" customFormat="1" x14ac:dyDescent="0.45">
      <c r="A89" s="3" t="s">
        <v>237</v>
      </c>
      <c r="B89" s="3" t="s">
        <v>60</v>
      </c>
      <c r="C89" s="3" t="s">
        <v>320</v>
      </c>
      <c r="D89" s="157">
        <v>82.44187625079887</v>
      </c>
      <c r="E89" s="161">
        <v>27.716150003084561</v>
      </c>
      <c r="F89" s="161">
        <v>7.8645168275660708</v>
      </c>
      <c r="G89" s="157">
        <v>9.4010986288424441</v>
      </c>
      <c r="H89" s="157">
        <v>23.446782840074597</v>
      </c>
      <c r="I89" s="157">
        <v>6.0818049249975088</v>
      </c>
      <c r="J89" s="157">
        <v>7.9315230262336858</v>
      </c>
    </row>
    <row r="90" spans="1:10" customFormat="1" x14ac:dyDescent="0.45">
      <c r="A90" s="3" t="s">
        <v>237</v>
      </c>
      <c r="B90" s="3" t="s">
        <v>60</v>
      </c>
      <c r="C90" s="3" t="s">
        <v>321</v>
      </c>
      <c r="D90" s="157">
        <v>101.40294714931807</v>
      </c>
      <c r="E90" s="161">
        <v>34.538586926920772</v>
      </c>
      <c r="F90" s="161">
        <v>9.5245013482634313</v>
      </c>
      <c r="G90" s="157">
        <v>11.573809690107231</v>
      </c>
      <c r="H90" s="157">
        <v>28.713525550405166</v>
      </c>
      <c r="I90" s="157">
        <v>7.550401988331628</v>
      </c>
      <c r="J90" s="157">
        <v>9.5021216452898312</v>
      </c>
    </row>
    <row r="91" spans="1:10" customFormat="1" x14ac:dyDescent="0.45">
      <c r="A91" s="3" t="s">
        <v>237</v>
      </c>
      <c r="B91" s="3" t="s">
        <v>60</v>
      </c>
      <c r="C91" s="3" t="s">
        <v>322</v>
      </c>
      <c r="D91" s="157">
        <v>238.54702829372314</v>
      </c>
      <c r="E91" s="161">
        <v>83.959746435484149</v>
      </c>
      <c r="F91" s="161">
        <v>22.367157547188445</v>
      </c>
      <c r="G91" s="157">
        <v>24.708272301359873</v>
      </c>
      <c r="H91" s="157">
        <v>69.601214710026184</v>
      </c>
      <c r="I91" s="157">
        <v>16.859494287075698</v>
      </c>
      <c r="J91" s="157">
        <v>21.051143012588774</v>
      </c>
    </row>
    <row r="92" spans="1:10" customFormat="1" x14ac:dyDescent="0.45">
      <c r="A92" s="3" t="s">
        <v>237</v>
      </c>
      <c r="B92" s="3" t="s">
        <v>60</v>
      </c>
      <c r="C92" s="3" t="s">
        <v>323</v>
      </c>
      <c r="D92" s="157">
        <v>127.70752422537689</v>
      </c>
      <c r="E92" s="161">
        <v>45.119401713666903</v>
      </c>
      <c r="F92" s="161">
        <v>11.696087655667506</v>
      </c>
      <c r="G92" s="157">
        <v>12.865614643162875</v>
      </c>
      <c r="H92" s="157">
        <v>38.325579584362956</v>
      </c>
      <c r="I92" s="157">
        <v>8.9704084327801432</v>
      </c>
      <c r="J92" s="157">
        <v>10.730432195736501</v>
      </c>
    </row>
    <row r="93" spans="1:10" customFormat="1" x14ac:dyDescent="0.45">
      <c r="A93" s="3" t="s">
        <v>237</v>
      </c>
      <c r="B93" s="3" t="s">
        <v>60</v>
      </c>
      <c r="C93" s="3" t="s">
        <v>324</v>
      </c>
      <c r="D93" s="157">
        <v>295.59873105287744</v>
      </c>
      <c r="E93" s="161">
        <v>105.81192133920977</v>
      </c>
      <c r="F93" s="161">
        <v>27.254587381897352</v>
      </c>
      <c r="G93" s="157">
        <v>28.9259439709673</v>
      </c>
      <c r="H93" s="157">
        <v>88.112704978872429</v>
      </c>
      <c r="I93" s="157">
        <v>20.550930856147641</v>
      </c>
      <c r="J93" s="157">
        <v>24.942642525782887</v>
      </c>
    </row>
    <row r="94" spans="1:10" customFormat="1" x14ac:dyDescent="0.45">
      <c r="A94" s="3" t="s">
        <v>237</v>
      </c>
      <c r="B94" s="3" t="s">
        <v>60</v>
      </c>
      <c r="C94" s="3" t="s">
        <v>325</v>
      </c>
      <c r="D94" s="157">
        <v>101.93664507547597</v>
      </c>
      <c r="E94" s="161">
        <v>34.897066743162185</v>
      </c>
      <c r="F94" s="161">
        <v>9.6841501327676074</v>
      </c>
      <c r="G94" s="157">
        <v>11.508027740468206</v>
      </c>
      <c r="H94" s="157">
        <v>28.905766631084315</v>
      </c>
      <c r="I94" s="157">
        <v>7.4728020447381587</v>
      </c>
      <c r="J94" s="157">
        <v>9.4688317832554993</v>
      </c>
    </row>
    <row r="95" spans="1:10" customFormat="1" x14ac:dyDescent="0.45">
      <c r="A95" s="3" t="s">
        <v>237</v>
      </c>
      <c r="B95" s="3" t="s">
        <v>60</v>
      </c>
      <c r="C95" s="3" t="s">
        <v>326</v>
      </c>
      <c r="D95" s="157">
        <v>49.930519249607656</v>
      </c>
      <c r="E95" s="161">
        <v>18.395674780808349</v>
      </c>
      <c r="F95" s="161">
        <v>4.5146136390768552</v>
      </c>
      <c r="G95" s="157">
        <v>4.5952028588399365</v>
      </c>
      <c r="H95" s="157">
        <v>14.961659279063721</v>
      </c>
      <c r="I95" s="157">
        <v>3.5471151786504627</v>
      </c>
      <c r="J95" s="157">
        <v>3.9162535131683298</v>
      </c>
    </row>
    <row r="96" spans="1:10" customFormat="1" x14ac:dyDescent="0.45">
      <c r="A96" s="3" t="s">
        <v>237</v>
      </c>
      <c r="B96" s="3" t="s">
        <v>60</v>
      </c>
      <c r="C96" s="3" t="s">
        <v>327</v>
      </c>
      <c r="D96" s="157">
        <v>107.56791292569783</v>
      </c>
      <c r="E96" s="161">
        <v>38.319605620329888</v>
      </c>
      <c r="F96" s="161">
        <v>10.015239941540624</v>
      </c>
      <c r="G96" s="157">
        <v>10.198108917222124</v>
      </c>
      <c r="H96" s="157">
        <v>32.866595793353071</v>
      </c>
      <c r="I96" s="157">
        <v>7.5881141104517766</v>
      </c>
      <c r="J96" s="157">
        <v>8.580248542800339</v>
      </c>
    </row>
    <row r="97" spans="1:10" customFormat="1" x14ac:dyDescent="0.45">
      <c r="A97" s="3" t="s">
        <v>237</v>
      </c>
      <c r="B97" s="3" t="s">
        <v>60</v>
      </c>
      <c r="C97" s="3" t="s">
        <v>328</v>
      </c>
      <c r="D97" s="157">
        <v>129.52519195388049</v>
      </c>
      <c r="E97" s="161">
        <v>44.587342196929377</v>
      </c>
      <c r="F97" s="161">
        <v>12.727455087379433</v>
      </c>
      <c r="G97" s="157">
        <v>13.651184592474896</v>
      </c>
      <c r="H97" s="157">
        <v>37.361059679576165</v>
      </c>
      <c r="I97" s="157">
        <v>9.4809725476380216</v>
      </c>
      <c r="J97" s="157">
        <v>11.71717784988263</v>
      </c>
    </row>
    <row r="98" spans="1:10" customFormat="1" x14ac:dyDescent="0.45">
      <c r="A98" s="3" t="s">
        <v>237</v>
      </c>
      <c r="B98" s="3" t="s">
        <v>60</v>
      </c>
      <c r="C98" s="3" t="s">
        <v>329</v>
      </c>
      <c r="D98" s="157">
        <v>119.14337687113044</v>
      </c>
      <c r="E98" s="161">
        <v>40.587462142025416</v>
      </c>
      <c r="F98" s="161">
        <v>11.541881443362273</v>
      </c>
      <c r="G98" s="157">
        <v>12.96857769477166</v>
      </c>
      <c r="H98" s="157">
        <v>34.334919909575042</v>
      </c>
      <c r="I98" s="157">
        <v>8.6600086584062712</v>
      </c>
      <c r="J98" s="157">
        <v>11.050527022989801</v>
      </c>
    </row>
    <row r="99" spans="1:10" customFormat="1" x14ac:dyDescent="0.45">
      <c r="A99" s="3" t="s">
        <v>237</v>
      </c>
      <c r="B99" s="3" t="s">
        <v>60</v>
      </c>
      <c r="C99" s="3" t="s">
        <v>330</v>
      </c>
      <c r="D99" s="157">
        <v>62.503091722989154</v>
      </c>
      <c r="E99" s="161">
        <v>20.20316774901497</v>
      </c>
      <c r="F99" s="161">
        <v>6.1111014841191018</v>
      </c>
      <c r="G99" s="157">
        <v>7.5296498296924819</v>
      </c>
      <c r="H99" s="157">
        <v>17.517139851540044</v>
      </c>
      <c r="I99" s="157">
        <v>4.7111143325523246</v>
      </c>
      <c r="J99" s="157">
        <v>6.4309184760702323</v>
      </c>
    </row>
    <row r="100" spans="1:10" customFormat="1" x14ac:dyDescent="0.45">
      <c r="A100" s="3" t="s">
        <v>237</v>
      </c>
      <c r="B100" s="3" t="s">
        <v>60</v>
      </c>
      <c r="C100" s="3" t="s">
        <v>331</v>
      </c>
      <c r="D100" s="157">
        <v>33.271048311039841</v>
      </c>
      <c r="E100" s="161">
        <v>11.437392873975391</v>
      </c>
      <c r="F100" s="161">
        <v>3.2437730306085646</v>
      </c>
      <c r="G100" s="157">
        <v>3.5846395745307382</v>
      </c>
      <c r="H100" s="157">
        <v>9.4396999616245854</v>
      </c>
      <c r="I100" s="157">
        <v>2.4781215631667655</v>
      </c>
      <c r="J100" s="157">
        <v>3.0874213071337917</v>
      </c>
    </row>
    <row r="101" spans="1:10" customFormat="1" x14ac:dyDescent="0.45">
      <c r="A101" s="3" t="s">
        <v>237</v>
      </c>
      <c r="B101" s="3" t="s">
        <v>60</v>
      </c>
      <c r="C101" s="3" t="s">
        <v>332</v>
      </c>
      <c r="D101" s="157">
        <v>15.831555002755918</v>
      </c>
      <c r="E101" s="161">
        <v>5.0526786731287068</v>
      </c>
      <c r="F101" s="161">
        <v>1.5973949404087524</v>
      </c>
      <c r="G101" s="157">
        <v>1.9543912573904225</v>
      </c>
      <c r="H101" s="157">
        <v>4.3055373069348208</v>
      </c>
      <c r="I101" s="157">
        <v>1.2169411714936613</v>
      </c>
      <c r="J101" s="157">
        <v>1.7046116533995546</v>
      </c>
    </row>
    <row r="102" spans="1:10" customFormat="1" x14ac:dyDescent="0.45">
      <c r="A102" s="2" t="s">
        <v>235</v>
      </c>
      <c r="B102" s="2" t="s">
        <v>61</v>
      </c>
      <c r="C102" s="2" t="s">
        <v>333</v>
      </c>
      <c r="D102" s="156">
        <v>1254.2510671522177</v>
      </c>
      <c r="E102" s="160">
        <v>436.21710776127861</v>
      </c>
      <c r="F102" s="160">
        <v>118.52289477778979</v>
      </c>
      <c r="G102" s="156">
        <v>132.24269272933677</v>
      </c>
      <c r="H102" s="156">
        <v>365.49006838776035</v>
      </c>
      <c r="I102" s="156">
        <v>89.669998371269784</v>
      </c>
      <c r="J102" s="156">
        <v>112.10830512478238</v>
      </c>
    </row>
    <row r="103" spans="1:10" customFormat="1" x14ac:dyDescent="0.45">
      <c r="A103" s="3" t="s">
        <v>237</v>
      </c>
      <c r="B103" s="3" t="s">
        <v>61</v>
      </c>
      <c r="C103" s="3" t="s">
        <v>334</v>
      </c>
      <c r="D103" s="157">
        <v>189.41466308625462</v>
      </c>
      <c r="E103" s="161">
        <v>65.258420442933328</v>
      </c>
      <c r="F103" s="161">
        <v>18.001307548217838</v>
      </c>
      <c r="G103" s="157">
        <v>20.704153627681912</v>
      </c>
      <c r="H103" s="157">
        <v>54.152323726482784</v>
      </c>
      <c r="I103" s="157">
        <v>13.721410586805757</v>
      </c>
      <c r="J103" s="157">
        <v>17.577047154133009</v>
      </c>
    </row>
    <row r="104" spans="1:10" customFormat="1" x14ac:dyDescent="0.45">
      <c r="A104" s="3" t="s">
        <v>237</v>
      </c>
      <c r="B104" s="3" t="s">
        <v>61</v>
      </c>
      <c r="C104" s="3" t="s">
        <v>335</v>
      </c>
      <c r="D104" s="157">
        <v>379.61269981430559</v>
      </c>
      <c r="E104" s="161">
        <v>134.66765981076699</v>
      </c>
      <c r="F104" s="161">
        <v>35.19530022024955</v>
      </c>
      <c r="G104" s="157">
        <v>38.106816072757496</v>
      </c>
      <c r="H104" s="157">
        <v>112.46434669869529</v>
      </c>
      <c r="I104" s="157">
        <v>26.418792011424888</v>
      </c>
      <c r="J104" s="157">
        <v>32.759785000411362</v>
      </c>
    </row>
    <row r="105" spans="1:10" customFormat="1" x14ac:dyDescent="0.45">
      <c r="A105" s="3" t="s">
        <v>237</v>
      </c>
      <c r="B105" s="3" t="s">
        <v>61</v>
      </c>
      <c r="C105" s="3" t="s">
        <v>336</v>
      </c>
      <c r="D105" s="157">
        <v>302.97580475559107</v>
      </c>
      <c r="E105" s="161">
        <v>107.77035317741273</v>
      </c>
      <c r="F105" s="161">
        <v>27.685457680985444</v>
      </c>
      <c r="G105" s="157">
        <v>29.921253469852985</v>
      </c>
      <c r="H105" s="157">
        <v>91.281368308687433</v>
      </c>
      <c r="I105" s="157">
        <v>21.134018282775159</v>
      </c>
      <c r="J105" s="157">
        <v>25.183353835877327</v>
      </c>
    </row>
    <row r="106" spans="1:10" customFormat="1" x14ac:dyDescent="0.45">
      <c r="A106" s="3" t="s">
        <v>237</v>
      </c>
      <c r="B106" s="3" t="s">
        <v>61</v>
      </c>
      <c r="C106" s="3" t="s">
        <v>337</v>
      </c>
      <c r="D106" s="157">
        <v>147.2857550231694</v>
      </c>
      <c r="E106" s="161">
        <v>49.772092381304951</v>
      </c>
      <c r="F106" s="161">
        <v>14.54527420184794</v>
      </c>
      <c r="G106" s="157">
        <v>16.307249979347944</v>
      </c>
      <c r="H106" s="157">
        <v>41.921813593619255</v>
      </c>
      <c r="I106" s="157">
        <v>10.886474329732623</v>
      </c>
      <c r="J106" s="157">
        <v>13.852850537316659</v>
      </c>
    </row>
    <row r="107" spans="1:10" customFormat="1" x14ac:dyDescent="0.45">
      <c r="A107" s="3" t="s">
        <v>237</v>
      </c>
      <c r="B107" s="3" t="s">
        <v>61</v>
      </c>
      <c r="C107" s="3" t="s">
        <v>338</v>
      </c>
      <c r="D107" s="157">
        <v>39.591504641358647</v>
      </c>
      <c r="E107" s="161">
        <v>12.818483534442237</v>
      </c>
      <c r="F107" s="161">
        <v>4.0039189477366373</v>
      </c>
      <c r="G107" s="157">
        <v>4.8640508269297378</v>
      </c>
      <c r="H107" s="157">
        <v>10.762186016641515</v>
      </c>
      <c r="I107" s="157">
        <v>3.0140688371440056</v>
      </c>
      <c r="J107" s="157">
        <v>4.1287964784645173</v>
      </c>
    </row>
    <row r="108" spans="1:10" customFormat="1" x14ac:dyDescent="0.45">
      <c r="A108" s="3" t="s">
        <v>237</v>
      </c>
      <c r="B108" s="3" t="s">
        <v>61</v>
      </c>
      <c r="C108" s="3" t="s">
        <v>339</v>
      </c>
      <c r="D108" s="157">
        <v>62.825932109106773</v>
      </c>
      <c r="E108" s="161">
        <v>20.557874093506427</v>
      </c>
      <c r="F108" s="161">
        <v>6.3288043720794036</v>
      </c>
      <c r="G108" s="157">
        <v>7.7765704812359617</v>
      </c>
      <c r="H108" s="157">
        <v>16.920529601156449</v>
      </c>
      <c r="I108" s="157">
        <v>4.8206245333243984</v>
      </c>
      <c r="J108" s="157">
        <v>6.4215290278041337</v>
      </c>
    </row>
    <row r="109" spans="1:10" customFormat="1" x14ac:dyDescent="0.45">
      <c r="A109" s="3" t="s">
        <v>237</v>
      </c>
      <c r="B109" s="3" t="s">
        <v>61</v>
      </c>
      <c r="C109" s="3" t="s">
        <v>340</v>
      </c>
      <c r="D109" s="157">
        <v>17.262076750913607</v>
      </c>
      <c r="E109" s="161">
        <v>5.7394505316122029</v>
      </c>
      <c r="F109" s="161">
        <v>1.7370876268499409</v>
      </c>
      <c r="G109" s="157">
        <v>2.1565039142522617</v>
      </c>
      <c r="H109" s="157">
        <v>4.5309234015241628</v>
      </c>
      <c r="I109" s="157">
        <v>1.3286270716188178</v>
      </c>
      <c r="J109" s="157">
        <v>1.7694842050562194</v>
      </c>
    </row>
    <row r="110" spans="1:10" customFormat="1" x14ac:dyDescent="0.45">
      <c r="A110" s="3" t="s">
        <v>237</v>
      </c>
      <c r="B110" s="3" t="s">
        <v>61</v>
      </c>
      <c r="C110" s="3" t="s">
        <v>341</v>
      </c>
      <c r="D110" s="157">
        <v>64.337328992195907</v>
      </c>
      <c r="E110" s="161">
        <v>22.03330154772101</v>
      </c>
      <c r="F110" s="161">
        <v>6.1809478273397005</v>
      </c>
      <c r="G110" s="157">
        <v>6.7955614061848628</v>
      </c>
      <c r="H110" s="157">
        <v>19.021923483063048</v>
      </c>
      <c r="I110" s="157">
        <v>4.6335143889588641</v>
      </c>
      <c r="J110" s="157">
        <v>5.6720803389284109</v>
      </c>
    </row>
    <row r="111" spans="1:10" customFormat="1" x14ac:dyDescent="0.45">
      <c r="A111" s="3" t="s">
        <v>237</v>
      </c>
      <c r="B111" s="3" t="s">
        <v>61</v>
      </c>
      <c r="C111" s="3" t="s">
        <v>342</v>
      </c>
      <c r="D111" s="157">
        <v>50.945301979322302</v>
      </c>
      <c r="E111" s="161">
        <v>17.59947224157748</v>
      </c>
      <c r="F111" s="161">
        <v>4.8447963524833213</v>
      </c>
      <c r="G111" s="157">
        <v>5.6105329510939823</v>
      </c>
      <c r="H111" s="157">
        <v>14.434653557891544</v>
      </c>
      <c r="I111" s="157">
        <v>3.7124683294851244</v>
      </c>
      <c r="J111" s="157">
        <v>4.7433785467908498</v>
      </c>
    </row>
    <row r="112" spans="1:10" customFormat="1" x14ac:dyDescent="0.45">
      <c r="A112" s="2" t="s">
        <v>235</v>
      </c>
      <c r="B112" s="2" t="s">
        <v>62</v>
      </c>
      <c r="C112" s="2" t="s">
        <v>343</v>
      </c>
      <c r="D112" s="156">
        <v>2799.0380211061015</v>
      </c>
      <c r="E112" s="160">
        <v>1020.7844838984939</v>
      </c>
      <c r="F112" s="160">
        <v>252.47729593049937</v>
      </c>
      <c r="G112" s="156">
        <v>258.33810993298908</v>
      </c>
      <c r="H112" s="156">
        <v>855.32697096102606</v>
      </c>
      <c r="I112" s="156">
        <v>192.60378523207845</v>
      </c>
      <c r="J112" s="156">
        <v>219.50737515101491</v>
      </c>
    </row>
    <row r="113" spans="1:10" customFormat="1" x14ac:dyDescent="0.45">
      <c r="A113" s="3" t="s">
        <v>237</v>
      </c>
      <c r="B113" s="3" t="s">
        <v>62</v>
      </c>
      <c r="C113" s="3" t="s">
        <v>344</v>
      </c>
      <c r="D113" s="157">
        <v>644.04514135491945</v>
      </c>
      <c r="E113" s="161">
        <v>234.40051816087254</v>
      </c>
      <c r="F113" s="161">
        <v>57.824608328356859</v>
      </c>
      <c r="G113" s="157">
        <v>59.664228322568313</v>
      </c>
      <c r="H113" s="157">
        <v>197.68680646459839</v>
      </c>
      <c r="I113" s="157">
        <v>44.01947454478578</v>
      </c>
      <c r="J113" s="157">
        <v>50.449505533737565</v>
      </c>
    </row>
    <row r="114" spans="1:10" customFormat="1" x14ac:dyDescent="0.45">
      <c r="A114" s="3" t="s">
        <v>237</v>
      </c>
      <c r="B114" s="3" t="s">
        <v>62</v>
      </c>
      <c r="C114" s="3" t="s">
        <v>345</v>
      </c>
      <c r="D114" s="157">
        <v>541.47655520445869</v>
      </c>
      <c r="E114" s="161">
        <v>203.2542823371202</v>
      </c>
      <c r="F114" s="161">
        <v>47.118161717542286</v>
      </c>
      <c r="G114" s="157">
        <v>45.249401097327727</v>
      </c>
      <c r="H114" s="157">
        <v>171.12770681835593</v>
      </c>
      <c r="I114" s="157">
        <v>36.212340032789811</v>
      </c>
      <c r="J114" s="157">
        <v>38.514663201322669</v>
      </c>
    </row>
    <row r="115" spans="1:10" customFormat="1" x14ac:dyDescent="0.45">
      <c r="A115" s="3" t="s">
        <v>237</v>
      </c>
      <c r="B115" s="3" t="s">
        <v>62</v>
      </c>
      <c r="C115" s="3" t="s">
        <v>346</v>
      </c>
      <c r="D115" s="157">
        <v>746.89600331032318</v>
      </c>
      <c r="E115" s="161">
        <v>279.6255770835366</v>
      </c>
      <c r="F115" s="161">
        <v>65.026945538376992</v>
      </c>
      <c r="G115" s="157">
        <v>63.236474196442444</v>
      </c>
      <c r="H115" s="157">
        <v>235.22022021650741</v>
      </c>
      <c r="I115" s="157">
        <v>49.874281503944516</v>
      </c>
      <c r="J115" s="157">
        <v>53.912504771515245</v>
      </c>
    </row>
    <row r="116" spans="1:10" customFormat="1" x14ac:dyDescent="0.45">
      <c r="A116" s="3" t="s">
        <v>237</v>
      </c>
      <c r="B116" s="3" t="s">
        <v>62</v>
      </c>
      <c r="C116" s="3" t="s">
        <v>347</v>
      </c>
      <c r="D116" s="157">
        <v>861.71971834654232</v>
      </c>
      <c r="E116" s="161">
        <v>301.63623780075812</v>
      </c>
      <c r="F116" s="161">
        <v>82.040426232474999</v>
      </c>
      <c r="G116" s="157">
        <v>89.702745267864714</v>
      </c>
      <c r="H116" s="157">
        <v>249.93992089402664</v>
      </c>
      <c r="I116" s="157">
        <v>62.15465388588855</v>
      </c>
      <c r="J116" s="157">
        <v>76.245734265529251</v>
      </c>
    </row>
    <row r="117" spans="1:10" customFormat="1" x14ac:dyDescent="0.45">
      <c r="A117" s="3" t="s">
        <v>237</v>
      </c>
      <c r="B117" s="3" t="s">
        <v>62</v>
      </c>
      <c r="C117" s="3" t="s">
        <v>348</v>
      </c>
      <c r="D117" s="157">
        <v>4.9006028898557403</v>
      </c>
      <c r="E117" s="161">
        <v>1.8678685162051556</v>
      </c>
      <c r="F117" s="161">
        <v>0.4671541137481578</v>
      </c>
      <c r="G117" s="157">
        <v>0.48526104878620885</v>
      </c>
      <c r="H117" s="157">
        <v>1.3523165675361097</v>
      </c>
      <c r="I117" s="157">
        <v>0.34303526467014323</v>
      </c>
      <c r="J117" s="157">
        <v>0.38496737890996485</v>
      </c>
    </row>
    <row r="118" spans="1:10" customFormat="1" x14ac:dyDescent="0.45">
      <c r="A118" s="2" t="s">
        <v>235</v>
      </c>
      <c r="B118" s="2" t="s">
        <v>63</v>
      </c>
      <c r="C118" s="2" t="s">
        <v>349</v>
      </c>
      <c r="D118" s="156">
        <v>1861.89837564086</v>
      </c>
      <c r="E118" s="160">
        <v>653.10494353081879</v>
      </c>
      <c r="F118" s="160">
        <v>175.10659664477302</v>
      </c>
      <c r="G118" s="156">
        <v>192.88793012695649</v>
      </c>
      <c r="H118" s="156">
        <v>543.92625077331718</v>
      </c>
      <c r="I118" s="156">
        <v>132.92435197688587</v>
      </c>
      <c r="J118" s="156">
        <v>163.94830258810865</v>
      </c>
    </row>
    <row r="119" spans="1:10" customFormat="1" x14ac:dyDescent="0.45">
      <c r="A119" s="3" t="s">
        <v>237</v>
      </c>
      <c r="B119" s="3" t="s">
        <v>63</v>
      </c>
      <c r="C119" s="3" t="s">
        <v>350</v>
      </c>
      <c r="D119" s="157">
        <v>189.37502754350521</v>
      </c>
      <c r="E119" s="161">
        <v>68.394175467108028</v>
      </c>
      <c r="F119" s="161">
        <v>17.20487781642969</v>
      </c>
      <c r="G119" s="157">
        <v>18.145331122883896</v>
      </c>
      <c r="H119" s="157">
        <v>57.344188566034695</v>
      </c>
      <c r="I119" s="157">
        <v>13.025186793817717</v>
      </c>
      <c r="J119" s="157">
        <v>15.261267777231199</v>
      </c>
    </row>
    <row r="120" spans="1:10" customFormat="1" x14ac:dyDescent="0.45">
      <c r="A120" s="3" t="s">
        <v>237</v>
      </c>
      <c r="B120" s="3" t="s">
        <v>63</v>
      </c>
      <c r="C120" s="3" t="s">
        <v>351</v>
      </c>
      <c r="D120" s="157">
        <v>151.18763403105038</v>
      </c>
      <c r="E120" s="161">
        <v>57.341676711623414</v>
      </c>
      <c r="F120" s="161">
        <v>13.080315184948404</v>
      </c>
      <c r="G120" s="157">
        <v>12.88468187494229</v>
      </c>
      <c r="H120" s="157">
        <v>47.06591975248233</v>
      </c>
      <c r="I120" s="157">
        <v>9.8225573460727489</v>
      </c>
      <c r="J120" s="157">
        <v>10.99248316098118</v>
      </c>
    </row>
    <row r="121" spans="1:10" customFormat="1" x14ac:dyDescent="0.45">
      <c r="A121" s="3" t="s">
        <v>237</v>
      </c>
      <c r="B121" s="3" t="s">
        <v>63</v>
      </c>
      <c r="C121" s="3" t="s">
        <v>352</v>
      </c>
      <c r="D121" s="157">
        <v>347.45994422705746</v>
      </c>
      <c r="E121" s="161">
        <v>123.72081826427957</v>
      </c>
      <c r="F121" s="161">
        <v>32.578330087893384</v>
      </c>
      <c r="G121" s="157">
        <v>34.657553843860619</v>
      </c>
      <c r="H121" s="157">
        <v>102.46781050337931</v>
      </c>
      <c r="I121" s="157">
        <v>24.824004385611708</v>
      </c>
      <c r="J121" s="157">
        <v>29.211427142032818</v>
      </c>
    </row>
    <row r="122" spans="1:10" customFormat="1" x14ac:dyDescent="0.45">
      <c r="A122" s="3" t="s">
        <v>237</v>
      </c>
      <c r="B122" s="3" t="s">
        <v>63</v>
      </c>
      <c r="C122" s="3" t="s">
        <v>353</v>
      </c>
      <c r="D122" s="157">
        <v>220.93561549407247</v>
      </c>
      <c r="E122" s="161">
        <v>76.978823698151743</v>
      </c>
      <c r="F122" s="161">
        <v>20.420530890676773</v>
      </c>
      <c r="G122" s="157">
        <v>23.318271104640225</v>
      </c>
      <c r="H122" s="157">
        <v>64.742155670791192</v>
      </c>
      <c r="I122" s="157">
        <v>15.660683943524472</v>
      </c>
      <c r="J122" s="157">
        <v>19.815150186288072</v>
      </c>
    </row>
    <row r="123" spans="1:10" customFormat="1" x14ac:dyDescent="0.45">
      <c r="A123" s="3" t="s">
        <v>237</v>
      </c>
      <c r="B123" s="3" t="s">
        <v>63</v>
      </c>
      <c r="C123" s="3" t="s">
        <v>354</v>
      </c>
      <c r="D123" s="157">
        <v>189.45346153885305</v>
      </c>
      <c r="E123" s="161">
        <v>64.994277420439531</v>
      </c>
      <c r="F123" s="161">
        <v>18.209939482513136</v>
      </c>
      <c r="G123" s="157">
        <v>20.518248117832542</v>
      </c>
      <c r="H123" s="157">
        <v>54.656127937917582</v>
      </c>
      <c r="I123" s="157">
        <v>13.60537328797437</v>
      </c>
      <c r="J123" s="157">
        <v>17.469495292175893</v>
      </c>
    </row>
    <row r="124" spans="1:10" customFormat="1" x14ac:dyDescent="0.45">
      <c r="A124" s="3" t="s">
        <v>237</v>
      </c>
      <c r="B124" s="3" t="s">
        <v>63</v>
      </c>
      <c r="C124" s="3" t="s">
        <v>355</v>
      </c>
      <c r="D124" s="157">
        <v>90.709843102515293</v>
      </c>
      <c r="E124" s="161">
        <v>30.485878267518075</v>
      </c>
      <c r="F124" s="161">
        <v>9.0446478993842323</v>
      </c>
      <c r="G124" s="157">
        <v>10.540365727662717</v>
      </c>
      <c r="H124" s="157">
        <v>24.653261346405838</v>
      </c>
      <c r="I124" s="157">
        <v>6.9129220778769636</v>
      </c>
      <c r="J124" s="157">
        <v>9.0727677836674765</v>
      </c>
    </row>
    <row r="125" spans="1:10" customFormat="1" x14ac:dyDescent="0.45">
      <c r="A125" s="3" t="s">
        <v>237</v>
      </c>
      <c r="B125" s="3" t="s">
        <v>63</v>
      </c>
      <c r="C125" s="3" t="s">
        <v>356</v>
      </c>
      <c r="D125" s="157">
        <v>31.922873361684932</v>
      </c>
      <c r="E125" s="161">
        <v>10.365726897001133</v>
      </c>
      <c r="F125" s="161">
        <v>3.2056750252155086</v>
      </c>
      <c r="G125" s="157">
        <v>3.7753118923249187</v>
      </c>
      <c r="H125" s="157">
        <v>8.9325812487985576</v>
      </c>
      <c r="I125" s="157">
        <v>2.4375085085757977</v>
      </c>
      <c r="J125" s="157">
        <v>3.2060697897690127</v>
      </c>
    </row>
    <row r="126" spans="1:10" customFormat="1" x14ac:dyDescent="0.45">
      <c r="A126" s="3" t="s">
        <v>237</v>
      </c>
      <c r="B126" s="3" t="s">
        <v>63</v>
      </c>
      <c r="C126" s="3" t="s">
        <v>357</v>
      </c>
      <c r="D126" s="157">
        <v>159.87909069292209</v>
      </c>
      <c r="E126" s="161">
        <v>55.82096759640978</v>
      </c>
      <c r="F126" s="161">
        <v>15.314491072641095</v>
      </c>
      <c r="G126" s="157">
        <v>16.642833258665707</v>
      </c>
      <c r="H126" s="157">
        <v>46.260495914464265</v>
      </c>
      <c r="I126" s="157">
        <v>11.620410244840814</v>
      </c>
      <c r="J126" s="157">
        <v>14.219892605900412</v>
      </c>
    </row>
    <row r="127" spans="1:10" customFormat="1" x14ac:dyDescent="0.45">
      <c r="A127" s="3" t="s">
        <v>237</v>
      </c>
      <c r="B127" s="3" t="s">
        <v>63</v>
      </c>
      <c r="C127" s="3" t="s">
        <v>358</v>
      </c>
      <c r="D127" s="157">
        <v>125.09934540633519</v>
      </c>
      <c r="E127" s="161">
        <v>44.262823626437495</v>
      </c>
      <c r="F127" s="161">
        <v>11.488362816738713</v>
      </c>
      <c r="G127" s="157">
        <v>12.665408709478966</v>
      </c>
      <c r="H127" s="157">
        <v>36.870513473705181</v>
      </c>
      <c r="I127" s="157">
        <v>8.9631561016031505</v>
      </c>
      <c r="J127" s="157">
        <v>10.849080678371696</v>
      </c>
    </row>
    <row r="128" spans="1:10" customFormat="1" x14ac:dyDescent="0.45">
      <c r="A128" s="3" t="s">
        <v>237</v>
      </c>
      <c r="B128" s="3" t="s">
        <v>63</v>
      </c>
      <c r="C128" s="3" t="s">
        <v>359</v>
      </c>
      <c r="D128" s="157">
        <v>59.388905197267434</v>
      </c>
      <c r="E128" s="161">
        <v>20.214488164264679</v>
      </c>
      <c r="F128" s="161">
        <v>5.6611821823344712</v>
      </c>
      <c r="G128" s="157">
        <v>6.7049920552326254</v>
      </c>
      <c r="H128" s="157">
        <v>16.80783655386179</v>
      </c>
      <c r="I128" s="157">
        <v>4.3129613509372948</v>
      </c>
      <c r="J128" s="157">
        <v>5.6874448906365744</v>
      </c>
    </row>
    <row r="129" spans="1:10" customFormat="1" x14ac:dyDescent="0.45">
      <c r="A129" s="3" t="s">
        <v>237</v>
      </c>
      <c r="B129" s="3" t="s">
        <v>63</v>
      </c>
      <c r="C129" s="3" t="s">
        <v>360</v>
      </c>
      <c r="D129" s="157">
        <v>57.691430806312674</v>
      </c>
      <c r="E129" s="161">
        <v>19.19187732003925</v>
      </c>
      <c r="F129" s="161">
        <v>5.775476198513628</v>
      </c>
      <c r="G129" s="157">
        <v>6.6849714618642357</v>
      </c>
      <c r="H129" s="157">
        <v>16.002412715843963</v>
      </c>
      <c r="I129" s="157">
        <v>4.2912043574064231</v>
      </c>
      <c r="J129" s="157">
        <v>5.7454887526451701</v>
      </c>
    </row>
    <row r="130" spans="1:10" customFormat="1" x14ac:dyDescent="0.45">
      <c r="A130" s="3" t="s">
        <v>237</v>
      </c>
      <c r="B130" s="3" t="s">
        <v>63</v>
      </c>
      <c r="C130" s="3" t="s">
        <v>361</v>
      </c>
      <c r="D130" s="157">
        <v>47.967817751033259</v>
      </c>
      <c r="E130" s="161">
        <v>16.391961281606473</v>
      </c>
      <c r="F130" s="161">
        <v>4.7776712953622207</v>
      </c>
      <c r="G130" s="157">
        <v>5.4541816505027487</v>
      </c>
      <c r="H130" s="157">
        <v>13.039248472272188</v>
      </c>
      <c r="I130" s="157">
        <v>3.6305169871854885</v>
      </c>
      <c r="J130" s="157">
        <v>4.6742380641041379</v>
      </c>
    </row>
    <row r="131" spans="1:10" customFormat="1" x14ac:dyDescent="0.45">
      <c r="A131" s="3" t="s">
        <v>237</v>
      </c>
      <c r="B131" s="3" t="s">
        <v>63</v>
      </c>
      <c r="C131" s="3" t="s">
        <v>362</v>
      </c>
      <c r="D131" s="157">
        <v>50.673432549658457</v>
      </c>
      <c r="E131" s="161">
        <v>16.893833024344421</v>
      </c>
      <c r="F131" s="161">
        <v>4.9055717420389078</v>
      </c>
      <c r="G131" s="157">
        <v>5.8650804953492282</v>
      </c>
      <c r="H131" s="157">
        <v>14.401508543981354</v>
      </c>
      <c r="I131" s="157">
        <v>3.7240720593682561</v>
      </c>
      <c r="J131" s="157">
        <v>4.8833666845762913</v>
      </c>
    </row>
    <row r="132" spans="1:10" customFormat="1" x14ac:dyDescent="0.45">
      <c r="A132" s="3" t="s">
        <v>237</v>
      </c>
      <c r="B132" s="3" t="s">
        <v>63</v>
      </c>
      <c r="C132" s="3" t="s">
        <v>363</v>
      </c>
      <c r="D132" s="157">
        <v>140.15395393859234</v>
      </c>
      <c r="E132" s="161">
        <v>48.04761579159635</v>
      </c>
      <c r="F132" s="161">
        <v>13.439524950082914</v>
      </c>
      <c r="G132" s="157">
        <v>15.03069881171581</v>
      </c>
      <c r="H132" s="157">
        <v>40.682190073377818</v>
      </c>
      <c r="I132" s="157">
        <v>10.093794532091001</v>
      </c>
      <c r="J132" s="157">
        <v>12.860129779728439</v>
      </c>
    </row>
    <row r="133" spans="1:10" customFormat="1" x14ac:dyDescent="0.45">
      <c r="A133" s="2" t="s">
        <v>235</v>
      </c>
      <c r="B133" s="2" t="s">
        <v>64</v>
      </c>
      <c r="C133" s="2" t="s">
        <v>364</v>
      </c>
      <c r="D133" s="156">
        <v>409.15123382085574</v>
      </c>
      <c r="E133" s="160">
        <v>138.92790941641445</v>
      </c>
      <c r="F133" s="160">
        <v>39.791552442311506</v>
      </c>
      <c r="G133" s="156">
        <v>45.468674262791048</v>
      </c>
      <c r="H133" s="156">
        <v>116.14675774411853</v>
      </c>
      <c r="I133" s="156">
        <v>30.234243443622837</v>
      </c>
      <c r="J133" s="156">
        <v>38.582096511597335</v>
      </c>
    </row>
    <row r="134" spans="1:10" customFormat="1" x14ac:dyDescent="0.45">
      <c r="A134" s="3" t="s">
        <v>237</v>
      </c>
      <c r="B134" s="3" t="s">
        <v>64</v>
      </c>
      <c r="C134" s="3" t="s">
        <v>365</v>
      </c>
      <c r="D134" s="157">
        <v>36.252637160808611</v>
      </c>
      <c r="E134" s="161">
        <v>12.286424017705016</v>
      </c>
      <c r="F134" s="161">
        <v>3.6311027521046135</v>
      </c>
      <c r="G134" s="157">
        <v>4.0079321200338329</v>
      </c>
      <c r="H134" s="157">
        <v>10.162261264866949</v>
      </c>
      <c r="I134" s="157">
        <v>2.8052016992476001</v>
      </c>
      <c r="J134" s="157">
        <v>3.3597153068506</v>
      </c>
    </row>
    <row r="135" spans="1:10" customFormat="1" x14ac:dyDescent="0.45">
      <c r="A135" s="3" t="s">
        <v>237</v>
      </c>
      <c r="B135" s="3" t="s">
        <v>64</v>
      </c>
      <c r="C135" s="3" t="s">
        <v>366</v>
      </c>
      <c r="D135" s="157">
        <v>171.03496497817738</v>
      </c>
      <c r="E135" s="161">
        <v>59.552931157070404</v>
      </c>
      <c r="F135" s="161">
        <v>16.351301076552055</v>
      </c>
      <c r="G135" s="157">
        <v>18.215879880467792</v>
      </c>
      <c r="H135" s="157">
        <v>48.872323010587898</v>
      </c>
      <c r="I135" s="157">
        <v>12.464581593838801</v>
      </c>
      <c r="J135" s="157">
        <v>15.577948259660445</v>
      </c>
    </row>
    <row r="136" spans="1:10" customFormat="1" x14ac:dyDescent="0.45">
      <c r="A136" s="3" t="s">
        <v>237</v>
      </c>
      <c r="B136" s="3" t="s">
        <v>64</v>
      </c>
      <c r="C136" s="3" t="s">
        <v>367</v>
      </c>
      <c r="D136" s="157">
        <v>38.594540015628148</v>
      </c>
      <c r="E136" s="161">
        <v>12.576981342448043</v>
      </c>
      <c r="F136" s="161">
        <v>3.8170573022373726</v>
      </c>
      <c r="G136" s="157">
        <v>4.454105343672234</v>
      </c>
      <c r="H136" s="157">
        <v>11.050547637660273</v>
      </c>
      <c r="I136" s="157">
        <v>2.9016577039011495</v>
      </c>
      <c r="J136" s="157">
        <v>3.7941906857090744</v>
      </c>
    </row>
    <row r="137" spans="1:10" customFormat="1" x14ac:dyDescent="0.45">
      <c r="A137" s="3" t="s">
        <v>237</v>
      </c>
      <c r="B137" s="3" t="s">
        <v>64</v>
      </c>
      <c r="C137" s="3" t="s">
        <v>368</v>
      </c>
      <c r="D137" s="157">
        <v>80.363987229396812</v>
      </c>
      <c r="E137" s="161">
        <v>27.135035353598546</v>
      </c>
      <c r="F137" s="161">
        <v>7.7982988658114776</v>
      </c>
      <c r="G137" s="157">
        <v>9.01117373895333</v>
      </c>
      <c r="H137" s="157">
        <v>22.773939057697572</v>
      </c>
      <c r="I137" s="157">
        <v>5.931681669634461</v>
      </c>
      <c r="J137" s="157">
        <v>7.7138585437014395</v>
      </c>
    </row>
    <row r="138" spans="1:10" customFormat="1" x14ac:dyDescent="0.45">
      <c r="A138" s="3" t="s">
        <v>237</v>
      </c>
      <c r="B138" s="3" t="s">
        <v>64</v>
      </c>
      <c r="C138" s="3" t="s">
        <v>369</v>
      </c>
      <c r="D138" s="157">
        <v>27.587430324244426</v>
      </c>
      <c r="E138" s="161">
        <v>9.1695363522798683</v>
      </c>
      <c r="F138" s="161">
        <v>2.6178772277226825</v>
      </c>
      <c r="G138" s="157">
        <v>3.2376159561453144</v>
      </c>
      <c r="H138" s="157">
        <v>7.7824492661146598</v>
      </c>
      <c r="I138" s="157">
        <v>2.0698153179039953</v>
      </c>
      <c r="J138" s="157">
        <v>2.7101362040779087</v>
      </c>
    </row>
    <row r="139" spans="1:10" customFormat="1" x14ac:dyDescent="0.45">
      <c r="A139" s="3" t="s">
        <v>237</v>
      </c>
      <c r="B139" s="3" t="s">
        <v>64</v>
      </c>
      <c r="C139" s="3" t="s">
        <v>370</v>
      </c>
      <c r="D139" s="157">
        <v>47.169630070644267</v>
      </c>
      <c r="E139" s="161">
        <v>15.584438327125861</v>
      </c>
      <c r="F139" s="161">
        <v>4.7214313826391434</v>
      </c>
      <c r="G139" s="157">
        <v>5.5199636001417458</v>
      </c>
      <c r="H139" s="157">
        <v>13.271263569643571</v>
      </c>
      <c r="I139" s="157">
        <v>3.4426816097022641</v>
      </c>
      <c r="J139" s="157">
        <v>4.629851581391681</v>
      </c>
    </row>
    <row r="140" spans="1:10" customFormat="1" x14ac:dyDescent="0.45">
      <c r="A140" s="3" t="s">
        <v>237</v>
      </c>
      <c r="B140" s="3" t="s">
        <v>64</v>
      </c>
      <c r="C140" s="3" t="s">
        <v>371</v>
      </c>
      <c r="D140" s="157">
        <v>8.1480440419562541</v>
      </c>
      <c r="E140" s="161">
        <v>2.6225628661870348</v>
      </c>
      <c r="F140" s="161">
        <v>0.85448383524420279</v>
      </c>
      <c r="G140" s="157">
        <v>1.0220036233768466</v>
      </c>
      <c r="H140" s="157">
        <v>2.2339739375473968</v>
      </c>
      <c r="I140" s="157">
        <v>0.61862384939457082</v>
      </c>
      <c r="J140" s="157">
        <v>0.79639593020620136</v>
      </c>
    </row>
    <row r="141" spans="1:10" customFormat="1" x14ac:dyDescent="0.45">
      <c r="A141" s="2" t="s">
        <v>235</v>
      </c>
      <c r="B141" s="2" t="s">
        <v>65</v>
      </c>
      <c r="C141" s="2" t="s">
        <v>372</v>
      </c>
      <c r="D141" s="156">
        <v>195.54270123584331</v>
      </c>
      <c r="E141" s="160">
        <v>67.809287345871908</v>
      </c>
      <c r="F141" s="160">
        <v>18.421292702907952</v>
      </c>
      <c r="G141" s="156">
        <v>21.46112272932486</v>
      </c>
      <c r="H141" s="156">
        <v>55.822832427556875</v>
      </c>
      <c r="I141" s="156">
        <v>13.871533842168796</v>
      </c>
      <c r="J141" s="156">
        <v>18.156632188012949</v>
      </c>
    </row>
    <row r="142" spans="1:10" customFormat="1" x14ac:dyDescent="0.45">
      <c r="A142" s="3" t="s">
        <v>237</v>
      </c>
      <c r="B142" s="3" t="s">
        <v>65</v>
      </c>
      <c r="C142" s="3" t="s">
        <v>373</v>
      </c>
      <c r="D142" s="157">
        <v>19.888608293651114</v>
      </c>
      <c r="E142" s="161">
        <v>6.7658348475875565</v>
      </c>
      <c r="F142" s="161">
        <v>1.8858512669561585</v>
      </c>
      <c r="G142" s="157">
        <v>2.3328758082118863</v>
      </c>
      <c r="H142" s="157">
        <v>5.4921288049199442</v>
      </c>
      <c r="I142" s="157">
        <v>1.460619499039469</v>
      </c>
      <c r="J142" s="157">
        <v>1.9512980669360958</v>
      </c>
    </row>
    <row r="143" spans="1:10" customFormat="1" x14ac:dyDescent="0.45">
      <c r="A143" s="3" t="s">
        <v>237</v>
      </c>
      <c r="B143" s="3" t="s">
        <v>65</v>
      </c>
      <c r="C143" s="3" t="s">
        <v>374</v>
      </c>
      <c r="D143" s="157">
        <v>97.965073473860343</v>
      </c>
      <c r="E143" s="161">
        <v>34.346139867675404</v>
      </c>
      <c r="F143" s="161">
        <v>8.98931508202765</v>
      </c>
      <c r="G143" s="157">
        <v>10.437402676053836</v>
      </c>
      <c r="H143" s="157">
        <v>28.517969968335009</v>
      </c>
      <c r="I143" s="157">
        <v>6.8447501648135498</v>
      </c>
      <c r="J143" s="157">
        <v>8.8294957149549091</v>
      </c>
    </row>
    <row r="144" spans="1:10" customFormat="1" x14ac:dyDescent="0.45">
      <c r="A144" s="3" t="s">
        <v>237</v>
      </c>
      <c r="B144" s="3" t="s">
        <v>65</v>
      </c>
      <c r="C144" s="3" t="s">
        <v>375</v>
      </c>
      <c r="D144" s="157">
        <v>55.470437841240731</v>
      </c>
      <c r="E144" s="161">
        <v>19.422059096783702</v>
      </c>
      <c r="F144" s="161">
        <v>5.3128575615979736</v>
      </c>
      <c r="G144" s="157">
        <v>6.1386952713838792</v>
      </c>
      <c r="H144" s="157">
        <v>15.525124515537092</v>
      </c>
      <c r="I144" s="157">
        <v>3.9271373323230963</v>
      </c>
      <c r="J144" s="157">
        <v>5.1445640636149834</v>
      </c>
    </row>
    <row r="145" spans="1:10" customFormat="1" x14ac:dyDescent="0.45">
      <c r="A145" s="3" t="s">
        <v>237</v>
      </c>
      <c r="B145" s="3" t="s">
        <v>65</v>
      </c>
      <c r="C145" s="3" t="s">
        <v>376</v>
      </c>
      <c r="D145" s="157">
        <v>22.218581627090998</v>
      </c>
      <c r="E145" s="161">
        <v>7.2752535338253246</v>
      </c>
      <c r="F145" s="161">
        <v>2.2332687923261414</v>
      </c>
      <c r="G145" s="157">
        <v>2.5521489736752088</v>
      </c>
      <c r="H145" s="157">
        <v>6.2876091387646973</v>
      </c>
      <c r="I145" s="157">
        <v>1.6390268459926467</v>
      </c>
      <c r="J145" s="157">
        <v>2.2312743425069779</v>
      </c>
    </row>
    <row r="146" spans="1:10" customFormat="1" x14ac:dyDescent="0.45">
      <c r="A146" s="2" t="s">
        <v>235</v>
      </c>
      <c r="B146" s="2" t="s">
        <v>66</v>
      </c>
      <c r="C146" s="2" t="s">
        <v>377</v>
      </c>
      <c r="D146" s="156">
        <v>232.30697319547102</v>
      </c>
      <c r="E146" s="160">
        <v>81.201338586300309</v>
      </c>
      <c r="F146" s="160">
        <v>21.98617749325798</v>
      </c>
      <c r="G146" s="156">
        <v>24.356481875029615</v>
      </c>
      <c r="H146" s="156">
        <v>66.870065563825918</v>
      </c>
      <c r="I146" s="156">
        <v>16.699217768064944</v>
      </c>
      <c r="J146" s="156">
        <v>21.193691908992243</v>
      </c>
    </row>
    <row r="147" spans="1:10" customFormat="1" x14ac:dyDescent="0.45">
      <c r="A147" s="3" t="s">
        <v>237</v>
      </c>
      <c r="B147" s="3" t="s">
        <v>66</v>
      </c>
      <c r="C147" s="3" t="s">
        <v>378</v>
      </c>
      <c r="D147" s="157">
        <v>47.214355820736074</v>
      </c>
      <c r="E147" s="161">
        <v>16.384414338106655</v>
      </c>
      <c r="F147" s="161">
        <v>4.5663180749674321</v>
      </c>
      <c r="G147" s="157">
        <v>5.1443391340871898</v>
      </c>
      <c r="H147" s="157">
        <v>13.181772032086034</v>
      </c>
      <c r="I147" s="157">
        <v>3.4049694875820777</v>
      </c>
      <c r="J147" s="157">
        <v>4.5325427539066805</v>
      </c>
    </row>
    <row r="148" spans="1:10" customFormat="1" x14ac:dyDescent="0.45">
      <c r="A148" s="3" t="s">
        <v>237</v>
      </c>
      <c r="B148" s="3" t="s">
        <v>66</v>
      </c>
      <c r="C148" s="3" t="s">
        <v>379</v>
      </c>
      <c r="D148" s="157">
        <v>159.3138029638302</v>
      </c>
      <c r="E148" s="161">
        <v>56.137939223402185</v>
      </c>
      <c r="F148" s="161">
        <v>14.855500817191418</v>
      </c>
      <c r="G148" s="157">
        <v>16.141365062866964</v>
      </c>
      <c r="H148" s="157">
        <v>46.886936677367054</v>
      </c>
      <c r="I148" s="157">
        <v>11.385434714707383</v>
      </c>
      <c r="J148" s="157">
        <v>13.906626468295215</v>
      </c>
    </row>
    <row r="149" spans="1:10" customFormat="1" x14ac:dyDescent="0.45">
      <c r="A149" s="3" t="s">
        <v>237</v>
      </c>
      <c r="B149" s="3" t="s">
        <v>66</v>
      </c>
      <c r="C149" s="3" t="s">
        <v>380</v>
      </c>
      <c r="D149" s="157">
        <v>18.514799324090383</v>
      </c>
      <c r="E149" s="161">
        <v>6.1884936698514315</v>
      </c>
      <c r="F149" s="161">
        <v>1.8795015993906459</v>
      </c>
      <c r="G149" s="157">
        <v>2.2060787168787512</v>
      </c>
      <c r="H149" s="157">
        <v>4.8557445378441155</v>
      </c>
      <c r="I149" s="157">
        <v>1.3764924573867503</v>
      </c>
      <c r="J149" s="157">
        <v>2.008488342738687</v>
      </c>
    </row>
    <row r="150" spans="1:10" customFormat="1" x14ac:dyDescent="0.45">
      <c r="A150" s="3" t="s">
        <v>237</v>
      </c>
      <c r="B150" s="3" t="s">
        <v>66</v>
      </c>
      <c r="C150" s="3" t="s">
        <v>381</v>
      </c>
      <c r="D150" s="157">
        <v>7.2640150868144255</v>
      </c>
      <c r="E150" s="161">
        <v>2.4904913549402079</v>
      </c>
      <c r="F150" s="161">
        <v>0.6848570017084642</v>
      </c>
      <c r="G150" s="157">
        <v>0.86469896119664236</v>
      </c>
      <c r="H150" s="157">
        <v>1.945612316528665</v>
      </c>
      <c r="I150" s="157">
        <v>0.53232110838876345</v>
      </c>
      <c r="J150" s="157">
        <v>0.7460343440516829</v>
      </c>
    </row>
    <row r="151" spans="1:10" customFormat="1" x14ac:dyDescent="0.45">
      <c r="A151" s="2" t="s">
        <v>235</v>
      </c>
      <c r="B151" s="2" t="s">
        <v>67</v>
      </c>
      <c r="C151" s="2" t="s">
        <v>382</v>
      </c>
      <c r="D151" s="156">
        <v>160.73949567929864</v>
      </c>
      <c r="E151" s="160">
        <v>55.36815098642073</v>
      </c>
      <c r="F151" s="160">
        <v>15.212896391592921</v>
      </c>
      <c r="G151" s="156">
        <v>17.500858688739584</v>
      </c>
      <c r="H151" s="156">
        <v>46.369874460368116</v>
      </c>
      <c r="I151" s="156">
        <v>11.412268340062116</v>
      </c>
      <c r="J151" s="156">
        <v>14.875446812115159</v>
      </c>
    </row>
    <row r="152" spans="1:10" customFormat="1" x14ac:dyDescent="0.45">
      <c r="A152" s="3" t="s">
        <v>237</v>
      </c>
      <c r="B152" s="3" t="s">
        <v>67</v>
      </c>
      <c r="C152" s="3" t="s">
        <v>383</v>
      </c>
      <c r="D152" s="157">
        <v>132.25690996109478</v>
      </c>
      <c r="E152" s="161">
        <v>45.33448960341164</v>
      </c>
      <c r="F152" s="161">
        <v>12.559642444576706</v>
      </c>
      <c r="G152" s="157">
        <v>14.488236067591407</v>
      </c>
      <c r="H152" s="157">
        <v>38.222830041241174</v>
      </c>
      <c r="I152" s="157">
        <v>9.363484782571307</v>
      </c>
      <c r="J152" s="157">
        <v>12.288227021702529</v>
      </c>
    </row>
    <row r="153" spans="1:10" customFormat="1" x14ac:dyDescent="0.45">
      <c r="A153" s="3" t="s">
        <v>237</v>
      </c>
      <c r="B153" s="3" t="s">
        <v>67</v>
      </c>
      <c r="C153" s="3" t="s">
        <v>384</v>
      </c>
      <c r="D153" s="157">
        <v>28.482585718203786</v>
      </c>
      <c r="E153" s="161">
        <v>10.033661383009091</v>
      </c>
      <c r="F153" s="161">
        <v>2.6532539470162306</v>
      </c>
      <c r="G153" s="157">
        <v>3.0126226211481675</v>
      </c>
      <c r="H153" s="157">
        <v>8.1470444191268445</v>
      </c>
      <c r="I153" s="157">
        <v>2.0487835574908155</v>
      </c>
      <c r="J153" s="157">
        <v>2.5872197904126404</v>
      </c>
    </row>
    <row r="154" spans="1:10" customFormat="1" x14ac:dyDescent="0.45">
      <c r="A154" s="2" t="s">
        <v>235</v>
      </c>
      <c r="B154" s="2" t="s">
        <v>68</v>
      </c>
      <c r="C154" s="2" t="s">
        <v>385</v>
      </c>
      <c r="D154" s="156">
        <v>156.98886460457086</v>
      </c>
      <c r="E154" s="160">
        <v>53.722917303460243</v>
      </c>
      <c r="F154" s="160">
        <v>14.743020991745263</v>
      </c>
      <c r="G154" s="156">
        <v>17.002250577707766</v>
      </c>
      <c r="H154" s="156">
        <v>45.786522215548466</v>
      </c>
      <c r="I154" s="156">
        <v>11.241113324285866</v>
      </c>
      <c r="J154" s="156">
        <v>14.49304019182326</v>
      </c>
    </row>
    <row r="155" spans="1:10" customFormat="1" x14ac:dyDescent="0.45">
      <c r="A155" s="3" t="s">
        <v>237</v>
      </c>
      <c r="B155" s="3" t="s">
        <v>68</v>
      </c>
      <c r="C155" s="3" t="s">
        <v>386</v>
      </c>
      <c r="D155" s="157">
        <v>125.61633439943139</v>
      </c>
      <c r="E155" s="161">
        <v>42.885506437720352</v>
      </c>
      <c r="F155" s="161">
        <v>11.791332669150055</v>
      </c>
      <c r="G155" s="157">
        <v>13.642604338174117</v>
      </c>
      <c r="H155" s="157">
        <v>36.797594443102724</v>
      </c>
      <c r="I155" s="157">
        <v>8.9443000405431121</v>
      </c>
      <c r="J155" s="157">
        <v>11.554996470741035</v>
      </c>
    </row>
    <row r="156" spans="1:10" customFormat="1" x14ac:dyDescent="0.45">
      <c r="A156" s="3" t="s">
        <v>237</v>
      </c>
      <c r="B156" s="3" t="s">
        <v>68</v>
      </c>
      <c r="C156" s="3" t="s">
        <v>387</v>
      </c>
      <c r="D156" s="157">
        <v>31.372530205139512</v>
      </c>
      <c r="E156" s="161">
        <v>10.837410865739812</v>
      </c>
      <c r="F156" s="161">
        <v>2.951688322595154</v>
      </c>
      <c r="G156" s="157">
        <v>3.3596462395335909</v>
      </c>
      <c r="H156" s="157">
        <v>8.9889277724459014</v>
      </c>
      <c r="I156" s="157">
        <v>2.2968132837427979</v>
      </c>
      <c r="J156" s="157">
        <v>2.9380437210822601</v>
      </c>
    </row>
    <row r="157" spans="1:10" customFormat="1" x14ac:dyDescent="0.45">
      <c r="A157" s="2" t="s">
        <v>235</v>
      </c>
      <c r="B157" s="2" t="s">
        <v>69</v>
      </c>
      <c r="C157" s="2" t="s">
        <v>388</v>
      </c>
      <c r="D157" s="156">
        <v>407.16043639276927</v>
      </c>
      <c r="E157" s="160">
        <v>138.67886028092033</v>
      </c>
      <c r="F157" s="160">
        <v>39.182891451389118</v>
      </c>
      <c r="G157" s="156">
        <v>45.089236350380602</v>
      </c>
      <c r="H157" s="156">
        <v>116.02080669125982</v>
      </c>
      <c r="I157" s="156">
        <v>29.676539176114719</v>
      </c>
      <c r="J157" s="156">
        <v>38.512102442704624</v>
      </c>
    </row>
    <row r="158" spans="1:10" customFormat="1" x14ac:dyDescent="0.45">
      <c r="A158" s="3" t="s">
        <v>237</v>
      </c>
      <c r="B158" s="3" t="s">
        <v>69</v>
      </c>
      <c r="C158" s="3" t="s">
        <v>389</v>
      </c>
      <c r="D158" s="157">
        <v>41.390024387606871</v>
      </c>
      <c r="E158" s="161">
        <v>14.358060008405289</v>
      </c>
      <c r="F158" s="161">
        <v>3.9104881249869998</v>
      </c>
      <c r="G158" s="157">
        <v>4.4035771794567697</v>
      </c>
      <c r="H158" s="157">
        <v>11.87254398263318</v>
      </c>
      <c r="I158" s="157">
        <v>2.9973884754369999</v>
      </c>
      <c r="J158" s="157">
        <v>3.8479666166876307</v>
      </c>
    </row>
    <row r="159" spans="1:10" customFormat="1" x14ac:dyDescent="0.45">
      <c r="A159" s="3" t="s">
        <v>237</v>
      </c>
      <c r="B159" s="3" t="s">
        <v>69</v>
      </c>
      <c r="C159" s="3" t="s">
        <v>390</v>
      </c>
      <c r="D159" s="157">
        <v>37.987869387732083</v>
      </c>
      <c r="E159" s="161">
        <v>12.743014099444064</v>
      </c>
      <c r="F159" s="161">
        <v>3.7027632860582145</v>
      </c>
      <c r="G159" s="157">
        <v>4.2233918391412626</v>
      </c>
      <c r="H159" s="157">
        <v>10.881508066718242</v>
      </c>
      <c r="I159" s="157">
        <v>2.848715686309351</v>
      </c>
      <c r="J159" s="157">
        <v>3.5884764100609559</v>
      </c>
    </row>
    <row r="160" spans="1:10" customFormat="1" x14ac:dyDescent="0.45">
      <c r="A160" s="3" t="s">
        <v>237</v>
      </c>
      <c r="B160" s="3" t="s">
        <v>69</v>
      </c>
      <c r="C160" s="3" t="s">
        <v>391</v>
      </c>
      <c r="D160" s="157">
        <v>37.818578831940258</v>
      </c>
      <c r="E160" s="161">
        <v>12.758107986443697</v>
      </c>
      <c r="F160" s="161">
        <v>3.6247530845391016</v>
      </c>
      <c r="G160" s="157">
        <v>4.2615263027001031</v>
      </c>
      <c r="H160" s="157">
        <v>10.835105047243973</v>
      </c>
      <c r="I160" s="157">
        <v>2.7181737251240912</v>
      </c>
      <c r="J160" s="157">
        <v>3.6209126858892935</v>
      </c>
    </row>
    <row r="161" spans="1:10" customFormat="1" x14ac:dyDescent="0.45">
      <c r="A161" s="3" t="s">
        <v>237</v>
      </c>
      <c r="B161" s="3" t="s">
        <v>69</v>
      </c>
      <c r="C161" s="3" t="s">
        <v>392</v>
      </c>
      <c r="D161" s="157">
        <v>37.298817419442216</v>
      </c>
      <c r="E161" s="161">
        <v>12.690185494945343</v>
      </c>
      <c r="F161" s="161">
        <v>3.5594422181510126</v>
      </c>
      <c r="G161" s="157">
        <v>4.2195783927853796</v>
      </c>
      <c r="H161" s="157">
        <v>10.467195392840752</v>
      </c>
      <c r="I161" s="157">
        <v>2.7551606141265839</v>
      </c>
      <c r="J161" s="157">
        <v>3.6072553065931459</v>
      </c>
    </row>
    <row r="162" spans="1:10" customFormat="1" x14ac:dyDescent="0.45">
      <c r="A162" s="3" t="s">
        <v>237</v>
      </c>
      <c r="B162" s="3" t="s">
        <v>69</v>
      </c>
      <c r="C162" s="3" t="s">
        <v>393</v>
      </c>
      <c r="D162" s="157">
        <v>32.066608845358132</v>
      </c>
      <c r="E162" s="161">
        <v>11.075139585984118</v>
      </c>
      <c r="F162" s="161">
        <v>3.1421783495604223</v>
      </c>
      <c r="G162" s="157">
        <v>3.5817794897638215</v>
      </c>
      <c r="H162" s="157">
        <v>8.7801141848116391</v>
      </c>
      <c r="I162" s="157">
        <v>2.3794898591601248</v>
      </c>
      <c r="J162" s="157">
        <v>3.1079073760780078</v>
      </c>
    </row>
    <row r="163" spans="1:10" customFormat="1" x14ac:dyDescent="0.45">
      <c r="A163" s="3" t="s">
        <v>237</v>
      </c>
      <c r="B163" s="3" t="s">
        <v>69</v>
      </c>
      <c r="C163" s="3" t="s">
        <v>394</v>
      </c>
      <c r="D163" s="157">
        <v>3.5548479224854534</v>
      </c>
      <c r="E163" s="161">
        <v>1.0565720899746349</v>
      </c>
      <c r="F163" s="161">
        <v>0.35104590683599435</v>
      </c>
      <c r="G163" s="157">
        <v>0.49002785673106269</v>
      </c>
      <c r="H163" s="157">
        <v>0.98440691313290318</v>
      </c>
      <c r="I163" s="157">
        <v>0.29807081137299951</v>
      </c>
      <c r="J163" s="157">
        <v>0.37472434443785868</v>
      </c>
    </row>
    <row r="164" spans="1:10" customFormat="1" x14ac:dyDescent="0.45">
      <c r="A164" s="3" t="s">
        <v>237</v>
      </c>
      <c r="B164" s="3" t="s">
        <v>69</v>
      </c>
      <c r="C164" s="3" t="s">
        <v>395</v>
      </c>
      <c r="D164" s="157">
        <v>87.49251673085088</v>
      </c>
      <c r="E164" s="161">
        <v>30.097210677277424</v>
      </c>
      <c r="F164" s="161">
        <v>8.4051456660008306</v>
      </c>
      <c r="G164" s="157">
        <v>9.464973855303489</v>
      </c>
      <c r="H164" s="157">
        <v>25.375822649648168</v>
      </c>
      <c r="I164" s="157">
        <v>6.2391805115375076</v>
      </c>
      <c r="J164" s="157">
        <v>7.9101833710834653</v>
      </c>
    </row>
    <row r="165" spans="1:10" customFormat="1" x14ac:dyDescent="0.45">
      <c r="A165" s="3" t="s">
        <v>237</v>
      </c>
      <c r="B165" s="3" t="s">
        <v>69</v>
      </c>
      <c r="C165" s="3" t="s">
        <v>396</v>
      </c>
      <c r="D165" s="157">
        <v>9.1518292469172255</v>
      </c>
      <c r="E165" s="161">
        <v>3.0489651739268</v>
      </c>
      <c r="F165" s="161">
        <v>0.94337918116133213</v>
      </c>
      <c r="G165" s="157">
        <v>1.0982725504945263</v>
      </c>
      <c r="H165" s="157">
        <v>2.4659890349187874</v>
      </c>
      <c r="I165" s="157">
        <v>0.69042192804646152</v>
      </c>
      <c r="J165" s="157">
        <v>0.90480137836931884</v>
      </c>
    </row>
    <row r="166" spans="1:10" customFormat="1" x14ac:dyDescent="0.45">
      <c r="A166" s="3" t="s">
        <v>237</v>
      </c>
      <c r="B166" s="3" t="s">
        <v>69</v>
      </c>
      <c r="C166" s="3" t="s">
        <v>397</v>
      </c>
      <c r="D166" s="157">
        <v>105.54922773309872</v>
      </c>
      <c r="E166" s="161">
        <v>36.006467437635543</v>
      </c>
      <c r="F166" s="161">
        <v>10.048802470101155</v>
      </c>
      <c r="G166" s="157">
        <v>11.625291215911624</v>
      </c>
      <c r="H166" s="157">
        <v>30.085729126287397</v>
      </c>
      <c r="I166" s="157">
        <v>7.6483084592206056</v>
      </c>
      <c r="J166" s="157">
        <v>10.1346290239424</v>
      </c>
    </row>
    <row r="167" spans="1:10" customFormat="1" x14ac:dyDescent="0.45">
      <c r="A167" s="3" t="s">
        <v>237</v>
      </c>
      <c r="B167" s="3" t="s">
        <v>69</v>
      </c>
      <c r="C167" s="3" t="s">
        <v>398</v>
      </c>
      <c r="D167" s="157">
        <v>14.850115887337536</v>
      </c>
      <c r="E167" s="161">
        <v>4.8451377268836717</v>
      </c>
      <c r="F167" s="161">
        <v>1.4948931639941045</v>
      </c>
      <c r="G167" s="157">
        <v>1.7208176680925431</v>
      </c>
      <c r="H167" s="157">
        <v>4.2723922930246276</v>
      </c>
      <c r="I167" s="157">
        <v>1.1016291057800156</v>
      </c>
      <c r="J167" s="157">
        <v>1.4152459295625734</v>
      </c>
    </row>
    <row r="168" spans="1:10" customFormat="1" x14ac:dyDescent="0.45">
      <c r="A168" s="2" t="s">
        <v>235</v>
      </c>
      <c r="B168" s="2" t="s">
        <v>70</v>
      </c>
      <c r="C168" s="2" t="s">
        <v>399</v>
      </c>
      <c r="D168" s="156">
        <v>402.80120542717816</v>
      </c>
      <c r="E168" s="160">
        <v>135.93554631873621</v>
      </c>
      <c r="F168" s="160">
        <v>39.42327172351203</v>
      </c>
      <c r="G168" s="156">
        <v>45.033941378220305</v>
      </c>
      <c r="H168" s="156">
        <v>114.27737895958327</v>
      </c>
      <c r="I168" s="156">
        <v>29.775170880121323</v>
      </c>
      <c r="J168" s="156">
        <v>38.355896167005035</v>
      </c>
    </row>
    <row r="169" spans="1:10" customFormat="1" x14ac:dyDescent="0.45">
      <c r="A169" s="3" t="s">
        <v>237</v>
      </c>
      <c r="B169" s="3" t="s">
        <v>70</v>
      </c>
      <c r="C169" s="3" t="s">
        <v>400</v>
      </c>
      <c r="D169" s="157">
        <v>169.63527559636793</v>
      </c>
      <c r="E169" s="161">
        <v>58.368061027598671</v>
      </c>
      <c r="F169" s="161">
        <v>16.085522134167171</v>
      </c>
      <c r="G169" s="157">
        <v>18.22160005000157</v>
      </c>
      <c r="H169" s="157">
        <v>49.376127222023214</v>
      </c>
      <c r="I169" s="157">
        <v>12.113568764874003</v>
      </c>
      <c r="J169" s="157">
        <v>15.470396397703324</v>
      </c>
    </row>
    <row r="170" spans="1:10" customFormat="1" x14ac:dyDescent="0.45">
      <c r="A170" s="3" t="s">
        <v>237</v>
      </c>
      <c r="B170" s="3" t="s">
        <v>70</v>
      </c>
      <c r="C170" s="3" t="s">
        <v>401</v>
      </c>
      <c r="D170" s="157">
        <v>69.761771876244438</v>
      </c>
      <c r="E170" s="161">
        <v>23.123834883444829</v>
      </c>
      <c r="F170" s="161">
        <v>7.1052780058044984</v>
      </c>
      <c r="G170" s="157">
        <v>8.1855626029044899</v>
      </c>
      <c r="H170" s="157">
        <v>19.015294480281014</v>
      </c>
      <c r="I170" s="157">
        <v>5.3050802559452386</v>
      </c>
      <c r="J170" s="157">
        <v>7.0267216478643642</v>
      </c>
    </row>
    <row r="171" spans="1:10" customFormat="1" x14ac:dyDescent="0.45">
      <c r="A171" s="3" t="s">
        <v>237</v>
      </c>
      <c r="B171" s="3" t="s">
        <v>70</v>
      </c>
      <c r="C171" s="3" t="s">
        <v>402</v>
      </c>
      <c r="D171" s="157">
        <v>75.290013836963993</v>
      </c>
      <c r="E171" s="161">
        <v>24.923780908151606</v>
      </c>
      <c r="F171" s="161">
        <v>7.4998644902325502</v>
      </c>
      <c r="G171" s="157">
        <v>8.4858715034303369</v>
      </c>
      <c r="H171" s="157">
        <v>21.328816451212891</v>
      </c>
      <c r="I171" s="157">
        <v>5.7808331811537252</v>
      </c>
      <c r="J171" s="157">
        <v>7.2708473027828777</v>
      </c>
    </row>
    <row r="172" spans="1:10" customFormat="1" x14ac:dyDescent="0.45">
      <c r="A172" s="3" t="s">
        <v>237</v>
      </c>
      <c r="B172" s="3" t="s">
        <v>70</v>
      </c>
      <c r="C172" s="3" t="s">
        <v>403</v>
      </c>
      <c r="D172" s="157">
        <v>61.327265285576914</v>
      </c>
      <c r="E172" s="161">
        <v>20.482404658508251</v>
      </c>
      <c r="F172" s="161">
        <v>6.1401285358471442</v>
      </c>
      <c r="G172" s="157">
        <v>7.1111240921342445</v>
      </c>
      <c r="H172" s="157">
        <v>17.046480654015227</v>
      </c>
      <c r="I172" s="157">
        <v>4.609581696074903</v>
      </c>
      <c r="J172" s="157">
        <v>5.9375456489971423</v>
      </c>
    </row>
    <row r="173" spans="1:10" customFormat="1" x14ac:dyDescent="0.45">
      <c r="A173" s="3" t="s">
        <v>237</v>
      </c>
      <c r="B173" s="3" t="s">
        <v>70</v>
      </c>
      <c r="C173" s="3" t="s">
        <v>404</v>
      </c>
      <c r="D173" s="157">
        <v>26.786878832025131</v>
      </c>
      <c r="E173" s="161">
        <v>9.0374648410330227</v>
      </c>
      <c r="F173" s="161">
        <v>2.592478557460653</v>
      </c>
      <c r="G173" s="157">
        <v>3.0297831297496511</v>
      </c>
      <c r="H173" s="157">
        <v>7.5106601520510266</v>
      </c>
      <c r="I173" s="157">
        <v>1.9661069820734867</v>
      </c>
      <c r="J173" s="157">
        <v>2.6503851696572913</v>
      </c>
    </row>
    <row r="174" spans="1:10" customFormat="1" x14ac:dyDescent="0.45">
      <c r="A174" s="2" t="s">
        <v>235</v>
      </c>
      <c r="B174" s="2" t="s">
        <v>71</v>
      </c>
      <c r="C174" s="2" t="s">
        <v>405</v>
      </c>
      <c r="D174" s="156">
        <v>727.91822808371967</v>
      </c>
      <c r="E174" s="160">
        <v>248.31708197453821</v>
      </c>
      <c r="F174" s="160">
        <v>70.72259734463853</v>
      </c>
      <c r="G174" s="156">
        <v>80.257792005929616</v>
      </c>
      <c r="H174" s="156">
        <v>206.67904873843517</v>
      </c>
      <c r="I174" s="156">
        <v>53.515676987895411</v>
      </c>
      <c r="J174" s="156">
        <v>68.426031032282651</v>
      </c>
    </row>
    <row r="175" spans="1:10" customFormat="1" x14ac:dyDescent="0.45">
      <c r="A175" s="3" t="s">
        <v>237</v>
      </c>
      <c r="B175" s="72" t="s">
        <v>71</v>
      </c>
      <c r="C175" s="3" t="s">
        <v>406</v>
      </c>
      <c r="D175" s="157">
        <v>7.0281808829570753</v>
      </c>
      <c r="E175" s="161">
        <v>2.1055972364494489</v>
      </c>
      <c r="F175" s="161">
        <v>0.75107496346305758</v>
      </c>
      <c r="G175" s="157">
        <v>0.92476074130181163</v>
      </c>
      <c r="H175" s="157">
        <v>1.8064032581058305</v>
      </c>
      <c r="I175" s="157">
        <v>0.58163696039208224</v>
      </c>
      <c r="J175" s="157">
        <v>0.85870772324484412</v>
      </c>
    </row>
    <row r="176" spans="1:10" customFormat="1" x14ac:dyDescent="0.45">
      <c r="A176" s="3" t="s">
        <v>237</v>
      </c>
      <c r="B176" s="72" t="s">
        <v>71</v>
      </c>
      <c r="C176" s="3" t="s">
        <v>407</v>
      </c>
      <c r="D176" s="157">
        <v>11.929353585074356</v>
      </c>
      <c r="E176" s="161">
        <v>3.830073826158062</v>
      </c>
      <c r="F176" s="161">
        <v>1.2236716494102238</v>
      </c>
      <c r="G176" s="157">
        <v>1.5492125820777776</v>
      </c>
      <c r="H176" s="157">
        <v>3.0791717922574615</v>
      </c>
      <c r="I176" s="157">
        <v>0.91306849517909039</v>
      </c>
      <c r="J176" s="157">
        <v>1.3341552399917407</v>
      </c>
    </row>
    <row r="177" spans="1:10" customFormat="1" x14ac:dyDescent="0.45">
      <c r="A177" s="3" t="s">
        <v>237</v>
      </c>
      <c r="B177" s="72" t="s">
        <v>71</v>
      </c>
      <c r="C177" s="3" t="s">
        <v>408</v>
      </c>
      <c r="D177" s="157">
        <v>125.40218220465245</v>
      </c>
      <c r="E177" s="161">
        <v>42.342126505733418</v>
      </c>
      <c r="F177" s="161">
        <v>12.061647088367465</v>
      </c>
      <c r="G177" s="157">
        <v>13.900965328785245</v>
      </c>
      <c r="H177" s="157">
        <v>35.94576758561049</v>
      </c>
      <c r="I177" s="157">
        <v>9.1792755706765412</v>
      </c>
      <c r="J177" s="157">
        <v>11.972400125479293</v>
      </c>
    </row>
    <row r="178" spans="1:10" customFormat="1" x14ac:dyDescent="0.45">
      <c r="A178" s="3" t="s">
        <v>237</v>
      </c>
      <c r="B178" s="72" t="s">
        <v>71</v>
      </c>
      <c r="C178" s="3" t="s">
        <v>409</v>
      </c>
      <c r="D178" s="157">
        <v>75.889266145966246</v>
      </c>
      <c r="E178" s="161">
        <v>25.587911936135683</v>
      </c>
      <c r="F178" s="161">
        <v>7.4590451987399993</v>
      </c>
      <c r="G178" s="157">
        <v>8.5907412782171431</v>
      </c>
      <c r="H178" s="157">
        <v>21.136575370533727</v>
      </c>
      <c r="I178" s="157">
        <v>5.6401379563207215</v>
      </c>
      <c r="J178" s="157">
        <v>7.4748544060189799</v>
      </c>
    </row>
    <row r="179" spans="1:10" customFormat="1" x14ac:dyDescent="0.45">
      <c r="A179" s="3" t="s">
        <v>237</v>
      </c>
      <c r="B179" s="72" t="s">
        <v>71</v>
      </c>
      <c r="C179" s="3" t="s">
        <v>410</v>
      </c>
      <c r="D179" s="157">
        <v>130.3901436360205</v>
      </c>
      <c r="E179" s="161">
        <v>45.040158806918804</v>
      </c>
      <c r="F179" s="161">
        <v>12.561456635309717</v>
      </c>
      <c r="G179" s="157">
        <v>14.145025895561837</v>
      </c>
      <c r="H179" s="157">
        <v>37.195334610025036</v>
      </c>
      <c r="I179" s="157">
        <v>9.4766211489318248</v>
      </c>
      <c r="J179" s="157">
        <v>11.97154653927328</v>
      </c>
    </row>
    <row r="180" spans="1:10" customFormat="1" x14ac:dyDescent="0.45">
      <c r="A180" s="3" t="s">
        <v>237</v>
      </c>
      <c r="B180" s="72" t="s">
        <v>71</v>
      </c>
      <c r="C180" s="3" t="s">
        <v>411</v>
      </c>
      <c r="D180" s="157">
        <v>90.828531138674705</v>
      </c>
      <c r="E180" s="161">
        <v>30.323618982271984</v>
      </c>
      <c r="F180" s="161">
        <v>8.9820583190956427</v>
      </c>
      <c r="G180" s="157">
        <v>10.354460217813346</v>
      </c>
      <c r="H180" s="157">
        <v>25.461999685814664</v>
      </c>
      <c r="I180" s="157">
        <v>6.918723942818529</v>
      </c>
      <c r="J180" s="157">
        <v>8.7876699908605342</v>
      </c>
    </row>
    <row r="181" spans="1:10" customFormat="1" x14ac:dyDescent="0.45">
      <c r="A181" s="3" t="s">
        <v>237</v>
      </c>
      <c r="B181" s="72" t="s">
        <v>71</v>
      </c>
      <c r="C181" s="3" t="s">
        <v>412</v>
      </c>
      <c r="D181" s="157">
        <v>104.3036792816613</v>
      </c>
      <c r="E181" s="161">
        <v>35.72723052814225</v>
      </c>
      <c r="F181" s="161">
        <v>10.114113336489195</v>
      </c>
      <c r="G181" s="157">
        <v>11.200091947230636</v>
      </c>
      <c r="H181" s="157">
        <v>30.155333655498822</v>
      </c>
      <c r="I181" s="157">
        <v>7.6192991345127021</v>
      </c>
      <c r="J181" s="157">
        <v>9.4876106797876965</v>
      </c>
    </row>
    <row r="182" spans="1:10" customFormat="1" x14ac:dyDescent="0.45">
      <c r="A182" s="3" t="s">
        <v>237</v>
      </c>
      <c r="B182" s="72" t="s">
        <v>71</v>
      </c>
      <c r="C182" s="3" t="s">
        <v>413</v>
      </c>
      <c r="D182" s="157">
        <v>182.14689120871341</v>
      </c>
      <c r="E182" s="161">
        <v>63.360364152728827</v>
      </c>
      <c r="F182" s="161">
        <v>17.569530153763235</v>
      </c>
      <c r="G182" s="157">
        <v>19.592534014941783</v>
      </c>
      <c r="H182" s="157">
        <v>51.898462780589348</v>
      </c>
      <c r="I182" s="157">
        <v>13.186913779063874</v>
      </c>
      <c r="J182" s="157">
        <v>16.539086327626361</v>
      </c>
    </row>
    <row r="183" spans="1:10" customFormat="1" x14ac:dyDescent="0.45">
      <c r="A183" s="2" t="s">
        <v>235</v>
      </c>
      <c r="B183" s="2" t="s">
        <v>72</v>
      </c>
      <c r="C183" s="2" t="s">
        <v>414</v>
      </c>
      <c r="D183" s="156">
        <v>1681.689815321655</v>
      </c>
      <c r="E183" s="160">
        <v>592.08035839128377</v>
      </c>
      <c r="F183" s="160">
        <v>157.53706649100971</v>
      </c>
      <c r="G183" s="156">
        <v>172.31343367537468</v>
      </c>
      <c r="H183" s="156">
        <v>493.81761874387678</v>
      </c>
      <c r="I183" s="156">
        <v>119.56410748269279</v>
      </c>
      <c r="J183" s="156">
        <v>146.37723053741723</v>
      </c>
    </row>
    <row r="184" spans="1:10" customFormat="1" x14ac:dyDescent="0.45">
      <c r="A184" s="3" t="s">
        <v>237</v>
      </c>
      <c r="B184" s="3" t="s">
        <v>72</v>
      </c>
      <c r="C184" s="3" t="s">
        <v>415</v>
      </c>
      <c r="D184" s="157">
        <v>67.824652882123232</v>
      </c>
      <c r="E184" s="161">
        <v>23.123834883444829</v>
      </c>
      <c r="F184" s="161">
        <v>6.4530764372900871</v>
      </c>
      <c r="G184" s="157">
        <v>7.5706443780182386</v>
      </c>
      <c r="H184" s="157">
        <v>19.283769092953616</v>
      </c>
      <c r="I184" s="157">
        <v>4.8104712696766585</v>
      </c>
      <c r="J184" s="157">
        <v>6.5828568207397948</v>
      </c>
    </row>
    <row r="185" spans="1:10" customFormat="1" x14ac:dyDescent="0.45">
      <c r="A185" s="3" t="s">
        <v>237</v>
      </c>
      <c r="B185" s="3" t="s">
        <v>72</v>
      </c>
      <c r="C185" s="3" t="s">
        <v>416</v>
      </c>
      <c r="D185" s="157">
        <v>115.49337692130193</v>
      </c>
      <c r="E185" s="161">
        <v>40.300678289032426</v>
      </c>
      <c r="F185" s="161">
        <v>11.067470566682092</v>
      </c>
      <c r="G185" s="157">
        <v>11.858864805209484</v>
      </c>
      <c r="H185" s="157">
        <v>33.82117219396681</v>
      </c>
      <c r="I185" s="157">
        <v>8.338730387267054</v>
      </c>
      <c r="J185" s="157">
        <v>10.10646067914406</v>
      </c>
    </row>
    <row r="186" spans="1:10" customFormat="1" x14ac:dyDescent="0.45">
      <c r="A186" s="3" t="s">
        <v>237</v>
      </c>
      <c r="B186" s="3" t="s">
        <v>72</v>
      </c>
      <c r="C186" s="3" t="s">
        <v>417</v>
      </c>
      <c r="D186" s="157">
        <v>111.5834748816691</v>
      </c>
      <c r="E186" s="161">
        <v>38.251683128831566</v>
      </c>
      <c r="F186" s="161">
        <v>10.707353706181074</v>
      </c>
      <c r="G186" s="157">
        <v>12.154406897790469</v>
      </c>
      <c r="H186" s="157">
        <v>32.266671041578469</v>
      </c>
      <c r="I186" s="157">
        <v>7.9688614972421243</v>
      </c>
      <c r="J186" s="157">
        <v>10.234498610045398</v>
      </c>
    </row>
    <row r="187" spans="1:10" customFormat="1" x14ac:dyDescent="0.45">
      <c r="A187" s="3" t="s">
        <v>237</v>
      </c>
      <c r="B187" s="3" t="s">
        <v>72</v>
      </c>
      <c r="C187" s="3" t="s">
        <v>418</v>
      </c>
      <c r="D187" s="157">
        <v>161.71402354647944</v>
      </c>
      <c r="E187" s="161">
        <v>55.579465404415544</v>
      </c>
      <c r="F187" s="161">
        <v>15.264600827483466</v>
      </c>
      <c r="G187" s="157">
        <v>17.315906540479187</v>
      </c>
      <c r="H187" s="157">
        <v>46.863735167630139</v>
      </c>
      <c r="I187" s="157">
        <v>11.790114794381664</v>
      </c>
      <c r="J187" s="157">
        <v>14.90020081208945</v>
      </c>
    </row>
    <row r="188" spans="1:10" customFormat="1" x14ac:dyDescent="0.45">
      <c r="A188" s="3" t="s">
        <v>237</v>
      </c>
      <c r="B188" s="3" t="s">
        <v>72</v>
      </c>
      <c r="C188" s="3" t="s">
        <v>419</v>
      </c>
      <c r="D188" s="157">
        <v>146.43679375611856</v>
      </c>
      <c r="E188" s="161">
        <v>51.515436329763176</v>
      </c>
      <c r="F188" s="161">
        <v>14.096261995429824</v>
      </c>
      <c r="G188" s="157">
        <v>15.250925338768111</v>
      </c>
      <c r="H188" s="157">
        <v>41.961587610311682</v>
      </c>
      <c r="I188" s="157">
        <v>10.611610978125873</v>
      </c>
      <c r="J188" s="157">
        <v>13.000971503719883</v>
      </c>
    </row>
    <row r="189" spans="1:10" customFormat="1" x14ac:dyDescent="0.45">
      <c r="A189" s="3" t="s">
        <v>237</v>
      </c>
      <c r="B189" s="3" t="s">
        <v>72</v>
      </c>
      <c r="C189" s="3" t="s">
        <v>420</v>
      </c>
      <c r="D189" s="157">
        <v>107.32278355575838</v>
      </c>
      <c r="E189" s="161">
        <v>36.644184163370241</v>
      </c>
      <c r="F189" s="161">
        <v>10.358121990078034</v>
      </c>
      <c r="G189" s="157">
        <v>11.743508052944016</v>
      </c>
      <c r="H189" s="157">
        <v>30.801661426747689</v>
      </c>
      <c r="I189" s="157">
        <v>7.8216391743498797</v>
      </c>
      <c r="J189" s="157">
        <v>9.9536687482685196</v>
      </c>
    </row>
    <row r="190" spans="1:10" customFormat="1" x14ac:dyDescent="0.45">
      <c r="A190" s="3" t="s">
        <v>237</v>
      </c>
      <c r="B190" s="3" t="s">
        <v>72</v>
      </c>
      <c r="C190" s="3" t="s">
        <v>421</v>
      </c>
      <c r="D190" s="157">
        <v>171.32924585750965</v>
      </c>
      <c r="E190" s="161">
        <v>61.413252729775635</v>
      </c>
      <c r="F190" s="161">
        <v>15.760781992959695</v>
      </c>
      <c r="G190" s="157">
        <v>17.425543123210801</v>
      </c>
      <c r="H190" s="157">
        <v>50.115261032220367</v>
      </c>
      <c r="I190" s="157">
        <v>12.141852856464112</v>
      </c>
      <c r="J190" s="157">
        <v>14.472554122879034</v>
      </c>
    </row>
    <row r="191" spans="1:10" customFormat="1" x14ac:dyDescent="0.45">
      <c r="A191" s="3" t="s">
        <v>237</v>
      </c>
      <c r="B191" s="3" t="s">
        <v>72</v>
      </c>
      <c r="C191" s="3" t="s">
        <v>422</v>
      </c>
      <c r="D191" s="157">
        <v>103.14562619505126</v>
      </c>
      <c r="E191" s="161">
        <v>36.059296042134257</v>
      </c>
      <c r="F191" s="161">
        <v>10.015239941540624</v>
      </c>
      <c r="G191" s="157">
        <v>10.69481030507599</v>
      </c>
      <c r="H191" s="157">
        <v>29.910060552563333</v>
      </c>
      <c r="I191" s="157">
        <v>7.5931907422756719</v>
      </c>
      <c r="J191" s="157">
        <v>8.8730286114613985</v>
      </c>
    </row>
    <row r="192" spans="1:10" customFormat="1" x14ac:dyDescent="0.45">
      <c r="A192" s="3" t="s">
        <v>237</v>
      </c>
      <c r="B192" s="3" t="s">
        <v>72</v>
      </c>
      <c r="C192" s="3" t="s">
        <v>423</v>
      </c>
      <c r="D192" s="157">
        <v>8.4693637398110546</v>
      </c>
      <c r="E192" s="161">
        <v>2.8376507559318718</v>
      </c>
      <c r="F192" s="161">
        <v>0.8807896008727395</v>
      </c>
      <c r="G192" s="157">
        <v>1.0458376631011201</v>
      </c>
      <c r="H192" s="157">
        <v>2.1577404055539371</v>
      </c>
      <c r="I192" s="157">
        <v>0.671565866986369</v>
      </c>
      <c r="J192" s="157">
        <v>0.87577944736501678</v>
      </c>
    </row>
    <row r="193" spans="1:10" customFormat="1" x14ac:dyDescent="0.45">
      <c r="A193" s="3" t="s">
        <v>237</v>
      </c>
      <c r="B193" s="3" t="s">
        <v>72</v>
      </c>
      <c r="C193" s="3" t="s">
        <v>424</v>
      </c>
      <c r="D193" s="157">
        <v>152.26350483387495</v>
      </c>
      <c r="E193" s="161">
        <v>51.972026411502156</v>
      </c>
      <c r="F193" s="161">
        <v>14.684059792922667</v>
      </c>
      <c r="G193" s="157">
        <v>16.331084019072236</v>
      </c>
      <c r="H193" s="157">
        <v>44.26848057846135</v>
      </c>
      <c r="I193" s="157">
        <v>11.201950735930318</v>
      </c>
      <c r="J193" s="157">
        <v>13.805903295986207</v>
      </c>
    </row>
    <row r="194" spans="1:10" customFormat="1" x14ac:dyDescent="0.45">
      <c r="A194" s="3" t="s">
        <v>237</v>
      </c>
      <c r="B194" s="3" t="s">
        <v>72</v>
      </c>
      <c r="C194" s="3" t="s">
        <v>425</v>
      </c>
      <c r="D194" s="157">
        <v>536.10696915196013</v>
      </c>
      <c r="E194" s="161">
        <v>194.38285025308312</v>
      </c>
      <c r="F194" s="161">
        <v>48.249309639569383</v>
      </c>
      <c r="G194" s="157">
        <v>50.921902551704854</v>
      </c>
      <c r="H194" s="157">
        <v>162.3674796418907</v>
      </c>
      <c r="I194" s="157">
        <v>36.614119179993295</v>
      </c>
      <c r="J194" s="157">
        <v>43.571307885718753</v>
      </c>
    </row>
    <row r="195" spans="1:10" customFormat="1" x14ac:dyDescent="0.45">
      <c r="A195" s="2" t="s">
        <v>235</v>
      </c>
      <c r="B195" s="2" t="s">
        <v>73</v>
      </c>
      <c r="C195" s="2" t="s">
        <v>426</v>
      </c>
      <c r="D195" s="156">
        <v>357.13692072889074</v>
      </c>
      <c r="E195" s="160">
        <v>122.4076500953112</v>
      </c>
      <c r="F195" s="160">
        <v>34.387078248696923</v>
      </c>
      <c r="G195" s="156">
        <v>39.260383595412257</v>
      </c>
      <c r="H195" s="156">
        <v>101.19172746783683</v>
      </c>
      <c r="I195" s="156">
        <v>26.228055701470904</v>
      </c>
      <c r="J195" s="156">
        <v>33.662025620162645</v>
      </c>
    </row>
    <row r="196" spans="1:10" customFormat="1" x14ac:dyDescent="0.45">
      <c r="A196" s="3" t="s">
        <v>237</v>
      </c>
      <c r="B196" s="3" t="s">
        <v>73</v>
      </c>
      <c r="C196" s="3" t="s">
        <v>427</v>
      </c>
      <c r="D196" s="157">
        <v>181.07818806653535</v>
      </c>
      <c r="E196" s="161">
        <v>62.541520782998312</v>
      </c>
      <c r="F196" s="161">
        <v>17.255675156953828</v>
      </c>
      <c r="G196" s="157">
        <v>19.441902883884413</v>
      </c>
      <c r="H196" s="157">
        <v>52.007841326492873</v>
      </c>
      <c r="I196" s="157">
        <v>13.185463312828476</v>
      </c>
      <c r="J196" s="157">
        <v>16.645784603377461</v>
      </c>
    </row>
    <row r="197" spans="1:10" customFormat="1" x14ac:dyDescent="0.45">
      <c r="A197" s="3" t="s">
        <v>237</v>
      </c>
      <c r="B197" s="3" t="s">
        <v>73</v>
      </c>
      <c r="C197" s="3" t="s">
        <v>428</v>
      </c>
      <c r="D197" s="157">
        <v>84.979507440524159</v>
      </c>
      <c r="E197" s="161">
        <v>29.25572647704761</v>
      </c>
      <c r="F197" s="161">
        <v>8.2654529795596332</v>
      </c>
      <c r="G197" s="157">
        <v>9.4068187983762677</v>
      </c>
      <c r="H197" s="157">
        <v>23.516387369286015</v>
      </c>
      <c r="I197" s="157">
        <v>6.3842271350766824</v>
      </c>
      <c r="J197" s="157">
        <v>8.1508946811779417</v>
      </c>
    </row>
    <row r="198" spans="1:10" customFormat="1" x14ac:dyDescent="0.45">
      <c r="A198" s="3" t="s">
        <v>237</v>
      </c>
      <c r="B198" s="3" t="s">
        <v>73</v>
      </c>
      <c r="C198" s="3" t="s">
        <v>429</v>
      </c>
      <c r="D198" s="157">
        <v>81.469017086379509</v>
      </c>
      <c r="E198" s="161">
        <v>27.557664189588394</v>
      </c>
      <c r="F198" s="161">
        <v>7.8935438792941159</v>
      </c>
      <c r="G198" s="157">
        <v>9.2132863958151692</v>
      </c>
      <c r="H198" s="157">
        <v>23.072244182889335</v>
      </c>
      <c r="I198" s="157">
        <v>5.8997714124558422</v>
      </c>
      <c r="J198" s="157">
        <v>7.8325070263366596</v>
      </c>
    </row>
    <row r="199" spans="1:10" customFormat="1" x14ac:dyDescent="0.45">
      <c r="A199" s="3" t="s">
        <v>237</v>
      </c>
      <c r="B199" s="3" t="s">
        <v>73</v>
      </c>
      <c r="C199" s="3" t="s">
        <v>430</v>
      </c>
      <c r="D199" s="157">
        <v>9.6102081354516216</v>
      </c>
      <c r="E199" s="161">
        <v>3.0527386456767087</v>
      </c>
      <c r="F199" s="161">
        <v>0.97240623288936745</v>
      </c>
      <c r="G199" s="157">
        <v>1.1983755173364707</v>
      </c>
      <c r="H199" s="157">
        <v>2.5952545891685612</v>
      </c>
      <c r="I199" s="157">
        <v>0.75859384110987516</v>
      </c>
      <c r="J199" s="157">
        <v>1.0328393092706389</v>
      </c>
    </row>
    <row r="200" spans="1:10" customFormat="1" x14ac:dyDescent="0.45">
      <c r="A200" s="2" t="s">
        <v>235</v>
      </c>
      <c r="B200" s="2" t="s">
        <v>74</v>
      </c>
      <c r="C200" s="2" t="s">
        <v>431</v>
      </c>
      <c r="D200" s="156">
        <v>324.69035191618997</v>
      </c>
      <c r="E200" s="160">
        <v>112.52492758229846</v>
      </c>
      <c r="F200" s="160">
        <v>31.369171964347167</v>
      </c>
      <c r="G200" s="156">
        <v>34.532663475705398</v>
      </c>
      <c r="H200" s="156">
        <v>93.515342246234638</v>
      </c>
      <c r="I200" s="156">
        <v>23.690465022653051</v>
      </c>
      <c r="J200" s="156">
        <v>29.057781624951264</v>
      </c>
    </row>
    <row r="201" spans="1:10" customFormat="1" x14ac:dyDescent="0.45">
      <c r="A201" s="3" t="s">
        <v>237</v>
      </c>
      <c r="B201" s="3" t="s">
        <v>74</v>
      </c>
      <c r="C201" s="3" t="s">
        <v>432</v>
      </c>
      <c r="D201" s="157">
        <v>85.173876108659513</v>
      </c>
      <c r="E201" s="161">
        <v>29.410438818793885</v>
      </c>
      <c r="F201" s="161">
        <v>8.1693008707104973</v>
      </c>
      <c r="G201" s="157">
        <v>9.0512149256901004</v>
      </c>
      <c r="H201" s="157">
        <v>24.66651935196991</v>
      </c>
      <c r="I201" s="157">
        <v>6.2043693218881071</v>
      </c>
      <c r="J201" s="157">
        <v>7.6720328196070113</v>
      </c>
    </row>
    <row r="202" spans="1:10" customFormat="1" x14ac:dyDescent="0.45">
      <c r="A202" s="3" t="s">
        <v>237</v>
      </c>
      <c r="B202" s="3" t="s">
        <v>74</v>
      </c>
      <c r="C202" s="3" t="s">
        <v>433</v>
      </c>
      <c r="D202" s="157">
        <v>120.25043215877388</v>
      </c>
      <c r="E202" s="161">
        <v>42.315712203483933</v>
      </c>
      <c r="F202" s="161">
        <v>11.498340865770185</v>
      </c>
      <c r="G202" s="157">
        <v>12.4833166459855</v>
      </c>
      <c r="H202" s="157">
        <v>34.828780616836731</v>
      </c>
      <c r="I202" s="157">
        <v>8.5867601135189986</v>
      </c>
      <c r="J202" s="157">
        <v>10.537521713178524</v>
      </c>
    </row>
    <row r="203" spans="1:10" customFormat="1" x14ac:dyDescent="0.45">
      <c r="A203" s="3" t="s">
        <v>237</v>
      </c>
      <c r="B203" s="3" t="s">
        <v>74</v>
      </c>
      <c r="C203" s="3" t="s">
        <v>434</v>
      </c>
      <c r="D203" s="157">
        <v>50.874104564505124</v>
      </c>
      <c r="E203" s="161">
        <v>17.169296462087775</v>
      </c>
      <c r="F203" s="161">
        <v>5.0316579979825855</v>
      </c>
      <c r="G203" s="157">
        <v>5.5123367074299798</v>
      </c>
      <c r="H203" s="157">
        <v>14.713071674737227</v>
      </c>
      <c r="I203" s="157">
        <v>3.8016720029617095</v>
      </c>
      <c r="J203" s="157">
        <v>4.6460697193058493</v>
      </c>
    </row>
    <row r="204" spans="1:10" customFormat="1" x14ac:dyDescent="0.45">
      <c r="A204" s="3" t="s">
        <v>237</v>
      </c>
      <c r="B204" s="3" t="s">
        <v>74</v>
      </c>
      <c r="C204" s="3" t="s">
        <v>435</v>
      </c>
      <c r="D204" s="157">
        <v>68.391939084251277</v>
      </c>
      <c r="E204" s="161">
        <v>23.62948009793271</v>
      </c>
      <c r="F204" s="161">
        <v>6.6698722298838913</v>
      </c>
      <c r="G204" s="157">
        <v>7.4857951965998177</v>
      </c>
      <c r="H204" s="157">
        <v>19.306970602690772</v>
      </c>
      <c r="I204" s="157">
        <v>5.0976635842842164</v>
      </c>
      <c r="J204" s="157">
        <v>6.202157372859868</v>
      </c>
    </row>
    <row r="205" spans="1:10" customFormat="1" x14ac:dyDescent="0.45">
      <c r="A205" s="2" t="s">
        <v>235</v>
      </c>
      <c r="B205" s="2" t="s">
        <v>75</v>
      </c>
      <c r="C205" s="2" t="s">
        <v>436</v>
      </c>
      <c r="D205" s="156">
        <v>500.26052592105879</v>
      </c>
      <c r="E205" s="160">
        <v>173.70422506357974</v>
      </c>
      <c r="F205" s="160">
        <v>47.313187221340094</v>
      </c>
      <c r="G205" s="156">
        <v>53.265265337395363</v>
      </c>
      <c r="H205" s="156">
        <v>145.12544340580519</v>
      </c>
      <c r="I205" s="156">
        <v>35.763420732936083</v>
      </c>
      <c r="J205" s="156">
        <v>45.08898416000234</v>
      </c>
    </row>
    <row r="206" spans="1:10" customFormat="1" x14ac:dyDescent="0.45">
      <c r="A206" s="3" t="s">
        <v>237</v>
      </c>
      <c r="B206" s="3" t="s">
        <v>75</v>
      </c>
      <c r="C206" s="3" t="s">
        <v>437</v>
      </c>
      <c r="D206" s="157">
        <v>16.106361538111049</v>
      </c>
      <c r="E206" s="161">
        <v>5.4941748678680806</v>
      </c>
      <c r="F206" s="161">
        <v>1.5538543628166901</v>
      </c>
      <c r="G206" s="157">
        <v>1.8275941660572874</v>
      </c>
      <c r="H206" s="157">
        <v>4.5110363931780482</v>
      </c>
      <c r="I206" s="157">
        <v>1.1661748532549461</v>
      </c>
      <c r="J206" s="157">
        <v>1.5535268949359973</v>
      </c>
    </row>
    <row r="207" spans="1:10" customFormat="1" x14ac:dyDescent="0.45">
      <c r="A207" s="3" t="s">
        <v>237</v>
      </c>
      <c r="B207" s="3" t="s">
        <v>75</v>
      </c>
      <c r="C207" s="3" t="s">
        <v>438</v>
      </c>
      <c r="D207" s="157">
        <v>39.670390142039544</v>
      </c>
      <c r="E207" s="161">
        <v>13.561857469174422</v>
      </c>
      <c r="F207" s="161">
        <v>3.6701078528641662</v>
      </c>
      <c r="G207" s="157">
        <v>4.1328224881890261</v>
      </c>
      <c r="H207" s="157">
        <v>11.879172985415218</v>
      </c>
      <c r="I207" s="157">
        <v>2.8661212811340482</v>
      </c>
      <c r="J207" s="157">
        <v>3.5603080652626669</v>
      </c>
    </row>
    <row r="208" spans="1:10" customFormat="1" x14ac:dyDescent="0.45">
      <c r="A208" s="3" t="s">
        <v>237</v>
      </c>
      <c r="B208" s="3" t="s">
        <v>75</v>
      </c>
      <c r="C208" s="3" t="s">
        <v>439</v>
      </c>
      <c r="D208" s="157">
        <v>24.519162664485002</v>
      </c>
      <c r="E208" s="161">
        <v>8.2488092453019579</v>
      </c>
      <c r="F208" s="161">
        <v>2.4473432988204475</v>
      </c>
      <c r="G208" s="157">
        <v>2.8381574503664848</v>
      </c>
      <c r="H208" s="157">
        <v>6.7085508154242257</v>
      </c>
      <c r="I208" s="157">
        <v>1.852970615712926</v>
      </c>
      <c r="J208" s="157">
        <v>2.4233312388589585</v>
      </c>
    </row>
    <row r="209" spans="1:10" customFormat="1" x14ac:dyDescent="0.45">
      <c r="A209" s="3" t="s">
        <v>237</v>
      </c>
      <c r="B209" s="3" t="s">
        <v>75</v>
      </c>
      <c r="C209" s="3" t="s">
        <v>440</v>
      </c>
      <c r="D209" s="157">
        <v>303.38609155782427</v>
      </c>
      <c r="E209" s="161">
        <v>107.29112226517421</v>
      </c>
      <c r="F209" s="161">
        <v>28.170753702063696</v>
      </c>
      <c r="G209" s="157">
        <v>30.819320086663549</v>
      </c>
      <c r="H209" s="157">
        <v>89.690407640997847</v>
      </c>
      <c r="I209" s="157">
        <v>21.22902382119327</v>
      </c>
      <c r="J209" s="157">
        <v>26.185464041731688</v>
      </c>
    </row>
    <row r="210" spans="1:10" customFormat="1" x14ac:dyDescent="0.45">
      <c r="A210" s="3" t="s">
        <v>237</v>
      </c>
      <c r="B210" s="3" t="s">
        <v>75</v>
      </c>
      <c r="C210" s="3" t="s">
        <v>441</v>
      </c>
      <c r="D210" s="157">
        <v>86.151891424576192</v>
      </c>
      <c r="E210" s="161">
        <v>28.810456810558311</v>
      </c>
      <c r="F210" s="161">
        <v>8.5212538729129914</v>
      </c>
      <c r="G210" s="157">
        <v>10.20096900198905</v>
      </c>
      <c r="H210" s="157">
        <v>23.774918477785551</v>
      </c>
      <c r="I210" s="157">
        <v>6.378425270135117</v>
      </c>
      <c r="J210" s="157">
        <v>8.4658679911951822</v>
      </c>
    </row>
    <row r="211" spans="1:10" customFormat="1" x14ac:dyDescent="0.45">
      <c r="A211" s="3" t="s">
        <v>237</v>
      </c>
      <c r="B211" s="3" t="s">
        <v>75</v>
      </c>
      <c r="C211" s="3" t="s">
        <v>442</v>
      </c>
      <c r="D211" s="157">
        <v>30.426628594022823</v>
      </c>
      <c r="E211" s="161">
        <v>10.297804405502776</v>
      </c>
      <c r="F211" s="161">
        <v>2.9498741318621517</v>
      </c>
      <c r="G211" s="157">
        <v>3.4464021441299444</v>
      </c>
      <c r="H211" s="157">
        <v>8.5613570930043359</v>
      </c>
      <c r="I211" s="157">
        <v>2.2707048915057442</v>
      </c>
      <c r="J211" s="157">
        <v>2.9004859280178721</v>
      </c>
    </row>
    <row r="212" spans="1:10" customFormat="1" x14ac:dyDescent="0.45">
      <c r="A212" s="2" t="s">
        <v>235</v>
      </c>
      <c r="B212" s="2" t="s">
        <v>76</v>
      </c>
      <c r="C212" s="2" t="s">
        <v>443</v>
      </c>
      <c r="D212" s="156">
        <v>1787.8165880267754</v>
      </c>
      <c r="E212" s="160">
        <v>631.02636032210171</v>
      </c>
      <c r="F212" s="160">
        <v>164.1851684320977</v>
      </c>
      <c r="G212" s="156">
        <v>183.41342265576367</v>
      </c>
      <c r="H212" s="156">
        <v>527.07864020276395</v>
      </c>
      <c r="I212" s="156">
        <v>125.95196078335809</v>
      </c>
      <c r="J212" s="156">
        <v>156.16103563069026</v>
      </c>
    </row>
    <row r="213" spans="1:10" customFormat="1" x14ac:dyDescent="0.45">
      <c r="A213" s="3" t="s">
        <v>237</v>
      </c>
      <c r="B213" s="3" t="s">
        <v>76</v>
      </c>
      <c r="C213" s="3" t="s">
        <v>444</v>
      </c>
      <c r="D213" s="157">
        <v>245.26743225392485</v>
      </c>
      <c r="E213" s="161">
        <v>86.884187041664063</v>
      </c>
      <c r="F213" s="161">
        <v>23.305094156150833</v>
      </c>
      <c r="G213" s="157">
        <v>24.27544613996708</v>
      </c>
      <c r="H213" s="157">
        <v>72.564378953597952</v>
      </c>
      <c r="I213" s="157">
        <v>17.848712259612906</v>
      </c>
      <c r="J213" s="157">
        <v>20.389613702932024</v>
      </c>
    </row>
    <row r="214" spans="1:10" customFormat="1" x14ac:dyDescent="0.45">
      <c r="A214" s="3" t="s">
        <v>237</v>
      </c>
      <c r="B214" s="3" t="s">
        <v>76</v>
      </c>
      <c r="C214" s="3" t="s">
        <v>445</v>
      </c>
      <c r="D214" s="157">
        <v>166.62055635218897</v>
      </c>
      <c r="E214" s="161">
        <v>59.100114547080985</v>
      </c>
      <c r="F214" s="161">
        <v>15.094973993947727</v>
      </c>
      <c r="G214" s="157">
        <v>17.237730890183578</v>
      </c>
      <c r="H214" s="157">
        <v>48.627049907652577</v>
      </c>
      <c r="I214" s="157">
        <v>11.9148548906253</v>
      </c>
      <c r="J214" s="157">
        <v>14.645832122698803</v>
      </c>
    </row>
    <row r="215" spans="1:10" customFormat="1" x14ac:dyDescent="0.45">
      <c r="A215" s="3" t="s">
        <v>237</v>
      </c>
      <c r="B215" s="3" t="s">
        <v>76</v>
      </c>
      <c r="C215" s="3" t="s">
        <v>446</v>
      </c>
      <c r="D215" s="157">
        <v>223.78042511484665</v>
      </c>
      <c r="E215" s="161">
        <v>77.005238000401235</v>
      </c>
      <c r="F215" s="161">
        <v>20.774298083612248</v>
      </c>
      <c r="G215" s="157">
        <v>24.336461281661226</v>
      </c>
      <c r="H215" s="157">
        <v>64.950969258425459</v>
      </c>
      <c r="I215" s="157">
        <v>15.834739891771449</v>
      </c>
      <c r="J215" s="157">
        <v>20.878718598975023</v>
      </c>
    </row>
    <row r="216" spans="1:10" customFormat="1" x14ac:dyDescent="0.45">
      <c r="A216" s="3" t="s">
        <v>237</v>
      </c>
      <c r="B216" s="3" t="s">
        <v>76</v>
      </c>
      <c r="C216" s="3" t="s">
        <v>447</v>
      </c>
      <c r="D216" s="157">
        <v>157.3075797867771</v>
      </c>
      <c r="E216" s="161">
        <v>55.058726302928179</v>
      </c>
      <c r="F216" s="161">
        <v>14.402860229307281</v>
      </c>
      <c r="G216" s="157">
        <v>16.591351732861312</v>
      </c>
      <c r="H216" s="157">
        <v>45.842868739195744</v>
      </c>
      <c r="I216" s="157">
        <v>11.099692866335218</v>
      </c>
      <c r="J216" s="157">
        <v>14.312079916149379</v>
      </c>
    </row>
    <row r="217" spans="1:10" customFormat="1" x14ac:dyDescent="0.45">
      <c r="A217" s="3" t="s">
        <v>237</v>
      </c>
      <c r="B217" s="3" t="s">
        <v>76</v>
      </c>
      <c r="C217" s="3" t="s">
        <v>448</v>
      </c>
      <c r="D217" s="157">
        <v>111.36983566386846</v>
      </c>
      <c r="E217" s="161">
        <v>38.066783013086251</v>
      </c>
      <c r="F217" s="161">
        <v>10.630250600028457</v>
      </c>
      <c r="G217" s="157">
        <v>12.352706108296424</v>
      </c>
      <c r="H217" s="157">
        <v>31.683318796758979</v>
      </c>
      <c r="I217" s="157">
        <v>8.0471866739532913</v>
      </c>
      <c r="J217" s="157">
        <v>10.589590471745055</v>
      </c>
    </row>
    <row r="218" spans="1:10" customFormat="1" x14ac:dyDescent="0.45">
      <c r="A218" s="3" t="s">
        <v>237</v>
      </c>
      <c r="B218" s="3" t="s">
        <v>76</v>
      </c>
      <c r="C218" s="3" t="s">
        <v>449</v>
      </c>
      <c r="D218" s="157">
        <v>173.59433492099143</v>
      </c>
      <c r="E218" s="161">
        <v>59.900090558061848</v>
      </c>
      <c r="F218" s="161">
        <v>16.227029011341326</v>
      </c>
      <c r="G218" s="157">
        <v>18.881326269569474</v>
      </c>
      <c r="H218" s="157">
        <v>50.088745021092414</v>
      </c>
      <c r="I218" s="157">
        <v>12.37972931906841</v>
      </c>
      <c r="J218" s="157">
        <v>16.117414741857953</v>
      </c>
    </row>
    <row r="219" spans="1:10" customFormat="1" x14ac:dyDescent="0.45">
      <c r="A219" s="3" t="s">
        <v>237</v>
      </c>
      <c r="B219" s="3" t="s">
        <v>76</v>
      </c>
      <c r="C219" s="3" t="s">
        <v>450</v>
      </c>
      <c r="D219" s="157">
        <v>182.11793640442005</v>
      </c>
      <c r="E219" s="161">
        <v>61.937765303012924</v>
      </c>
      <c r="F219" s="161">
        <v>17.30647249747787</v>
      </c>
      <c r="G219" s="157">
        <v>20.651718740288544</v>
      </c>
      <c r="H219" s="157">
        <v>51.179215978737894</v>
      </c>
      <c r="I219" s="157">
        <v>13.333410868838419</v>
      </c>
      <c r="J219" s="157">
        <v>17.709353016064409</v>
      </c>
    </row>
    <row r="220" spans="1:10" customFormat="1" x14ac:dyDescent="0.45">
      <c r="A220" s="3" t="s">
        <v>237</v>
      </c>
      <c r="B220" s="3" t="s">
        <v>76</v>
      </c>
      <c r="C220" s="3" t="s">
        <v>451</v>
      </c>
      <c r="D220" s="157">
        <v>527.75848752975435</v>
      </c>
      <c r="E220" s="161">
        <v>193.07345555586468</v>
      </c>
      <c r="F220" s="161">
        <v>46.444189860231859</v>
      </c>
      <c r="G220" s="157">
        <v>49.086681492935732</v>
      </c>
      <c r="H220" s="157">
        <v>162.14209354730127</v>
      </c>
      <c r="I220" s="157">
        <v>35.493634013153226</v>
      </c>
      <c r="J220" s="157">
        <v>41.518433060267547</v>
      </c>
    </row>
    <row r="221" spans="1:10" customFormat="1" x14ac:dyDescent="0.45">
      <c r="A221" s="2" t="s">
        <v>235</v>
      </c>
      <c r="B221" s="2" t="s">
        <v>77</v>
      </c>
      <c r="C221" s="2" t="s">
        <v>452</v>
      </c>
      <c r="D221" s="156">
        <v>1137.1370845310778</v>
      </c>
      <c r="E221" s="160">
        <v>393.12028690556309</v>
      </c>
      <c r="F221" s="160">
        <v>108.37975438957251</v>
      </c>
      <c r="G221" s="156">
        <v>120.98444572517919</v>
      </c>
      <c r="H221" s="156">
        <v>329.09352861297231</v>
      </c>
      <c r="I221" s="156">
        <v>82.470609211902612</v>
      </c>
      <c r="J221" s="156">
        <v>103.08845968588788</v>
      </c>
    </row>
    <row r="222" spans="1:10" customFormat="1" x14ac:dyDescent="0.45">
      <c r="A222" s="3" t="s">
        <v>237</v>
      </c>
      <c r="B222" s="3" t="s">
        <v>77</v>
      </c>
      <c r="C222" s="3" t="s">
        <v>453</v>
      </c>
      <c r="D222" s="157">
        <v>326.07229270888718</v>
      </c>
      <c r="E222" s="161">
        <v>112.93246253128875</v>
      </c>
      <c r="F222" s="161">
        <v>31.235828945471471</v>
      </c>
      <c r="G222" s="157">
        <v>34.969303083454101</v>
      </c>
      <c r="H222" s="157">
        <v>93.482197232324623</v>
      </c>
      <c r="I222" s="157">
        <v>23.781844395482739</v>
      </c>
      <c r="J222" s="157">
        <v>29.670656520865538</v>
      </c>
    </row>
    <row r="223" spans="1:10" customFormat="1" x14ac:dyDescent="0.45">
      <c r="A223" s="3" t="s">
        <v>237</v>
      </c>
      <c r="B223" s="3" t="s">
        <v>77</v>
      </c>
      <c r="C223" s="3" t="s">
        <v>454</v>
      </c>
      <c r="D223" s="157">
        <v>354.39093046483231</v>
      </c>
      <c r="E223" s="161">
        <v>122.79631768555186</v>
      </c>
      <c r="F223" s="161">
        <v>33.070882871903585</v>
      </c>
      <c r="G223" s="157">
        <v>36.996149821606345</v>
      </c>
      <c r="H223" s="157">
        <v>104.49959985607467</v>
      </c>
      <c r="I223" s="157">
        <v>25.307009641997148</v>
      </c>
      <c r="J223" s="157">
        <v>31.720970587698702</v>
      </c>
    </row>
    <row r="224" spans="1:10" customFormat="1" x14ac:dyDescent="0.45">
      <c r="A224" s="3" t="s">
        <v>237</v>
      </c>
      <c r="B224" s="3" t="s">
        <v>77</v>
      </c>
      <c r="C224" s="3" t="s">
        <v>455</v>
      </c>
      <c r="D224" s="157">
        <v>161.70485042711667</v>
      </c>
      <c r="E224" s="161">
        <v>57.341676711623414</v>
      </c>
      <c r="F224" s="161">
        <v>15.120372664209796</v>
      </c>
      <c r="G224" s="157">
        <v>16.141365062866964</v>
      </c>
      <c r="H224" s="157">
        <v>47.655901000083723</v>
      </c>
      <c r="I224" s="157">
        <v>11.584148588955992</v>
      </c>
      <c r="J224" s="157">
        <v>13.861386399376789</v>
      </c>
    </row>
    <row r="225" spans="1:10" customFormat="1" x14ac:dyDescent="0.45">
      <c r="A225" s="3" t="s">
        <v>237</v>
      </c>
      <c r="B225" s="3" t="s">
        <v>77</v>
      </c>
      <c r="C225" s="3" t="s">
        <v>456</v>
      </c>
      <c r="D225" s="157">
        <v>50.486603554814742</v>
      </c>
      <c r="E225" s="161">
        <v>17.339102690833723</v>
      </c>
      <c r="F225" s="161">
        <v>4.9554619871964745</v>
      </c>
      <c r="G225" s="157">
        <v>5.6648745616653304</v>
      </c>
      <c r="H225" s="157">
        <v>13.891075329764284</v>
      </c>
      <c r="I225" s="157">
        <v>3.7936944386670604</v>
      </c>
      <c r="J225" s="157">
        <v>4.8423945466878688</v>
      </c>
    </row>
    <row r="226" spans="1:10" customFormat="1" x14ac:dyDescent="0.45">
      <c r="A226" s="3" t="s">
        <v>237</v>
      </c>
      <c r="B226" s="3" t="s">
        <v>77</v>
      </c>
      <c r="C226" s="3" t="s">
        <v>457</v>
      </c>
      <c r="D226" s="157">
        <v>171.27294058118832</v>
      </c>
      <c r="E226" s="161">
        <v>58.100144533355085</v>
      </c>
      <c r="F226" s="161">
        <v>16.824804857865644</v>
      </c>
      <c r="G226" s="157">
        <v>18.974755705288601</v>
      </c>
      <c r="H226" s="157">
        <v>48.931984035626542</v>
      </c>
      <c r="I226" s="157">
        <v>12.536379672490673</v>
      </c>
      <c r="J226" s="157">
        <v>15.904871776561764</v>
      </c>
    </row>
    <row r="227" spans="1:10" customFormat="1" x14ac:dyDescent="0.45">
      <c r="A227" s="3" t="s">
        <v>237</v>
      </c>
      <c r="B227" s="3" t="s">
        <v>77</v>
      </c>
      <c r="C227" s="3" t="s">
        <v>458</v>
      </c>
      <c r="D227" s="157">
        <v>29.867379350451607</v>
      </c>
      <c r="E227" s="161">
        <v>10.022340967759384</v>
      </c>
      <c r="F227" s="161">
        <v>2.9335464152651314</v>
      </c>
      <c r="G227" s="157">
        <v>3.4206613812277293</v>
      </c>
      <c r="H227" s="157">
        <v>8.3094549872868395</v>
      </c>
      <c r="I227" s="157">
        <v>2.2083348433839047</v>
      </c>
      <c r="J227" s="157">
        <v>2.9730407555286185</v>
      </c>
    </row>
    <row r="228" spans="1:10" customFormat="1" x14ac:dyDescent="0.45">
      <c r="A228" s="3" t="s">
        <v>237</v>
      </c>
      <c r="B228" s="3" t="s">
        <v>77</v>
      </c>
      <c r="C228" s="3" t="s">
        <v>459</v>
      </c>
      <c r="D228" s="157">
        <v>19.838691343387467</v>
      </c>
      <c r="E228" s="161">
        <v>6.6450837515904784</v>
      </c>
      <c r="F228" s="161">
        <v>1.9457195611452405</v>
      </c>
      <c r="G228" s="157">
        <v>2.1812913155655118</v>
      </c>
      <c r="H228" s="157">
        <v>5.7274584036823271</v>
      </c>
      <c r="I228" s="157">
        <v>1.4860026581588228</v>
      </c>
      <c r="J228" s="157">
        <v>1.853135653245082</v>
      </c>
    </row>
    <row r="229" spans="1:10" customFormat="1" x14ac:dyDescent="0.45">
      <c r="A229" s="3" t="s">
        <v>237</v>
      </c>
      <c r="B229" s="3" t="s">
        <v>77</v>
      </c>
      <c r="C229" s="3" t="s">
        <v>460</v>
      </c>
      <c r="D229" s="157">
        <v>23.503396100398383</v>
      </c>
      <c r="E229" s="161">
        <v>7.9431580335592953</v>
      </c>
      <c r="F229" s="161">
        <v>2.2931370865152232</v>
      </c>
      <c r="G229" s="157">
        <v>2.6360447935046452</v>
      </c>
      <c r="H229" s="157">
        <v>6.5958577681295374</v>
      </c>
      <c r="I229" s="157">
        <v>1.7731949727663816</v>
      </c>
      <c r="J229" s="157">
        <v>2.2620034459232969</v>
      </c>
    </row>
    <row r="230" spans="1:10" customFormat="1" x14ac:dyDescent="0.45">
      <c r="A230" s="2" t="s">
        <v>235</v>
      </c>
      <c r="B230" s="2" t="s">
        <v>78</v>
      </c>
      <c r="C230" s="2" t="s">
        <v>461</v>
      </c>
      <c r="D230" s="156">
        <v>256.83090397534215</v>
      </c>
      <c r="E230" s="160">
        <v>86.978523835411863</v>
      </c>
      <c r="F230" s="160">
        <v>24.866205281899518</v>
      </c>
      <c r="G230" s="156">
        <v>28.4187556056348</v>
      </c>
      <c r="H230" s="156">
        <v>72.849426073225715</v>
      </c>
      <c r="I230" s="156">
        <v>19.061302032400349</v>
      </c>
      <c r="J230" s="156">
        <v>24.656691146769926</v>
      </c>
    </row>
    <row r="231" spans="1:10" customFormat="1" x14ac:dyDescent="0.45">
      <c r="A231" s="3" t="s">
        <v>237</v>
      </c>
      <c r="B231" s="3" t="s">
        <v>78</v>
      </c>
      <c r="C231" s="3" t="s">
        <v>462</v>
      </c>
      <c r="D231" s="157">
        <v>66.322433743813164</v>
      </c>
      <c r="E231" s="161">
        <v>22.969122541698553</v>
      </c>
      <c r="F231" s="161">
        <v>6.3369682303779182</v>
      </c>
      <c r="G231" s="157">
        <v>7.1063572841893876</v>
      </c>
      <c r="H231" s="157">
        <v>18.773335878736553</v>
      </c>
      <c r="I231" s="157">
        <v>4.9199814704487306</v>
      </c>
      <c r="J231" s="157">
        <v>6.2166683383620196</v>
      </c>
    </row>
    <row r="232" spans="1:10" customFormat="1" x14ac:dyDescent="0.45">
      <c r="A232" s="3" t="s">
        <v>237</v>
      </c>
      <c r="B232" s="3" t="s">
        <v>78</v>
      </c>
      <c r="C232" s="3" t="s">
        <v>463</v>
      </c>
      <c r="D232" s="157">
        <v>37.038256279263408</v>
      </c>
      <c r="E232" s="161">
        <v>12.410948585452024</v>
      </c>
      <c r="F232" s="161">
        <v>3.595726032811057</v>
      </c>
      <c r="G232" s="157">
        <v>4.1366359345449082</v>
      </c>
      <c r="H232" s="157">
        <v>10.669379977692978</v>
      </c>
      <c r="I232" s="157">
        <v>2.7036690627701763</v>
      </c>
      <c r="J232" s="157">
        <v>3.5218966859922656</v>
      </c>
    </row>
    <row r="233" spans="1:10" customFormat="1" x14ac:dyDescent="0.45">
      <c r="A233" s="3" t="s">
        <v>237</v>
      </c>
      <c r="B233" s="3" t="s">
        <v>78</v>
      </c>
      <c r="C233" s="3" t="s">
        <v>464</v>
      </c>
      <c r="D233" s="157">
        <v>67.995397195991771</v>
      </c>
      <c r="E233" s="161">
        <v>22.742714236703996</v>
      </c>
      <c r="F233" s="161">
        <v>6.7197624750414571</v>
      </c>
      <c r="G233" s="157">
        <v>7.7193687858977063</v>
      </c>
      <c r="H233" s="157">
        <v>19.051753995582239</v>
      </c>
      <c r="I233" s="157">
        <v>5.1593083992883715</v>
      </c>
      <c r="J233" s="157">
        <v>6.6024893034779977</v>
      </c>
    </row>
    <row r="234" spans="1:10" customFormat="1" x14ac:dyDescent="0.45">
      <c r="A234" s="3" t="s">
        <v>237</v>
      </c>
      <c r="B234" s="3" t="s">
        <v>78</v>
      </c>
      <c r="C234" s="3" t="s">
        <v>465</v>
      </c>
      <c r="D234" s="157">
        <v>77.028500848140879</v>
      </c>
      <c r="E234" s="161">
        <v>26.229402133620273</v>
      </c>
      <c r="F234" s="161">
        <v>7.3628930898908642</v>
      </c>
      <c r="G234" s="157">
        <v>8.3466807114405803</v>
      </c>
      <c r="H234" s="157">
        <v>22.107724278102555</v>
      </c>
      <c r="I234" s="157">
        <v>5.6162052634367585</v>
      </c>
      <c r="J234" s="157">
        <v>7.3655953716498574</v>
      </c>
    </row>
    <row r="235" spans="1:10" customFormat="1" x14ac:dyDescent="0.45">
      <c r="A235" s="3" t="s">
        <v>237</v>
      </c>
      <c r="B235" s="3" t="s">
        <v>78</v>
      </c>
      <c r="C235" s="3" t="s">
        <v>466</v>
      </c>
      <c r="D235" s="157">
        <v>8.4463159081328953</v>
      </c>
      <c r="E235" s="161">
        <v>2.6263363379369467</v>
      </c>
      <c r="F235" s="161">
        <v>0.85085545377819738</v>
      </c>
      <c r="G235" s="157">
        <v>1.1097128895621755</v>
      </c>
      <c r="H235" s="157">
        <v>2.2472319431114736</v>
      </c>
      <c r="I235" s="157">
        <v>0.6621378364563224</v>
      </c>
      <c r="J235" s="157">
        <v>0.95004144728778039</v>
      </c>
    </row>
    <row r="236" spans="1:10" customFormat="1" x14ac:dyDescent="0.45">
      <c r="A236" s="2" t="s">
        <v>235</v>
      </c>
      <c r="B236" s="2" t="s">
        <v>79</v>
      </c>
      <c r="C236" s="2" t="s">
        <v>467</v>
      </c>
      <c r="D236" s="156">
        <v>175.92838443305371</v>
      </c>
      <c r="E236" s="160">
        <v>60.42082965954922</v>
      </c>
      <c r="F236" s="160">
        <v>16.912793108416327</v>
      </c>
      <c r="G236" s="156">
        <v>19.213096102531338</v>
      </c>
      <c r="H236" s="156">
        <v>49.936277957105425</v>
      </c>
      <c r="I236" s="156">
        <v>13.07957927764488</v>
      </c>
      <c r="J236" s="156">
        <v>16.365808327806512</v>
      </c>
    </row>
    <row r="237" spans="1:10" customFormat="1" x14ac:dyDescent="0.45">
      <c r="A237" s="3" t="s">
        <v>237</v>
      </c>
      <c r="B237" s="3" t="s">
        <v>79</v>
      </c>
      <c r="C237" s="3" t="s">
        <v>468</v>
      </c>
      <c r="D237" s="157">
        <v>81.686076450451594</v>
      </c>
      <c r="E237" s="161">
        <v>28.433109635567362</v>
      </c>
      <c r="F237" s="161">
        <v>7.732987999423389</v>
      </c>
      <c r="G237" s="157">
        <v>8.4391567855707592</v>
      </c>
      <c r="H237" s="157">
        <v>23.857781012561052</v>
      </c>
      <c r="I237" s="157">
        <v>5.9701190248723446</v>
      </c>
      <c r="J237" s="157">
        <v>7.2529219924566917</v>
      </c>
    </row>
    <row r="238" spans="1:10" customFormat="1" x14ac:dyDescent="0.45">
      <c r="A238" s="3" t="s">
        <v>237</v>
      </c>
      <c r="B238" s="3" t="s">
        <v>79</v>
      </c>
      <c r="C238" s="3" t="s">
        <v>469</v>
      </c>
      <c r="D238" s="157">
        <v>22.916630944321817</v>
      </c>
      <c r="E238" s="161">
        <v>7.8827824855607567</v>
      </c>
      <c r="F238" s="161">
        <v>2.2287333154936402</v>
      </c>
      <c r="G238" s="157">
        <v>2.5645426743318334</v>
      </c>
      <c r="H238" s="157">
        <v>6.3306976568479643</v>
      </c>
      <c r="I238" s="157">
        <v>1.7144510902330168</v>
      </c>
      <c r="J238" s="157">
        <v>2.1954237218546067</v>
      </c>
    </row>
    <row r="239" spans="1:10" customFormat="1" x14ac:dyDescent="0.45">
      <c r="A239" s="3" t="s">
        <v>237</v>
      </c>
      <c r="B239" s="3" t="s">
        <v>79</v>
      </c>
      <c r="C239" s="3" t="s">
        <v>470</v>
      </c>
      <c r="D239" s="157">
        <v>14.669402278151042</v>
      </c>
      <c r="E239" s="161">
        <v>4.9621153511308602</v>
      </c>
      <c r="F239" s="161">
        <v>1.4422816327370314</v>
      </c>
      <c r="G239" s="157">
        <v>1.6750563118219464</v>
      </c>
      <c r="H239" s="157">
        <v>4.037062694262211</v>
      </c>
      <c r="I239" s="157">
        <v>1.124836565546286</v>
      </c>
      <c r="J239" s="157">
        <v>1.4280497226527071</v>
      </c>
    </row>
    <row r="240" spans="1:10" customFormat="1" x14ac:dyDescent="0.45">
      <c r="A240" s="3" t="s">
        <v>237</v>
      </c>
      <c r="B240" s="3" t="s">
        <v>79</v>
      </c>
      <c r="C240" s="3" t="s">
        <v>471</v>
      </c>
      <c r="D240" s="157">
        <v>12.996153289038505</v>
      </c>
      <c r="E240" s="161">
        <v>4.3281720971460862</v>
      </c>
      <c r="F240" s="161">
        <v>1.2735618945677891</v>
      </c>
      <c r="G240" s="157">
        <v>1.5453991357218944</v>
      </c>
      <c r="H240" s="157">
        <v>3.5630889953463751</v>
      </c>
      <c r="I240" s="157">
        <v>1.0175020641272967</v>
      </c>
      <c r="J240" s="157">
        <v>1.2684291021290637</v>
      </c>
    </row>
    <row r="241" spans="1:10" customFormat="1" x14ac:dyDescent="0.45">
      <c r="A241" s="3" t="s">
        <v>237</v>
      </c>
      <c r="B241" s="3" t="s">
        <v>79</v>
      </c>
      <c r="C241" s="3" t="s">
        <v>472</v>
      </c>
      <c r="D241" s="157">
        <v>11.27176598477538</v>
      </c>
      <c r="E241" s="161">
        <v>3.84139424140777</v>
      </c>
      <c r="F241" s="161">
        <v>1.1293337312940905</v>
      </c>
      <c r="G241" s="157">
        <v>1.2508104047298769</v>
      </c>
      <c r="H241" s="157">
        <v>3.1653488284239786</v>
      </c>
      <c r="I241" s="157">
        <v>0.8093601593485833</v>
      </c>
      <c r="J241" s="157">
        <v>1.0755186195710789</v>
      </c>
    </row>
    <row r="242" spans="1:10" customFormat="1" x14ac:dyDescent="0.45">
      <c r="A242" s="3" t="s">
        <v>237</v>
      </c>
      <c r="B242" s="3" t="s">
        <v>79</v>
      </c>
      <c r="C242" s="3" t="s">
        <v>473</v>
      </c>
      <c r="D242" s="157">
        <v>22.606793554273239</v>
      </c>
      <c r="E242" s="161">
        <v>7.6148659913171821</v>
      </c>
      <c r="F242" s="161">
        <v>2.1180676807804777</v>
      </c>
      <c r="G242" s="157">
        <v>2.6236510928480303</v>
      </c>
      <c r="H242" s="157">
        <v>6.2743511332006197</v>
      </c>
      <c r="I242" s="157">
        <v>1.7130006239976254</v>
      </c>
      <c r="J242" s="157">
        <v>2.2628570321293013</v>
      </c>
    </row>
    <row r="243" spans="1:10" customFormat="1" x14ac:dyDescent="0.45">
      <c r="A243" s="3" t="s">
        <v>237</v>
      </c>
      <c r="B243" s="3" t="s">
        <v>79</v>
      </c>
      <c r="C243" s="3" t="s">
        <v>474</v>
      </c>
      <c r="D243" s="157">
        <v>9.7815619320423401</v>
      </c>
      <c r="E243" s="161">
        <v>3.35838985741937</v>
      </c>
      <c r="F243" s="161">
        <v>0.98782685411989091</v>
      </c>
      <c r="G243" s="157">
        <v>1.1144796975070246</v>
      </c>
      <c r="H243" s="157">
        <v>2.7079476364632358</v>
      </c>
      <c r="I243" s="157">
        <v>0.73030974951973082</v>
      </c>
      <c r="J243" s="157">
        <v>0.88260813701308605</v>
      </c>
    </row>
    <row r="244" spans="1:10" customFormat="1" x14ac:dyDescent="0.45">
      <c r="A244" s="2" t="s">
        <v>235</v>
      </c>
      <c r="B244" s="2" t="s">
        <v>80</v>
      </c>
      <c r="C244" s="2" t="s">
        <v>475</v>
      </c>
      <c r="D244" s="156">
        <v>115.81652199376622</v>
      </c>
      <c r="E244" s="160">
        <v>40.866699051518914</v>
      </c>
      <c r="F244" s="160">
        <v>10.963154599534395</v>
      </c>
      <c r="G244" s="156">
        <v>12.133432942833196</v>
      </c>
      <c r="H244" s="156">
        <v>33.207989436628161</v>
      </c>
      <c r="I244" s="156">
        <v>8.4961059738070155</v>
      </c>
      <c r="J244" s="156">
        <v>10.149139989444535</v>
      </c>
    </row>
    <row r="245" spans="1:10" customFormat="1" x14ac:dyDescent="0.45">
      <c r="A245" s="3" t="s">
        <v>237</v>
      </c>
      <c r="B245" s="3" t="s">
        <v>80</v>
      </c>
      <c r="C245" s="3" t="s">
        <v>476</v>
      </c>
      <c r="D245" s="157">
        <v>46.026671271043334</v>
      </c>
      <c r="E245" s="161">
        <v>15.893863010618409</v>
      </c>
      <c r="F245" s="161">
        <v>4.4964717317468326</v>
      </c>
      <c r="G245" s="157">
        <v>4.9603403474157988</v>
      </c>
      <c r="H245" s="157">
        <v>13.188401034868074</v>
      </c>
      <c r="I245" s="157">
        <v>3.3861134265219817</v>
      </c>
      <c r="J245" s="157">
        <v>4.1014817198722415</v>
      </c>
    </row>
    <row r="246" spans="1:10" customFormat="1" x14ac:dyDescent="0.45">
      <c r="A246" s="3" t="s">
        <v>237</v>
      </c>
      <c r="B246" s="3" t="s">
        <v>80</v>
      </c>
      <c r="C246" s="3" t="s">
        <v>477</v>
      </c>
      <c r="D246" s="157">
        <v>20.610426079085197</v>
      </c>
      <c r="E246" s="161">
        <v>7.1922371553273337</v>
      </c>
      <c r="F246" s="161">
        <v>1.9910743294703053</v>
      </c>
      <c r="G246" s="157">
        <v>2.2909278982971726</v>
      </c>
      <c r="H246" s="157">
        <v>5.7572889162015182</v>
      </c>
      <c r="I246" s="157">
        <v>1.5266157127497908</v>
      </c>
      <c r="J246" s="157">
        <v>1.8522820670390776</v>
      </c>
    </row>
    <row r="247" spans="1:10" customFormat="1" x14ac:dyDescent="0.45">
      <c r="A247" s="3" t="s">
        <v>237</v>
      </c>
      <c r="B247" s="3" t="s">
        <v>80</v>
      </c>
      <c r="C247" s="3" t="s">
        <v>478</v>
      </c>
      <c r="D247" s="157">
        <v>49.17942464363756</v>
      </c>
      <c r="E247" s="161">
        <v>17.780598885573099</v>
      </c>
      <c r="F247" s="161">
        <v>4.4756085383173021</v>
      </c>
      <c r="G247" s="157">
        <v>4.8821646971201869</v>
      </c>
      <c r="H247" s="157">
        <v>14.262299485558509</v>
      </c>
      <c r="I247" s="157">
        <v>3.5833768345352559</v>
      </c>
      <c r="J247" s="157">
        <v>4.1953762025332075</v>
      </c>
    </row>
    <row r="248" spans="1:10" customFormat="1" x14ac:dyDescent="0.45">
      <c r="A248" s="2" t="s">
        <v>235</v>
      </c>
      <c r="B248" s="2" t="s">
        <v>81</v>
      </c>
      <c r="C248" s="2" t="s">
        <v>479</v>
      </c>
      <c r="D248" s="156">
        <v>137.79323230748525</v>
      </c>
      <c r="E248" s="160">
        <v>47.919317752099573</v>
      </c>
      <c r="F248" s="160">
        <v>13.363328939296803</v>
      </c>
      <c r="G248" s="156">
        <v>14.437707903375893</v>
      </c>
      <c r="H248" s="156">
        <v>39.764073188065538</v>
      </c>
      <c r="I248" s="156">
        <v>9.9480226754341565</v>
      </c>
      <c r="J248" s="156">
        <v>12.360781849213284</v>
      </c>
    </row>
    <row r="249" spans="1:10" customFormat="1" x14ac:dyDescent="0.45">
      <c r="A249" s="3" t="s">
        <v>237</v>
      </c>
      <c r="B249" s="3" t="s">
        <v>81</v>
      </c>
      <c r="C249" s="3" t="s">
        <v>480</v>
      </c>
      <c r="D249" s="157">
        <v>51.120109244013214</v>
      </c>
      <c r="E249" s="161">
        <v>17.840974433571677</v>
      </c>
      <c r="F249" s="161">
        <v>4.9491123196309621</v>
      </c>
      <c r="G249" s="157">
        <v>5.33501145188138</v>
      </c>
      <c r="H249" s="157">
        <v>14.689870165000071</v>
      </c>
      <c r="I249" s="157">
        <v>3.724797292485948</v>
      </c>
      <c r="J249" s="157">
        <v>4.5803435814431719</v>
      </c>
    </row>
    <row r="250" spans="1:10" customFormat="1" x14ac:dyDescent="0.45">
      <c r="A250" s="3" t="s">
        <v>237</v>
      </c>
      <c r="B250" s="3" t="s">
        <v>81</v>
      </c>
      <c r="C250" s="3" t="s">
        <v>481</v>
      </c>
      <c r="D250" s="157">
        <v>9.0645956178014782</v>
      </c>
      <c r="E250" s="161">
        <v>2.9848161541783371</v>
      </c>
      <c r="F250" s="161">
        <v>0.9560785162923473</v>
      </c>
      <c r="G250" s="157">
        <v>1.0296305160886128</v>
      </c>
      <c r="H250" s="157">
        <v>2.5090775530020446</v>
      </c>
      <c r="I250" s="157">
        <v>0.66141260333862661</v>
      </c>
      <c r="J250" s="157">
        <v>0.92358027490150862</v>
      </c>
    </row>
    <row r="251" spans="1:10" customFormat="1" x14ac:dyDescent="0.45">
      <c r="A251" s="3" t="s">
        <v>237</v>
      </c>
      <c r="B251" s="3" t="s">
        <v>81</v>
      </c>
      <c r="C251" s="3" t="s">
        <v>482</v>
      </c>
      <c r="D251" s="157">
        <v>40.312611893549963</v>
      </c>
      <c r="E251" s="161">
        <v>14.192027251409268</v>
      </c>
      <c r="F251" s="161">
        <v>3.7789592968443166</v>
      </c>
      <c r="G251" s="157">
        <v>4.037486329291931</v>
      </c>
      <c r="H251" s="157">
        <v>12.051527057748254</v>
      </c>
      <c r="I251" s="157">
        <v>2.8305848583669539</v>
      </c>
      <c r="J251" s="157">
        <v>3.4220270998892435</v>
      </c>
    </row>
    <row r="252" spans="1:10" customFormat="1" x14ac:dyDescent="0.45">
      <c r="A252" s="3" t="s">
        <v>237</v>
      </c>
      <c r="B252" s="3" t="s">
        <v>81</v>
      </c>
      <c r="C252" s="3" t="s">
        <v>483</v>
      </c>
      <c r="D252" s="157">
        <v>9.0568904184376535</v>
      </c>
      <c r="E252" s="161">
        <v>3.1206611371750768</v>
      </c>
      <c r="F252" s="161">
        <v>0.94337918116133213</v>
      </c>
      <c r="G252" s="157">
        <v>1.0286771544996467</v>
      </c>
      <c r="H252" s="157">
        <v>2.4361585223996078</v>
      </c>
      <c r="I252" s="157">
        <v>0.66503876892710612</v>
      </c>
      <c r="J252" s="157">
        <v>0.8629756542748831</v>
      </c>
    </row>
    <row r="253" spans="1:10" customFormat="1" x14ac:dyDescent="0.45">
      <c r="A253" s="3" t="s">
        <v>237</v>
      </c>
      <c r="B253" s="3" t="s">
        <v>81</v>
      </c>
      <c r="C253" s="3" t="s">
        <v>484</v>
      </c>
      <c r="D253" s="157">
        <v>13.751007874179585</v>
      </c>
      <c r="E253" s="161">
        <v>4.6187294218891122</v>
      </c>
      <c r="F253" s="161">
        <v>1.3288947119243704</v>
      </c>
      <c r="G253" s="157">
        <v>1.4624566774814238</v>
      </c>
      <c r="H253" s="157">
        <v>4.0536352012172907</v>
      </c>
      <c r="I253" s="157">
        <v>1.0291057940104282</v>
      </c>
      <c r="J253" s="157">
        <v>1.2581860676569601</v>
      </c>
    </row>
    <row r="254" spans="1:10" customFormat="1" x14ac:dyDescent="0.45">
      <c r="A254" s="3" t="s">
        <v>237</v>
      </c>
      <c r="B254" s="3" t="s">
        <v>81</v>
      </c>
      <c r="C254" s="3" t="s">
        <v>485</v>
      </c>
      <c r="D254" s="157">
        <v>10.98281488613212</v>
      </c>
      <c r="E254" s="161">
        <v>3.9432779786553231</v>
      </c>
      <c r="F254" s="161">
        <v>1.0404383853769641</v>
      </c>
      <c r="G254" s="157">
        <v>1.2012356021033876</v>
      </c>
      <c r="H254" s="157">
        <v>3.0029382602640053</v>
      </c>
      <c r="I254" s="157">
        <v>0.77744990216996401</v>
      </c>
      <c r="J254" s="157">
        <v>1.017474757562475</v>
      </c>
    </row>
    <row r="255" spans="1:10" customFormat="1" x14ac:dyDescent="0.45">
      <c r="A255" s="3" t="s">
        <v>237</v>
      </c>
      <c r="B255" s="3" t="s">
        <v>81</v>
      </c>
      <c r="C255" s="3" t="s">
        <v>486</v>
      </c>
      <c r="D255" s="157">
        <v>3.505202373371084</v>
      </c>
      <c r="E255" s="161">
        <v>1.2188313752207391</v>
      </c>
      <c r="F255" s="161">
        <v>0.36646652806651592</v>
      </c>
      <c r="G255" s="157">
        <v>0.3432101720295388</v>
      </c>
      <c r="H255" s="157">
        <v>1.0208664284341216</v>
      </c>
      <c r="I255" s="157">
        <v>0.25963345613511873</v>
      </c>
      <c r="J255" s="157">
        <v>0.29619441348505016</v>
      </c>
    </row>
    <row r="256" spans="1:10" customFormat="1" x14ac:dyDescent="0.45">
      <c r="A256" s="2" t="s">
        <v>235</v>
      </c>
      <c r="B256" s="2" t="s">
        <v>82</v>
      </c>
      <c r="C256" s="2" t="s">
        <v>487</v>
      </c>
      <c r="D256" s="156">
        <v>400.38247275735853</v>
      </c>
      <c r="E256" s="160">
        <v>139.41846074390278</v>
      </c>
      <c r="F256" s="160">
        <v>37.870324456061809</v>
      </c>
      <c r="G256" s="156">
        <v>42.211991074866283</v>
      </c>
      <c r="H256" s="156">
        <v>117.05824562664876</v>
      </c>
      <c r="I256" s="156">
        <v>28.58143716839399</v>
      </c>
      <c r="J256" s="156">
        <v>35.242013687484921</v>
      </c>
    </row>
    <row r="257" spans="1:10" customFormat="1" x14ac:dyDescent="0.45">
      <c r="A257" s="3" t="s">
        <v>237</v>
      </c>
      <c r="B257" s="3" t="s">
        <v>82</v>
      </c>
      <c r="C257" s="3" t="s">
        <v>488</v>
      </c>
      <c r="D257" s="157">
        <v>193.28669179802193</v>
      </c>
      <c r="E257" s="161">
        <v>67.828154704621539</v>
      </c>
      <c r="F257" s="161">
        <v>18.267993585969226</v>
      </c>
      <c r="G257" s="157">
        <v>19.956718141928718</v>
      </c>
      <c r="H257" s="157">
        <v>56.784037830952634</v>
      </c>
      <c r="I257" s="157">
        <v>13.703279758863347</v>
      </c>
      <c r="J257" s="157">
        <v>16.746507775686467</v>
      </c>
    </row>
    <row r="258" spans="1:10" customFormat="1" x14ac:dyDescent="0.45">
      <c r="A258" s="3" t="s">
        <v>237</v>
      </c>
      <c r="B258" s="3" t="s">
        <v>82</v>
      </c>
      <c r="C258" s="3" t="s">
        <v>489</v>
      </c>
      <c r="D258" s="157">
        <v>155.40943000156258</v>
      </c>
      <c r="E258" s="161">
        <v>54.02479504345294</v>
      </c>
      <c r="F258" s="161">
        <v>14.621470212634051</v>
      </c>
      <c r="G258" s="157">
        <v>16.387332352821506</v>
      </c>
      <c r="H258" s="157">
        <v>45.52799110704899</v>
      </c>
      <c r="I258" s="157">
        <v>11.122175092983753</v>
      </c>
      <c r="J258" s="157">
        <v>13.725666192621334</v>
      </c>
    </row>
    <row r="259" spans="1:10" customFormat="1" x14ac:dyDescent="0.45">
      <c r="A259" s="3" t="s">
        <v>237</v>
      </c>
      <c r="B259" s="3" t="s">
        <v>82</v>
      </c>
      <c r="C259" s="3" t="s">
        <v>490</v>
      </c>
      <c r="D259" s="157">
        <v>8.3037248051589323</v>
      </c>
      <c r="E259" s="161">
        <v>2.690485357685406</v>
      </c>
      <c r="F259" s="161">
        <v>0.83906321401368134</v>
      </c>
      <c r="G259" s="157">
        <v>1.0353506856224373</v>
      </c>
      <c r="H259" s="157">
        <v>2.2936349625857528</v>
      </c>
      <c r="I259" s="157">
        <v>0.62660141368922528</v>
      </c>
      <c r="J259" s="157">
        <v>0.81858917156243005</v>
      </c>
    </row>
    <row r="260" spans="1:10" customFormat="1" x14ac:dyDescent="0.45">
      <c r="A260" s="3" t="s">
        <v>237</v>
      </c>
      <c r="B260" s="3" t="s">
        <v>82</v>
      </c>
      <c r="C260" s="3" t="s">
        <v>491</v>
      </c>
      <c r="D260" s="157">
        <v>8.1069971376771122</v>
      </c>
      <c r="E260" s="161">
        <v>2.758407849183774</v>
      </c>
      <c r="F260" s="161">
        <v>0.78010201519109745</v>
      </c>
      <c r="G260" s="157">
        <v>0.94954814261505627</v>
      </c>
      <c r="H260" s="157">
        <v>2.2273449347653549</v>
      </c>
      <c r="I260" s="157">
        <v>0.60629488639374141</v>
      </c>
      <c r="J260" s="157">
        <v>0.78529930952808746</v>
      </c>
    </row>
    <row r="261" spans="1:10" customFormat="1" x14ac:dyDescent="0.45">
      <c r="A261" s="3" t="s">
        <v>237</v>
      </c>
      <c r="B261" s="3" t="s">
        <v>82</v>
      </c>
      <c r="C261" s="3" t="s">
        <v>492</v>
      </c>
      <c r="D261" s="157">
        <v>35.275629014938289</v>
      </c>
      <c r="E261" s="161">
        <v>12.116617788959106</v>
      </c>
      <c r="F261" s="161">
        <v>3.3616954282537352</v>
      </c>
      <c r="G261" s="157">
        <v>3.8830417518786389</v>
      </c>
      <c r="H261" s="157">
        <v>10.225236791296298</v>
      </c>
      <c r="I261" s="157">
        <v>2.5230860164639082</v>
      </c>
      <c r="J261" s="157">
        <v>3.1659512380866031</v>
      </c>
    </row>
    <row r="262" spans="1:10" customFormat="1" x14ac:dyDescent="0.45">
      <c r="A262" s="2" t="s">
        <v>235</v>
      </c>
      <c r="B262" s="2" t="s">
        <v>83</v>
      </c>
      <c r="C262" s="2" t="s">
        <v>493</v>
      </c>
      <c r="D262" s="156">
        <v>595.03190850014096</v>
      </c>
      <c r="E262" s="160">
        <v>206.22777807604876</v>
      </c>
      <c r="F262" s="160">
        <v>56.964681920913684</v>
      </c>
      <c r="G262" s="156">
        <v>62.633949672212786</v>
      </c>
      <c r="H262" s="156">
        <v>172.09222672314274</v>
      </c>
      <c r="I262" s="156">
        <v>43.701822439234981</v>
      </c>
      <c r="J262" s="156">
        <v>53.411449668588062</v>
      </c>
    </row>
    <row r="263" spans="1:10" customFormat="1" x14ac:dyDescent="0.45">
      <c r="A263" s="3" t="s">
        <v>237</v>
      </c>
      <c r="B263" s="3" t="s">
        <v>83</v>
      </c>
      <c r="C263" s="3" t="s">
        <v>494</v>
      </c>
      <c r="D263" s="157">
        <v>306.95897749072202</v>
      </c>
      <c r="E263" s="161">
        <v>107.00433841218084</v>
      </c>
      <c r="F263" s="161">
        <v>28.896429995264672</v>
      </c>
      <c r="G263" s="157">
        <v>31.370363085088826</v>
      </c>
      <c r="H263" s="157">
        <v>90.555492504053888</v>
      </c>
      <c r="I263" s="157">
        <v>22.157322211844019</v>
      </c>
      <c r="J263" s="157">
        <v>26.975031282289777</v>
      </c>
    </row>
    <row r="264" spans="1:10" customFormat="1" x14ac:dyDescent="0.45">
      <c r="A264" s="3" t="s">
        <v>237</v>
      </c>
      <c r="B264" s="3" t="s">
        <v>83</v>
      </c>
      <c r="C264" s="3" t="s">
        <v>495</v>
      </c>
      <c r="D264" s="157">
        <v>30.004228552895484</v>
      </c>
      <c r="E264" s="161">
        <v>10.611002560745254</v>
      </c>
      <c r="F264" s="161">
        <v>2.9444315596631445</v>
      </c>
      <c r="G264" s="157">
        <v>3.1537201363158687</v>
      </c>
      <c r="H264" s="157">
        <v>8.4552930484916846</v>
      </c>
      <c r="I264" s="157">
        <v>2.281583388271184</v>
      </c>
      <c r="J264" s="157">
        <v>2.558197859408347</v>
      </c>
    </row>
    <row r="265" spans="1:10" customFormat="1" x14ac:dyDescent="0.45">
      <c r="A265" s="3" t="s">
        <v>237</v>
      </c>
      <c r="B265" s="3" t="s">
        <v>83</v>
      </c>
      <c r="C265" s="3" t="s">
        <v>496</v>
      </c>
      <c r="D265" s="157">
        <v>40.379962629875848</v>
      </c>
      <c r="E265" s="161">
        <v>13.512802336425588</v>
      </c>
      <c r="F265" s="161">
        <v>3.964913846977085</v>
      </c>
      <c r="G265" s="157">
        <v>4.5561150336921203</v>
      </c>
      <c r="H265" s="157">
        <v>11.368739771198154</v>
      </c>
      <c r="I265" s="157">
        <v>3.0278482663802277</v>
      </c>
      <c r="J265" s="157">
        <v>3.949543375202671</v>
      </c>
    </row>
    <row r="266" spans="1:10" customFormat="1" x14ac:dyDescent="0.45">
      <c r="A266" s="3" t="s">
        <v>237</v>
      </c>
      <c r="B266" s="3" t="s">
        <v>83</v>
      </c>
      <c r="C266" s="3" t="s">
        <v>497</v>
      </c>
      <c r="D266" s="157">
        <v>49.521238136839948</v>
      </c>
      <c r="E266" s="161">
        <v>17.052318837840588</v>
      </c>
      <c r="F266" s="161">
        <v>4.8475176385828194</v>
      </c>
      <c r="G266" s="157">
        <v>5.2396752929842849</v>
      </c>
      <c r="H266" s="157">
        <v>14.295444499468699</v>
      </c>
      <c r="I266" s="157">
        <v>3.6254403553616155</v>
      </c>
      <c r="J266" s="157">
        <v>4.4608415126019381</v>
      </c>
    </row>
    <row r="267" spans="1:10" customFormat="1" x14ac:dyDescent="0.45">
      <c r="A267" s="3" t="s">
        <v>237</v>
      </c>
      <c r="B267" s="3" t="s">
        <v>83</v>
      </c>
      <c r="C267" s="3" t="s">
        <v>498</v>
      </c>
      <c r="D267" s="157">
        <v>42.530773470114937</v>
      </c>
      <c r="E267" s="161">
        <v>14.558054011150466</v>
      </c>
      <c r="F267" s="161">
        <v>4.2433921244929751</v>
      </c>
      <c r="G267" s="157">
        <v>4.9088588216113687</v>
      </c>
      <c r="H267" s="157">
        <v>11.335594757287963</v>
      </c>
      <c r="I267" s="157">
        <v>3.3629059667557191</v>
      </c>
      <c r="J267" s="157">
        <v>4.1219677888164483</v>
      </c>
    </row>
    <row r="268" spans="1:10" customFormat="1" x14ac:dyDescent="0.45">
      <c r="A268" s="3" t="s">
        <v>237</v>
      </c>
      <c r="B268" s="3" t="s">
        <v>83</v>
      </c>
      <c r="C268" s="3" t="s">
        <v>499</v>
      </c>
      <c r="D268" s="157">
        <v>110.17570770542564</v>
      </c>
      <c r="E268" s="161">
        <v>38.357340337829164</v>
      </c>
      <c r="F268" s="161">
        <v>10.575824878038391</v>
      </c>
      <c r="G268" s="157">
        <v>11.598597091420501</v>
      </c>
      <c r="H268" s="157">
        <v>31.666746289803864</v>
      </c>
      <c r="I268" s="157">
        <v>8.0747455324257214</v>
      </c>
      <c r="J268" s="157">
        <v>9.9024535759080017</v>
      </c>
    </row>
    <row r="269" spans="1:10" customFormat="1" x14ac:dyDescent="0.45">
      <c r="A269" s="3" t="s">
        <v>237</v>
      </c>
      <c r="B269" s="3" t="s">
        <v>83</v>
      </c>
      <c r="C269" s="3" t="s">
        <v>500</v>
      </c>
      <c r="D269" s="157">
        <v>15.461020514267179</v>
      </c>
      <c r="E269" s="161">
        <v>5.1319215798768081</v>
      </c>
      <c r="F269" s="161">
        <v>1.4921718778945967</v>
      </c>
      <c r="G269" s="157">
        <v>1.8066202110999305</v>
      </c>
      <c r="H269" s="157">
        <v>4.4149158528384715</v>
      </c>
      <c r="I269" s="157">
        <v>1.1719767181965119</v>
      </c>
      <c r="J269" s="157">
        <v>1.4434142743608627</v>
      </c>
    </row>
    <row r="270" spans="1:10" customFormat="1" x14ac:dyDescent="0.45">
      <c r="A270" s="2" t="s">
        <v>235</v>
      </c>
      <c r="B270" s="2" t="s">
        <v>84</v>
      </c>
      <c r="C270" s="2" t="s">
        <v>501</v>
      </c>
      <c r="D270" s="156">
        <v>257.08157252260287</v>
      </c>
      <c r="E270" s="160">
        <v>87.657748750395427</v>
      </c>
      <c r="F270" s="160">
        <v>25.025854066403692</v>
      </c>
      <c r="G270" s="156">
        <v>28.125120236231666</v>
      </c>
      <c r="H270" s="156">
        <v>73.286940256840452</v>
      </c>
      <c r="I270" s="156">
        <v>18.779911582734378</v>
      </c>
      <c r="J270" s="156">
        <v>24.205997629997253</v>
      </c>
    </row>
    <row r="271" spans="1:10" customFormat="1" x14ac:dyDescent="0.45">
      <c r="A271" s="3" t="s">
        <v>237</v>
      </c>
      <c r="B271" s="3" t="s">
        <v>84</v>
      </c>
      <c r="C271" s="3" t="s">
        <v>502</v>
      </c>
      <c r="D271" s="157">
        <v>26.224886246338546</v>
      </c>
      <c r="E271" s="161">
        <v>8.9242606885357461</v>
      </c>
      <c r="F271" s="161">
        <v>2.488162590313002</v>
      </c>
      <c r="G271" s="157">
        <v>2.8839188066370909</v>
      </c>
      <c r="H271" s="157">
        <v>7.4675716339677845</v>
      </c>
      <c r="I271" s="157">
        <v>1.9574041846611325</v>
      </c>
      <c r="J271" s="157">
        <v>2.5035683422237858</v>
      </c>
    </row>
    <row r="272" spans="1:10" customFormat="1" x14ac:dyDescent="0.45">
      <c r="A272" s="3" t="s">
        <v>237</v>
      </c>
      <c r="B272" s="3" t="s">
        <v>84</v>
      </c>
      <c r="C272" s="3" t="s">
        <v>503</v>
      </c>
      <c r="D272" s="157">
        <v>60.944778612820372</v>
      </c>
      <c r="E272" s="161">
        <v>20.878619192248724</v>
      </c>
      <c r="F272" s="161">
        <v>5.7818258660791413</v>
      </c>
      <c r="G272" s="157">
        <v>6.8155819995532525</v>
      </c>
      <c r="H272" s="157">
        <v>17.308326263905784</v>
      </c>
      <c r="I272" s="157">
        <v>4.378232331529925</v>
      </c>
      <c r="J272" s="157">
        <v>5.7821929595035453</v>
      </c>
    </row>
    <row r="273" spans="1:10" customFormat="1" x14ac:dyDescent="0.45">
      <c r="A273" s="3" t="s">
        <v>237</v>
      </c>
      <c r="B273" s="3" t="s">
        <v>84</v>
      </c>
      <c r="C273" s="3" t="s">
        <v>504</v>
      </c>
      <c r="D273" s="157">
        <v>72.199751805706995</v>
      </c>
      <c r="E273" s="161">
        <v>24.803029812154524</v>
      </c>
      <c r="F273" s="161">
        <v>7.0590161421129345</v>
      </c>
      <c r="G273" s="157">
        <v>7.5830380786748544</v>
      </c>
      <c r="H273" s="157">
        <v>20.917818278726426</v>
      </c>
      <c r="I273" s="157">
        <v>5.2078990181739888</v>
      </c>
      <c r="J273" s="157">
        <v>6.6289504758642686</v>
      </c>
    </row>
    <row r="274" spans="1:10" customFormat="1" x14ac:dyDescent="0.45">
      <c r="A274" s="3" t="s">
        <v>237</v>
      </c>
      <c r="B274" s="3" t="s">
        <v>84</v>
      </c>
      <c r="C274" s="3" t="s">
        <v>505</v>
      </c>
      <c r="D274" s="157">
        <v>46.71341839524456</v>
      </c>
      <c r="E274" s="161">
        <v>15.984426332616254</v>
      </c>
      <c r="F274" s="161">
        <v>4.6543063255180526</v>
      </c>
      <c r="G274" s="157">
        <v>5.0442361672452458</v>
      </c>
      <c r="H274" s="157">
        <v>13.304408583553764</v>
      </c>
      <c r="I274" s="157">
        <v>3.3940909908166392</v>
      </c>
      <c r="J274" s="157">
        <v>4.3319499954946128</v>
      </c>
    </row>
    <row r="275" spans="1:10" customFormat="1" x14ac:dyDescent="0.45">
      <c r="A275" s="3" t="s">
        <v>237</v>
      </c>
      <c r="B275" s="3" t="s">
        <v>84</v>
      </c>
      <c r="C275" s="3" t="s">
        <v>506</v>
      </c>
      <c r="D275" s="157">
        <v>50.998737462492507</v>
      </c>
      <c r="E275" s="161">
        <v>17.067412724840224</v>
      </c>
      <c r="F275" s="161">
        <v>5.0425431423805982</v>
      </c>
      <c r="G275" s="157">
        <v>5.7983451841212545</v>
      </c>
      <c r="H275" s="157">
        <v>14.288815496686663</v>
      </c>
      <c r="I275" s="157">
        <v>3.8422850575526857</v>
      </c>
      <c r="J275" s="157">
        <v>4.9593358569110721</v>
      </c>
    </row>
    <row r="276" spans="1:10" customFormat="1" x14ac:dyDescent="0.45">
      <c r="A276" s="2" t="s">
        <v>235</v>
      </c>
      <c r="B276" s="2" t="s">
        <v>85</v>
      </c>
      <c r="C276" s="2" t="s">
        <v>507</v>
      </c>
      <c r="D276" s="156">
        <v>137.43940546981094</v>
      </c>
      <c r="E276" s="160">
        <v>47.572158351107753</v>
      </c>
      <c r="F276" s="160">
        <v>13.356072176364759</v>
      </c>
      <c r="G276" s="156">
        <v>14.685581916508387</v>
      </c>
      <c r="H276" s="156">
        <v>39.396163533662225</v>
      </c>
      <c r="I276" s="156">
        <v>9.9175628844909287</v>
      </c>
      <c r="J276" s="156">
        <v>12.511866607676883</v>
      </c>
    </row>
    <row r="277" spans="1:10" customFormat="1" x14ac:dyDescent="0.45">
      <c r="A277" s="3" t="s">
        <v>237</v>
      </c>
      <c r="B277" s="3" t="s">
        <v>85</v>
      </c>
      <c r="C277" s="3" t="s">
        <v>508</v>
      </c>
      <c r="D277" s="157">
        <v>102.66453758589628</v>
      </c>
      <c r="E277" s="161">
        <v>35.802699963140427</v>
      </c>
      <c r="F277" s="161">
        <v>9.9336013585554799</v>
      </c>
      <c r="G277" s="157">
        <v>10.574686744865645</v>
      </c>
      <c r="H277" s="157">
        <v>29.906746051172327</v>
      </c>
      <c r="I277" s="157">
        <v>7.3894002362031692</v>
      </c>
      <c r="J277" s="157">
        <v>9.0574032319592437</v>
      </c>
    </row>
    <row r="278" spans="1:10" customFormat="1" x14ac:dyDescent="0.45">
      <c r="A278" s="3" t="s">
        <v>237</v>
      </c>
      <c r="B278" s="3" t="s">
        <v>85</v>
      </c>
      <c r="C278" s="3" t="s">
        <v>509</v>
      </c>
      <c r="D278" s="157">
        <v>23.705810131800185</v>
      </c>
      <c r="E278" s="161">
        <v>7.9808927510583834</v>
      </c>
      <c r="F278" s="161">
        <v>2.2650171301536846</v>
      </c>
      <c r="G278" s="157">
        <v>2.8495977894341431</v>
      </c>
      <c r="H278" s="157">
        <v>6.516309734745076</v>
      </c>
      <c r="I278" s="157">
        <v>1.7159015564684084</v>
      </c>
      <c r="J278" s="157">
        <v>2.3780911699404879</v>
      </c>
    </row>
    <row r="279" spans="1:10" customFormat="1" x14ac:dyDescent="0.45">
      <c r="A279" s="3" t="s">
        <v>237</v>
      </c>
      <c r="B279" s="3" t="s">
        <v>85</v>
      </c>
      <c r="C279" s="3" t="s">
        <v>510</v>
      </c>
      <c r="D279" s="157">
        <v>11.069057752114505</v>
      </c>
      <c r="E279" s="161">
        <v>3.7885656369090479</v>
      </c>
      <c r="F279" s="161">
        <v>1.1574536876556296</v>
      </c>
      <c r="G279" s="157">
        <v>1.2612973822085503</v>
      </c>
      <c r="H279" s="157">
        <v>2.9731077477448289</v>
      </c>
      <c r="I279" s="157">
        <v>0.81226109181936612</v>
      </c>
      <c r="J279" s="157">
        <v>1.0763722057770835</v>
      </c>
    </row>
    <row r="280" spans="1:10" customFormat="1" x14ac:dyDescent="0.45">
      <c r="A280" s="2" t="s">
        <v>235</v>
      </c>
      <c r="B280" s="2" t="s">
        <v>86</v>
      </c>
      <c r="C280" s="2" t="s">
        <v>511</v>
      </c>
      <c r="D280" s="156">
        <v>196.0079899526408</v>
      </c>
      <c r="E280" s="160">
        <v>67.269680885634912</v>
      </c>
      <c r="F280" s="160">
        <v>18.986413116238243</v>
      </c>
      <c r="G280" s="156">
        <v>21.04545707653353</v>
      </c>
      <c r="H280" s="156">
        <v>56.498990711324872</v>
      </c>
      <c r="I280" s="156">
        <v>14.295795216020817</v>
      </c>
      <c r="J280" s="156">
        <v>17.911652946888445</v>
      </c>
    </row>
    <row r="281" spans="1:10" customFormat="1" x14ac:dyDescent="0.45">
      <c r="A281" s="3" t="s">
        <v>237</v>
      </c>
      <c r="B281" s="3" t="s">
        <v>86</v>
      </c>
      <c r="C281" s="3" t="s">
        <v>512</v>
      </c>
      <c r="D281" s="157">
        <v>11.072615646469361</v>
      </c>
      <c r="E281" s="161">
        <v>3.4791409534164708</v>
      </c>
      <c r="F281" s="161">
        <v>1.1393117803256074</v>
      </c>
      <c r="G281" s="157">
        <v>1.3156389927798982</v>
      </c>
      <c r="H281" s="157">
        <v>3.0957442992125612</v>
      </c>
      <c r="I281" s="157">
        <v>0.83836948405641964</v>
      </c>
      <c r="J281" s="157">
        <v>1.2044101366784035</v>
      </c>
    </row>
    <row r="282" spans="1:10" customFormat="1" x14ac:dyDescent="0.45">
      <c r="A282" s="3" t="s">
        <v>237</v>
      </c>
      <c r="B282" s="3" t="s">
        <v>86</v>
      </c>
      <c r="C282" s="3" t="s">
        <v>513</v>
      </c>
      <c r="D282" s="157">
        <v>4.1930511568686155</v>
      </c>
      <c r="E282" s="161">
        <v>1.4112784344661167</v>
      </c>
      <c r="F282" s="161">
        <v>0.3991219612605621</v>
      </c>
      <c r="G282" s="157">
        <v>0.45284675476119635</v>
      </c>
      <c r="H282" s="157">
        <v>1.2760830355426505</v>
      </c>
      <c r="I282" s="157">
        <v>0.29009324707834505</v>
      </c>
      <c r="J282" s="157">
        <v>0.36362772375974478</v>
      </c>
    </row>
    <row r="283" spans="1:10" customFormat="1" x14ac:dyDescent="0.45">
      <c r="A283" s="3" t="s">
        <v>237</v>
      </c>
      <c r="B283" s="3" t="s">
        <v>86</v>
      </c>
      <c r="C283" s="3" t="s">
        <v>514</v>
      </c>
      <c r="D283" s="157">
        <v>98.935613113854103</v>
      </c>
      <c r="E283" s="161">
        <v>34.251803073927668</v>
      </c>
      <c r="F283" s="161">
        <v>9.4537479096762631</v>
      </c>
      <c r="G283" s="157">
        <v>10.391641319783202</v>
      </c>
      <c r="H283" s="157">
        <v>28.875936118565161</v>
      </c>
      <c r="I283" s="157">
        <v>7.1790826320713439</v>
      </c>
      <c r="J283" s="157">
        <v>8.7834020598304701</v>
      </c>
    </row>
    <row r="284" spans="1:10" customFormat="1" x14ac:dyDescent="0.45">
      <c r="A284" s="3" t="s">
        <v>237</v>
      </c>
      <c r="B284" s="3" t="s">
        <v>86</v>
      </c>
      <c r="C284" s="3" t="s">
        <v>515</v>
      </c>
      <c r="D284" s="157">
        <v>58.921459589247291</v>
      </c>
      <c r="E284" s="161">
        <v>20.331465788511867</v>
      </c>
      <c r="F284" s="161">
        <v>5.6902092340625066</v>
      </c>
      <c r="G284" s="157">
        <v>6.4056365162957487</v>
      </c>
      <c r="H284" s="157">
        <v>16.754804531605448</v>
      </c>
      <c r="I284" s="157">
        <v>4.2977314554656809</v>
      </c>
      <c r="J284" s="157">
        <v>5.4416120633060379</v>
      </c>
    </row>
    <row r="285" spans="1:10" customFormat="1" x14ac:dyDescent="0.45">
      <c r="A285" s="3" t="s">
        <v>237</v>
      </c>
      <c r="B285" s="3" t="s">
        <v>86</v>
      </c>
      <c r="C285" s="3" t="s">
        <v>516</v>
      </c>
      <c r="D285" s="157">
        <v>22.885250446201333</v>
      </c>
      <c r="E285" s="161">
        <v>7.7959926353128379</v>
      </c>
      <c r="F285" s="161">
        <v>2.3040222309132461</v>
      </c>
      <c r="G285" s="157">
        <v>2.479693492913412</v>
      </c>
      <c r="H285" s="157">
        <v>6.4964227263989596</v>
      </c>
      <c r="I285" s="157">
        <v>1.6905183973490543</v>
      </c>
      <c r="J285" s="157">
        <v>2.1186009633138214</v>
      </c>
    </row>
    <row r="286" spans="1:10" customFormat="1" x14ac:dyDescent="0.45">
      <c r="A286" s="2" t="s">
        <v>235</v>
      </c>
      <c r="B286" s="2" t="s">
        <v>87</v>
      </c>
      <c r="C286" s="2" t="s">
        <v>517</v>
      </c>
      <c r="D286" s="156">
        <v>259.45238855429932</v>
      </c>
      <c r="E286" s="160">
        <v>88.56715544212382</v>
      </c>
      <c r="F286" s="160">
        <v>25.419533455465238</v>
      </c>
      <c r="G286" s="156">
        <v>28.58940733006056</v>
      </c>
      <c r="H286" s="156">
        <v>73.174247209545896</v>
      </c>
      <c r="I286" s="156">
        <v>19.127298246110698</v>
      </c>
      <c r="J286" s="156">
        <v>24.574746870993117</v>
      </c>
    </row>
    <row r="287" spans="1:10" customFormat="1" x14ac:dyDescent="0.45">
      <c r="A287" s="3" t="s">
        <v>237</v>
      </c>
      <c r="B287" s="3" t="s">
        <v>87</v>
      </c>
      <c r="C287" s="3" t="s">
        <v>518</v>
      </c>
      <c r="D287" s="157">
        <v>61.628553462540353</v>
      </c>
      <c r="E287" s="161">
        <v>21.093707081993575</v>
      </c>
      <c r="F287" s="161">
        <v>5.9532668903478827</v>
      </c>
      <c r="G287" s="157">
        <v>6.7498000499142563</v>
      </c>
      <c r="H287" s="157">
        <v>17.490623840411892</v>
      </c>
      <c r="I287" s="157">
        <v>4.5145761576567436</v>
      </c>
      <c r="J287" s="157">
        <v>5.8265794422160022</v>
      </c>
    </row>
    <row r="288" spans="1:10" customFormat="1" x14ac:dyDescent="0.45">
      <c r="A288" s="3" t="s">
        <v>237</v>
      </c>
      <c r="B288" s="3" t="s">
        <v>87</v>
      </c>
      <c r="C288" s="3" t="s">
        <v>519</v>
      </c>
      <c r="D288" s="157">
        <v>28.33817616055229</v>
      </c>
      <c r="E288" s="161">
        <v>9.4374528465234029</v>
      </c>
      <c r="F288" s="161">
        <v>2.8228807805519693</v>
      </c>
      <c r="G288" s="157">
        <v>3.2299890634335489</v>
      </c>
      <c r="H288" s="157">
        <v>7.9713758454028074</v>
      </c>
      <c r="I288" s="157">
        <v>2.1031760413179987</v>
      </c>
      <c r="J288" s="157">
        <v>2.7733015833225649</v>
      </c>
    </row>
    <row r="289" spans="1:10" customFormat="1" x14ac:dyDescent="0.45">
      <c r="A289" s="3" t="s">
        <v>237</v>
      </c>
      <c r="B289" s="3" t="s">
        <v>87</v>
      </c>
      <c r="C289" s="3" t="s">
        <v>520</v>
      </c>
      <c r="D289" s="157">
        <v>153.67451792345108</v>
      </c>
      <c r="E289" s="161">
        <v>52.711626874484558</v>
      </c>
      <c r="F289" s="161">
        <v>15.008799934130149</v>
      </c>
      <c r="G289" s="157">
        <v>16.618999218941411</v>
      </c>
      <c r="H289" s="157">
        <v>43.655297821122709</v>
      </c>
      <c r="I289" s="157">
        <v>11.307109537996215</v>
      </c>
      <c r="J289" s="157">
        <v>14.37268453677604</v>
      </c>
    </row>
    <row r="290" spans="1:10" customFormat="1" x14ac:dyDescent="0.45">
      <c r="A290" s="3" t="s">
        <v>237</v>
      </c>
      <c r="B290" s="3" t="s">
        <v>87</v>
      </c>
      <c r="C290" s="3" t="s">
        <v>521</v>
      </c>
      <c r="D290" s="157">
        <v>15.81114100775536</v>
      </c>
      <c r="E290" s="161">
        <v>5.3243686391221701</v>
      </c>
      <c r="F290" s="161">
        <v>1.6345858504353021</v>
      </c>
      <c r="G290" s="157">
        <v>1.9906189977713209</v>
      </c>
      <c r="H290" s="157">
        <v>4.0569497026083265</v>
      </c>
      <c r="I290" s="157">
        <v>1.2024365091397395</v>
      </c>
      <c r="J290" s="157">
        <v>1.6021813086785022</v>
      </c>
    </row>
    <row r="291" spans="1:10" customFormat="1" x14ac:dyDescent="0.45">
      <c r="A291" s="2" t="s">
        <v>235</v>
      </c>
      <c r="B291" s="2" t="s">
        <v>88</v>
      </c>
      <c r="C291" s="2" t="s">
        <v>522</v>
      </c>
      <c r="D291" s="156">
        <v>126.42604623325721</v>
      </c>
      <c r="E291" s="160">
        <v>43.289267914960718</v>
      </c>
      <c r="F291" s="160">
        <v>11.969123360984343</v>
      </c>
      <c r="G291" s="156">
        <v>13.865690949993343</v>
      </c>
      <c r="H291" s="156">
        <v>36.386596270616273</v>
      </c>
      <c r="I291" s="156">
        <v>9.2605016798585069</v>
      </c>
      <c r="J291" s="156">
        <v>11.654866056844032</v>
      </c>
    </row>
    <row r="292" spans="1:10" customFormat="1" x14ac:dyDescent="0.45">
      <c r="A292" s="3" t="s">
        <v>237</v>
      </c>
      <c r="B292" s="3" t="s">
        <v>88</v>
      </c>
      <c r="C292" s="3" t="s">
        <v>523</v>
      </c>
      <c r="D292" s="157">
        <v>6.0849962446320154</v>
      </c>
      <c r="E292" s="161">
        <v>2.0640890472004454</v>
      </c>
      <c r="F292" s="161">
        <v>0.58326232066032113</v>
      </c>
      <c r="G292" s="157">
        <v>0.7226480844399723</v>
      </c>
      <c r="H292" s="157">
        <v>1.6439926899458572</v>
      </c>
      <c r="I292" s="157">
        <v>0.46922582714922295</v>
      </c>
      <c r="J292" s="157">
        <v>0.60177827523619698</v>
      </c>
    </row>
    <row r="293" spans="1:10" customFormat="1" x14ac:dyDescent="0.45">
      <c r="A293" s="3" t="s">
        <v>237</v>
      </c>
      <c r="B293" s="3" t="s">
        <v>88</v>
      </c>
      <c r="C293" s="3" t="s">
        <v>524</v>
      </c>
      <c r="D293" s="157">
        <v>99.610541395651978</v>
      </c>
      <c r="E293" s="161">
        <v>34.470664435422414</v>
      </c>
      <c r="F293" s="161">
        <v>9.399322187686197</v>
      </c>
      <c r="G293" s="157">
        <v>10.68336996600838</v>
      </c>
      <c r="H293" s="157">
        <v>28.832847600481891</v>
      </c>
      <c r="I293" s="157">
        <v>7.2429031464285814</v>
      </c>
      <c r="J293" s="157">
        <v>8.9814340596245223</v>
      </c>
    </row>
    <row r="294" spans="1:10" customFormat="1" x14ac:dyDescent="0.45">
      <c r="A294" s="3" t="s">
        <v>237</v>
      </c>
      <c r="B294" s="3" t="s">
        <v>88</v>
      </c>
      <c r="C294" s="3" t="s">
        <v>525</v>
      </c>
      <c r="D294" s="157">
        <v>7.6333044887009152</v>
      </c>
      <c r="E294" s="161">
        <v>2.4225688634418394</v>
      </c>
      <c r="F294" s="161">
        <v>0.71932662563551264</v>
      </c>
      <c r="G294" s="157">
        <v>0.9800557134621235</v>
      </c>
      <c r="H294" s="157">
        <v>2.1279098930347606</v>
      </c>
      <c r="I294" s="157">
        <v>0.60411918704065348</v>
      </c>
      <c r="J294" s="157">
        <v>0.77932420608602537</v>
      </c>
    </row>
    <row r="295" spans="1:10" customFormat="1" x14ac:dyDescent="0.45">
      <c r="A295" s="3" t="s">
        <v>237</v>
      </c>
      <c r="B295" s="3" t="s">
        <v>88</v>
      </c>
      <c r="C295" s="3" t="s">
        <v>526</v>
      </c>
      <c r="D295" s="157">
        <v>13.097204104272192</v>
      </c>
      <c r="E295" s="161">
        <v>4.3319455688960131</v>
      </c>
      <c r="F295" s="161">
        <v>1.2672122270022861</v>
      </c>
      <c r="G295" s="157">
        <v>1.4796171860828977</v>
      </c>
      <c r="H295" s="157">
        <v>3.7818460871536792</v>
      </c>
      <c r="I295" s="157">
        <v>0.94425351924001011</v>
      </c>
      <c r="J295" s="157">
        <v>1.2923295158973052</v>
      </c>
    </row>
    <row r="296" spans="1:10" customFormat="1" x14ac:dyDescent="0.45">
      <c r="A296" s="2" t="s">
        <v>235</v>
      </c>
      <c r="B296" s="2" t="s">
        <v>89</v>
      </c>
      <c r="C296" s="2" t="s">
        <v>527</v>
      </c>
      <c r="D296" s="156">
        <v>1140.937812310427</v>
      </c>
      <c r="E296" s="160">
        <v>401.80304540210147</v>
      </c>
      <c r="F296" s="160">
        <v>107.58967432534963</v>
      </c>
      <c r="G296" s="156">
        <v>114.64459115852243</v>
      </c>
      <c r="H296" s="156">
        <v>337.49578963920902</v>
      </c>
      <c r="I296" s="156">
        <v>81.588000507667076</v>
      </c>
      <c r="J296" s="156">
        <v>97.816711277577326</v>
      </c>
    </row>
    <row r="297" spans="1:10" customFormat="1" x14ac:dyDescent="0.45">
      <c r="A297" s="3" t="s">
        <v>237</v>
      </c>
      <c r="B297" s="3" t="s">
        <v>89</v>
      </c>
      <c r="C297" s="3" t="s">
        <v>528</v>
      </c>
      <c r="D297" s="157">
        <v>386.70340269303637</v>
      </c>
      <c r="E297" s="161">
        <v>139.89769165614132</v>
      </c>
      <c r="F297" s="161">
        <v>35.546346127085513</v>
      </c>
      <c r="G297" s="157">
        <v>36.492774902629641</v>
      </c>
      <c r="H297" s="157">
        <v>116.63067494720745</v>
      </c>
      <c r="I297" s="157">
        <v>26.826373023569975</v>
      </c>
      <c r="J297" s="157">
        <v>31.309542036402451</v>
      </c>
    </row>
    <row r="298" spans="1:10" customFormat="1" x14ac:dyDescent="0.45">
      <c r="A298" s="3" t="s">
        <v>237</v>
      </c>
      <c r="B298" s="3" t="s">
        <v>89</v>
      </c>
      <c r="C298" s="3" t="s">
        <v>529</v>
      </c>
      <c r="D298" s="157">
        <v>80.41129716919437</v>
      </c>
      <c r="E298" s="161">
        <v>27.968972610328503</v>
      </c>
      <c r="F298" s="161">
        <v>7.6849119449988166</v>
      </c>
      <c r="G298" s="157">
        <v>8.2017697499169966</v>
      </c>
      <c r="H298" s="157">
        <v>23.695370444401089</v>
      </c>
      <c r="I298" s="157">
        <v>5.8591583578648745</v>
      </c>
      <c r="J298" s="157">
        <v>7.001114061684099</v>
      </c>
    </row>
    <row r="299" spans="1:10" customFormat="1" x14ac:dyDescent="0.45">
      <c r="A299" s="3" t="s">
        <v>237</v>
      </c>
      <c r="B299" s="3" t="s">
        <v>89</v>
      </c>
      <c r="C299" s="3" t="s">
        <v>530</v>
      </c>
      <c r="D299" s="157">
        <v>42.806807004104378</v>
      </c>
      <c r="E299" s="161">
        <v>15.271240171883344</v>
      </c>
      <c r="F299" s="161">
        <v>4.1018852473187737</v>
      </c>
      <c r="G299" s="157">
        <v>3.9011556220690884</v>
      </c>
      <c r="H299" s="157">
        <v>13.118796505656652</v>
      </c>
      <c r="I299" s="157">
        <v>3.0198707020855711</v>
      </c>
      <c r="J299" s="157">
        <v>3.3938587550909545</v>
      </c>
    </row>
    <row r="300" spans="1:10" customFormat="1" x14ac:dyDescent="0.45">
      <c r="A300" s="3" t="s">
        <v>237</v>
      </c>
      <c r="B300" s="3" t="s">
        <v>89</v>
      </c>
      <c r="C300" s="3" t="s">
        <v>531</v>
      </c>
      <c r="D300" s="157">
        <v>98.165425144872941</v>
      </c>
      <c r="E300" s="161">
        <v>34.663111494667774</v>
      </c>
      <c r="F300" s="161">
        <v>9.2333237356164801</v>
      </c>
      <c r="G300" s="157">
        <v>10.314419031076566</v>
      </c>
      <c r="H300" s="157">
        <v>28.229608347316248</v>
      </c>
      <c r="I300" s="157">
        <v>7.1080097865371545</v>
      </c>
      <c r="J300" s="157">
        <v>8.6169527496587239</v>
      </c>
    </row>
    <row r="301" spans="1:10" customFormat="1" x14ac:dyDescent="0.45">
      <c r="A301" s="3" t="s">
        <v>237</v>
      </c>
      <c r="B301" s="3" t="s">
        <v>89</v>
      </c>
      <c r="C301" s="3" t="s">
        <v>532</v>
      </c>
      <c r="D301" s="157">
        <v>17.640656749123075</v>
      </c>
      <c r="E301" s="161">
        <v>6.1092507631033302</v>
      </c>
      <c r="F301" s="161">
        <v>1.7062463843889031</v>
      </c>
      <c r="G301" s="157">
        <v>1.7999466799771306</v>
      </c>
      <c r="H301" s="157">
        <v>5.097703139388571</v>
      </c>
      <c r="I301" s="157">
        <v>1.3569111632089621</v>
      </c>
      <c r="J301" s="157">
        <v>1.5705986190561785</v>
      </c>
    </row>
    <row r="302" spans="1:10" customFormat="1" x14ac:dyDescent="0.45">
      <c r="A302" s="3" t="s">
        <v>237</v>
      </c>
      <c r="B302" s="3" t="s">
        <v>89</v>
      </c>
      <c r="C302" s="3" t="s">
        <v>533</v>
      </c>
      <c r="D302" s="157">
        <v>104.77806521795979</v>
      </c>
      <c r="E302" s="161">
        <v>36.478151406374224</v>
      </c>
      <c r="F302" s="161">
        <v>9.9970980342106035</v>
      </c>
      <c r="G302" s="157">
        <v>10.572780021687697</v>
      </c>
      <c r="H302" s="157">
        <v>31.129797064458639</v>
      </c>
      <c r="I302" s="157">
        <v>7.5786860799217575</v>
      </c>
      <c r="J302" s="157">
        <v>9.0215526113068734</v>
      </c>
    </row>
    <row r="303" spans="1:10" customFormat="1" x14ac:dyDescent="0.45">
      <c r="A303" s="3" t="s">
        <v>237</v>
      </c>
      <c r="B303" s="3" t="s">
        <v>89</v>
      </c>
      <c r="C303" s="3" t="s">
        <v>534</v>
      </c>
      <c r="D303" s="157">
        <v>28.473941880933221</v>
      </c>
      <c r="E303" s="161">
        <v>9.7242366995165419</v>
      </c>
      <c r="F303" s="161">
        <v>2.7421492929333575</v>
      </c>
      <c r="G303" s="157">
        <v>2.9954621125466936</v>
      </c>
      <c r="H303" s="157">
        <v>8.418833533190492</v>
      </c>
      <c r="I303" s="157">
        <v>2.0973741763764329</v>
      </c>
      <c r="J303" s="157">
        <v>2.4958860663697044</v>
      </c>
    </row>
    <row r="304" spans="1:10" customFormat="1" x14ac:dyDescent="0.45">
      <c r="A304" s="3" t="s">
        <v>237</v>
      </c>
      <c r="B304" s="3" t="s">
        <v>89</v>
      </c>
      <c r="C304" s="3" t="s">
        <v>535</v>
      </c>
      <c r="D304" s="157">
        <v>39.870414480231446</v>
      </c>
      <c r="E304" s="161">
        <v>13.550537053924675</v>
      </c>
      <c r="F304" s="161">
        <v>3.8125218254048621</v>
      </c>
      <c r="G304" s="157">
        <v>4.4235977728251603</v>
      </c>
      <c r="H304" s="157">
        <v>11.405199286499382</v>
      </c>
      <c r="I304" s="157">
        <v>2.9125362006665823</v>
      </c>
      <c r="J304" s="157">
        <v>3.7660223409107854</v>
      </c>
    </row>
    <row r="305" spans="1:10" customFormat="1" x14ac:dyDescent="0.45">
      <c r="A305" s="3" t="s">
        <v>237</v>
      </c>
      <c r="B305" s="3" t="s">
        <v>89</v>
      </c>
      <c r="C305" s="3" t="s">
        <v>536</v>
      </c>
      <c r="D305" s="157">
        <v>37.036307072678746</v>
      </c>
      <c r="E305" s="161">
        <v>12.946781573939171</v>
      </c>
      <c r="F305" s="161">
        <v>3.5267867849569638</v>
      </c>
      <c r="G305" s="157">
        <v>3.90973587636983</v>
      </c>
      <c r="H305" s="157">
        <v>10.669379977692978</v>
      </c>
      <c r="I305" s="157">
        <v>2.7877961044228949</v>
      </c>
      <c r="J305" s="157">
        <v>3.1958267552969093</v>
      </c>
    </row>
    <row r="306" spans="1:10" customFormat="1" x14ac:dyDescent="0.45">
      <c r="A306" s="3" t="s">
        <v>237</v>
      </c>
      <c r="B306" s="3" t="s">
        <v>89</v>
      </c>
      <c r="C306" s="3" t="s">
        <v>537</v>
      </c>
      <c r="D306" s="157">
        <v>21.30656103005893</v>
      </c>
      <c r="E306" s="161">
        <v>7.22997187282642</v>
      </c>
      <c r="F306" s="161">
        <v>2.1298599205449964</v>
      </c>
      <c r="G306" s="157">
        <v>2.3071350453096704</v>
      </c>
      <c r="H306" s="157">
        <v>6.1351420747777787</v>
      </c>
      <c r="I306" s="157">
        <v>1.5454717738098869</v>
      </c>
      <c r="J306" s="157">
        <v>1.9589803427901777</v>
      </c>
    </row>
    <row r="307" spans="1:10" customFormat="1" x14ac:dyDescent="0.45">
      <c r="A307" s="3" t="s">
        <v>237</v>
      </c>
      <c r="B307" s="3" t="s">
        <v>89</v>
      </c>
      <c r="C307" s="3" t="s">
        <v>538</v>
      </c>
      <c r="D307" s="157">
        <v>24.347647392723587</v>
      </c>
      <c r="E307" s="161">
        <v>8.2035275843030533</v>
      </c>
      <c r="F307" s="161">
        <v>2.3765898602333433</v>
      </c>
      <c r="G307" s="157">
        <v>2.7132670822112912</v>
      </c>
      <c r="H307" s="157">
        <v>6.9107354002764501</v>
      </c>
      <c r="I307" s="157">
        <v>1.8507949163598427</v>
      </c>
      <c r="J307" s="157">
        <v>2.2927325493396076</v>
      </c>
    </row>
    <row r="308" spans="1:10" customFormat="1" x14ac:dyDescent="0.45">
      <c r="A308" s="3" t="s">
        <v>237</v>
      </c>
      <c r="B308" s="3" t="s">
        <v>89</v>
      </c>
      <c r="C308" s="3" t="s">
        <v>539</v>
      </c>
      <c r="D308" s="157">
        <v>219.82306367584087</v>
      </c>
      <c r="E308" s="161">
        <v>75.876969947178182</v>
      </c>
      <c r="F308" s="161">
        <v>20.903105625655414</v>
      </c>
      <c r="G308" s="157">
        <v>22.93597310746285</v>
      </c>
      <c r="H308" s="157">
        <v>64.679180144361837</v>
      </c>
      <c r="I308" s="157">
        <v>15.724504457881725</v>
      </c>
      <c r="J308" s="157">
        <v>19.703330393300895</v>
      </c>
    </row>
    <row r="309" spans="1:10" customFormat="1" x14ac:dyDescent="0.45">
      <c r="A309" s="3" t="s">
        <v>237</v>
      </c>
      <c r="B309" s="3" t="s">
        <v>89</v>
      </c>
      <c r="C309" s="3" t="s">
        <v>540</v>
      </c>
      <c r="D309" s="157">
        <v>39.574222799669712</v>
      </c>
      <c r="E309" s="161">
        <v>13.882602567916715</v>
      </c>
      <c r="F309" s="161">
        <v>3.8288495420018913</v>
      </c>
      <c r="G309" s="157">
        <v>4.0765741544397374</v>
      </c>
      <c r="H309" s="157">
        <v>11.375368773980194</v>
      </c>
      <c r="I309" s="157">
        <v>2.9205137649612385</v>
      </c>
      <c r="J309" s="157">
        <v>3.4903139963699421</v>
      </c>
    </row>
    <row r="310" spans="1:10" customFormat="1" x14ac:dyDescent="0.45">
      <c r="A310" s="2" t="s">
        <v>235</v>
      </c>
      <c r="B310" s="2" t="s">
        <v>90</v>
      </c>
      <c r="C310" s="2" t="s">
        <v>541</v>
      </c>
      <c r="D310" s="156">
        <v>183.33785740544741</v>
      </c>
      <c r="E310" s="160">
        <v>63.669788836221372</v>
      </c>
      <c r="F310" s="160">
        <v>17.544131483501168</v>
      </c>
      <c r="G310" s="156">
        <v>19.451436499774076</v>
      </c>
      <c r="H310" s="156">
        <v>52.803321660337502</v>
      </c>
      <c r="I310" s="156">
        <v>13.308752942836785</v>
      </c>
      <c r="J310" s="156">
        <v>16.560425982776511</v>
      </c>
    </row>
    <row r="311" spans="1:10" customFormat="1" x14ac:dyDescent="0.45">
      <c r="A311" s="3" t="s">
        <v>237</v>
      </c>
      <c r="B311" s="3" t="s">
        <v>90</v>
      </c>
      <c r="C311" s="3" t="s">
        <v>542</v>
      </c>
      <c r="D311" s="157">
        <v>108.02432730619299</v>
      </c>
      <c r="E311" s="161">
        <v>37.847921651591207</v>
      </c>
      <c r="F311" s="161">
        <v>10.290996932956981</v>
      </c>
      <c r="G311" s="157">
        <v>11.172444461150441</v>
      </c>
      <c r="H311" s="157">
        <v>31.331981649310869</v>
      </c>
      <c r="I311" s="157">
        <v>7.7491158625803074</v>
      </c>
      <c r="J311" s="157">
        <v>9.6318667486031941</v>
      </c>
    </row>
    <row r="312" spans="1:10" customFormat="1" x14ac:dyDescent="0.45">
      <c r="A312" s="3" t="s">
        <v>237</v>
      </c>
      <c r="B312" s="3" t="s">
        <v>90</v>
      </c>
      <c r="C312" s="3" t="s">
        <v>543</v>
      </c>
      <c r="D312" s="157">
        <v>43.317501998613444</v>
      </c>
      <c r="E312" s="161">
        <v>14.871252166392946</v>
      </c>
      <c r="F312" s="161">
        <v>4.2306927893619584</v>
      </c>
      <c r="G312" s="157">
        <v>4.7286734812958606</v>
      </c>
      <c r="H312" s="157">
        <v>12.184107113389057</v>
      </c>
      <c r="I312" s="157">
        <v>3.2294630730996761</v>
      </c>
      <c r="J312" s="157">
        <v>4.0733133750739512</v>
      </c>
    </row>
    <row r="313" spans="1:10" customFormat="1" x14ac:dyDescent="0.45">
      <c r="A313" s="3" t="s">
        <v>237</v>
      </c>
      <c r="B313" s="3" t="s">
        <v>90</v>
      </c>
      <c r="C313" s="3" t="s">
        <v>544</v>
      </c>
      <c r="D313" s="157">
        <v>31.996028100641027</v>
      </c>
      <c r="E313" s="161">
        <v>10.950615018237075</v>
      </c>
      <c r="F313" s="161">
        <v>3.0224417611822578</v>
      </c>
      <c r="G313" s="157">
        <v>3.5503185573277816</v>
      </c>
      <c r="H313" s="157">
        <v>9.2872328976377005</v>
      </c>
      <c r="I313" s="157">
        <v>2.3301740071568084</v>
      </c>
      <c r="J313" s="157">
        <v>2.8552458590994019</v>
      </c>
    </row>
    <row r="314" spans="1:10" customFormat="1" x14ac:dyDescent="0.45">
      <c r="A314" s="2" t="s">
        <v>235</v>
      </c>
      <c r="B314" s="2" t="s">
        <v>91</v>
      </c>
      <c r="C314" s="2" t="s">
        <v>545</v>
      </c>
      <c r="D314" s="156">
        <v>278.94052665734654</v>
      </c>
      <c r="E314" s="160">
        <v>97.253687410415196</v>
      </c>
      <c r="F314" s="160">
        <v>26.642298009509037</v>
      </c>
      <c r="G314" s="156">
        <v>29.355910047593166</v>
      </c>
      <c r="H314" s="156">
        <v>80.57552881569309</v>
      </c>
      <c r="I314" s="156">
        <v>20.221675020713729</v>
      </c>
      <c r="J314" s="156">
        <v>24.891427353422365</v>
      </c>
    </row>
    <row r="315" spans="1:10" customFormat="1" x14ac:dyDescent="0.45">
      <c r="A315" s="3" t="s">
        <v>237</v>
      </c>
      <c r="B315" s="3" t="s">
        <v>91</v>
      </c>
      <c r="C315" s="3" t="s">
        <v>546</v>
      </c>
      <c r="D315" s="157">
        <v>102.25579000983345</v>
      </c>
      <c r="E315" s="161">
        <v>35.814020378390175</v>
      </c>
      <c r="F315" s="161">
        <v>9.6932210864326649</v>
      </c>
      <c r="G315" s="157">
        <v>10.734851491812773</v>
      </c>
      <c r="H315" s="157">
        <v>29.664787449627873</v>
      </c>
      <c r="I315" s="157">
        <v>7.2624844406063627</v>
      </c>
      <c r="J315" s="157">
        <v>9.0864251629635984</v>
      </c>
    </row>
    <row r="316" spans="1:10" customFormat="1" x14ac:dyDescent="0.45">
      <c r="A316" s="3" t="s">
        <v>237</v>
      </c>
      <c r="B316" s="3" t="s">
        <v>91</v>
      </c>
      <c r="C316" s="3" t="s">
        <v>547</v>
      </c>
      <c r="D316" s="157">
        <v>67.952703833918861</v>
      </c>
      <c r="E316" s="161">
        <v>23.780418967929055</v>
      </c>
      <c r="F316" s="161">
        <v>6.4603332002220952</v>
      </c>
      <c r="G316" s="157">
        <v>6.998627424635667</v>
      </c>
      <c r="H316" s="157">
        <v>19.60859022927357</v>
      </c>
      <c r="I316" s="157">
        <v>4.9990318802775828</v>
      </c>
      <c r="J316" s="157">
        <v>6.1057021315808804</v>
      </c>
    </row>
    <row r="317" spans="1:10" customFormat="1" x14ac:dyDescent="0.45">
      <c r="A317" s="3" t="s">
        <v>237</v>
      </c>
      <c r="B317" s="3" t="s">
        <v>91</v>
      </c>
      <c r="C317" s="3" t="s">
        <v>548</v>
      </c>
      <c r="D317" s="157">
        <v>63.880625604945081</v>
      </c>
      <c r="E317" s="161">
        <v>22.429516081461518</v>
      </c>
      <c r="F317" s="161">
        <v>6.0993092443545827</v>
      </c>
      <c r="G317" s="157">
        <v>6.6630441453179028</v>
      </c>
      <c r="H317" s="157">
        <v>18.584409299448442</v>
      </c>
      <c r="I317" s="157">
        <v>4.5696938746016329</v>
      </c>
      <c r="J317" s="157">
        <v>5.534652959760999</v>
      </c>
    </row>
    <row r="318" spans="1:10" customFormat="1" x14ac:dyDescent="0.45">
      <c r="A318" s="3" t="s">
        <v>237</v>
      </c>
      <c r="B318" s="3" t="s">
        <v>91</v>
      </c>
      <c r="C318" s="3" t="s">
        <v>549</v>
      </c>
      <c r="D318" s="157">
        <v>25.030508589734133</v>
      </c>
      <c r="E318" s="161">
        <v>8.5355930982950561</v>
      </c>
      <c r="F318" s="161">
        <v>2.4627639200509619</v>
      </c>
      <c r="G318" s="157">
        <v>2.7180338901561503</v>
      </c>
      <c r="H318" s="157">
        <v>7.0731459684364095</v>
      </c>
      <c r="I318" s="157">
        <v>1.9320210255417782</v>
      </c>
      <c r="J318" s="157">
        <v>2.3089506872537759</v>
      </c>
    </row>
    <row r="319" spans="1:10" customFormat="1" x14ac:dyDescent="0.45">
      <c r="A319" s="3" t="s">
        <v>237</v>
      </c>
      <c r="B319" s="3" t="s">
        <v>91</v>
      </c>
      <c r="C319" s="3" t="s">
        <v>550</v>
      </c>
      <c r="D319" s="157">
        <v>6.0805580537911448</v>
      </c>
      <c r="E319" s="161">
        <v>1.962205309952892</v>
      </c>
      <c r="F319" s="161">
        <v>0.57147008089580409</v>
      </c>
      <c r="G319" s="157">
        <v>0.67593336658039638</v>
      </c>
      <c r="H319" s="157">
        <v>1.8494917761890908</v>
      </c>
      <c r="I319" s="157">
        <v>0.45979779661917702</v>
      </c>
      <c r="J319" s="157">
        <v>0.56165972355378457</v>
      </c>
    </row>
    <row r="320" spans="1:10" customFormat="1" x14ac:dyDescent="0.45">
      <c r="A320" s="3" t="s">
        <v>237</v>
      </c>
      <c r="B320" s="3" t="s">
        <v>91</v>
      </c>
      <c r="C320" s="3" t="s">
        <v>551</v>
      </c>
      <c r="D320" s="157">
        <v>2.9381406801156351</v>
      </c>
      <c r="E320" s="161">
        <v>0.95846182447699002</v>
      </c>
      <c r="F320" s="161">
        <v>0.29117761264690956</v>
      </c>
      <c r="G320" s="157">
        <v>0.33367655613982933</v>
      </c>
      <c r="H320" s="157">
        <v>0.85514135888312603</v>
      </c>
      <c r="I320" s="157">
        <v>0.2103176041317999</v>
      </c>
      <c r="J320" s="157">
        <v>0.28936572383698028</v>
      </c>
    </row>
    <row r="321" spans="1:10" customFormat="1" x14ac:dyDescent="0.45">
      <c r="A321" s="3" t="s">
        <v>237</v>
      </c>
      <c r="B321" s="3" t="s">
        <v>91</v>
      </c>
      <c r="C321" s="3" t="s">
        <v>552</v>
      </c>
      <c r="D321" s="157">
        <v>5.1487432358882002</v>
      </c>
      <c r="E321" s="161">
        <v>1.7093827027089601</v>
      </c>
      <c r="F321" s="161">
        <v>0.52974369403674582</v>
      </c>
      <c r="G321" s="157">
        <v>0.61777830965316938</v>
      </c>
      <c r="H321" s="157">
        <v>1.3854615814463089</v>
      </c>
      <c r="I321" s="157">
        <v>0.40105391408581226</v>
      </c>
      <c r="J321" s="157">
        <v>0.5053230339572039</v>
      </c>
    </row>
    <row r="322" spans="1:10" customFormat="1" x14ac:dyDescent="0.45">
      <c r="A322" s="3" t="s">
        <v>237</v>
      </c>
      <c r="B322" s="3" t="s">
        <v>91</v>
      </c>
      <c r="C322" s="3" t="s">
        <v>553</v>
      </c>
      <c r="D322" s="157">
        <v>5.6534566491200371</v>
      </c>
      <c r="E322" s="161">
        <v>2.0640890472004454</v>
      </c>
      <c r="F322" s="161">
        <v>0.53427917086925236</v>
      </c>
      <c r="G322" s="157">
        <v>0.61396486329728561</v>
      </c>
      <c r="H322" s="157">
        <v>1.5545011523883208</v>
      </c>
      <c r="I322" s="157">
        <v>0.38727448484959054</v>
      </c>
      <c r="J322" s="157">
        <v>0.49934793051514265</v>
      </c>
    </row>
    <row r="323" spans="1:10" customFormat="1" x14ac:dyDescent="0.45">
      <c r="A323" s="2" t="s">
        <v>235</v>
      </c>
      <c r="B323" s="2" t="s">
        <v>92</v>
      </c>
      <c r="C323" s="2" t="s">
        <v>554</v>
      </c>
      <c r="D323" s="156">
        <v>390.18220433190322</v>
      </c>
      <c r="E323" s="160">
        <v>135.69027065499245</v>
      </c>
      <c r="F323" s="160">
        <v>37.394099388648613</v>
      </c>
      <c r="G323" s="156">
        <v>40.104108601651596</v>
      </c>
      <c r="H323" s="156">
        <v>114.33041098183952</v>
      </c>
      <c r="I323" s="156">
        <v>28.152824395835701</v>
      </c>
      <c r="J323" s="156">
        <v>34.510490308935367</v>
      </c>
    </row>
    <row r="324" spans="1:10" customFormat="1" x14ac:dyDescent="0.45">
      <c r="A324" s="3" t="s">
        <v>237</v>
      </c>
      <c r="B324" s="3" t="s">
        <v>92</v>
      </c>
      <c r="C324" s="3" t="s">
        <v>555</v>
      </c>
      <c r="D324" s="157">
        <v>41.437929738204922</v>
      </c>
      <c r="E324" s="161">
        <v>14.425982499903643</v>
      </c>
      <c r="F324" s="161">
        <v>3.9993834709041258</v>
      </c>
      <c r="G324" s="157">
        <v>4.4588721516170837</v>
      </c>
      <c r="H324" s="157">
        <v>11.776423442293607</v>
      </c>
      <c r="I324" s="157">
        <v>3.1264799703868613</v>
      </c>
      <c r="J324" s="157">
        <v>3.6507882030995988</v>
      </c>
    </row>
    <row r="325" spans="1:10" customFormat="1" x14ac:dyDescent="0.45">
      <c r="A325" s="3" t="s">
        <v>237</v>
      </c>
      <c r="B325" s="3" t="s">
        <v>92</v>
      </c>
      <c r="C325" s="3" t="s">
        <v>556</v>
      </c>
      <c r="D325" s="157">
        <v>225.95218670942324</v>
      </c>
      <c r="E325" s="161">
        <v>79.529690601090692</v>
      </c>
      <c r="F325" s="161">
        <v>21.288621156418497</v>
      </c>
      <c r="G325" s="157">
        <v>22.500286861303131</v>
      </c>
      <c r="H325" s="157">
        <v>67.112024165370542</v>
      </c>
      <c r="I325" s="157">
        <v>15.908713669776418</v>
      </c>
      <c r="J325" s="157">
        <v>19.612850255463957</v>
      </c>
    </row>
    <row r="326" spans="1:10" customFormat="1" x14ac:dyDescent="0.45">
      <c r="A326" s="3" t="s">
        <v>237</v>
      </c>
      <c r="B326" s="3" t="s">
        <v>92</v>
      </c>
      <c r="C326" s="3" t="s">
        <v>557</v>
      </c>
      <c r="D326" s="157">
        <v>53.001440698409546</v>
      </c>
      <c r="E326" s="161">
        <v>18.591895311803636</v>
      </c>
      <c r="F326" s="161">
        <v>5.1332526790307274</v>
      </c>
      <c r="G326" s="157">
        <v>5.2711362254203245</v>
      </c>
      <c r="H326" s="157">
        <v>15.631188560049742</v>
      </c>
      <c r="I326" s="157">
        <v>3.8567897199065992</v>
      </c>
      <c r="J326" s="157">
        <v>4.517178202198517</v>
      </c>
    </row>
    <row r="327" spans="1:10" customFormat="1" x14ac:dyDescent="0.45">
      <c r="A327" s="3" t="s">
        <v>237</v>
      </c>
      <c r="B327" s="3" t="s">
        <v>92</v>
      </c>
      <c r="C327" s="3" t="s">
        <v>558</v>
      </c>
      <c r="D327" s="157">
        <v>26.860962598080167</v>
      </c>
      <c r="E327" s="161">
        <v>9.1431220500304882</v>
      </c>
      <c r="F327" s="161">
        <v>2.6051778925916675</v>
      </c>
      <c r="G327" s="157">
        <v>2.8696183828025341</v>
      </c>
      <c r="H327" s="157">
        <v>7.7758202633326219</v>
      </c>
      <c r="I327" s="157">
        <v>2.0088957360175401</v>
      </c>
      <c r="J327" s="157">
        <v>2.458328273305316</v>
      </c>
    </row>
    <row r="328" spans="1:10" customFormat="1" x14ac:dyDescent="0.45">
      <c r="A328" s="3" t="s">
        <v>237</v>
      </c>
      <c r="B328" s="3" t="s">
        <v>92</v>
      </c>
      <c r="C328" s="3" t="s">
        <v>559</v>
      </c>
      <c r="D328" s="157">
        <v>18.9468210521865</v>
      </c>
      <c r="E328" s="161">
        <v>6.2866039353490573</v>
      </c>
      <c r="F328" s="161">
        <v>1.9139712233176973</v>
      </c>
      <c r="G328" s="157">
        <v>2.1831980387434524</v>
      </c>
      <c r="H328" s="157">
        <v>5.2601137075485305</v>
      </c>
      <c r="I328" s="157">
        <v>1.4156550457423267</v>
      </c>
      <c r="J328" s="157">
        <v>1.8872791014854358</v>
      </c>
    </row>
    <row r="329" spans="1:10" customFormat="1" x14ac:dyDescent="0.45">
      <c r="A329" t="s">
        <v>237</v>
      </c>
      <c r="B329" t="s">
        <v>92</v>
      </c>
      <c r="C329" s="24" t="s">
        <v>560</v>
      </c>
      <c r="D329" s="158">
        <v>7.6071150327972639</v>
      </c>
      <c r="E329" s="162">
        <v>2.5810546769380314</v>
      </c>
      <c r="F329" s="162">
        <v>0.77284525225908784</v>
      </c>
      <c r="G329" s="158">
        <v>0.88567291615400279</v>
      </c>
      <c r="H329" s="158">
        <v>2.0483618596502819</v>
      </c>
      <c r="I329" s="158">
        <v>0.57656032856821071</v>
      </c>
      <c r="J329" s="158">
        <v>0.74261999922764832</v>
      </c>
    </row>
    <row r="330" spans="1:10" customFormat="1" x14ac:dyDescent="0.45">
      <c r="A330" t="s">
        <v>237</v>
      </c>
      <c r="B330" t="s">
        <v>92</v>
      </c>
      <c r="C330" s="24" t="s">
        <v>561</v>
      </c>
      <c r="D330" s="158">
        <v>16.375748502801645</v>
      </c>
      <c r="E330" s="162">
        <v>5.1319215798768081</v>
      </c>
      <c r="F330" s="162">
        <v>1.6808477141268632</v>
      </c>
      <c r="G330" s="158">
        <v>1.9353240256110074</v>
      </c>
      <c r="H330" s="158">
        <v>4.7264789835943484</v>
      </c>
      <c r="I330" s="158">
        <v>1.259729925437713</v>
      </c>
      <c r="J330" s="158">
        <v>1.6414462741549076</v>
      </c>
    </row>
    <row r="331" spans="1:10" customFormat="1" x14ac:dyDescent="0.45">
      <c r="A331" s="64" t="s">
        <v>235</v>
      </c>
      <c r="B331" s="64" t="s">
        <v>93</v>
      </c>
      <c r="C331" s="81" t="s">
        <v>562</v>
      </c>
      <c r="D331" s="159">
        <v>230.02464260868629</v>
      </c>
      <c r="E331" s="163">
        <v>79.11838218035048</v>
      </c>
      <c r="F331" s="163">
        <v>22.080515411374112</v>
      </c>
      <c r="G331" s="159">
        <v>24.608169334517918</v>
      </c>
      <c r="H331" s="159">
        <v>66.343059842653872</v>
      </c>
      <c r="I331" s="159">
        <v>16.697042068711845</v>
      </c>
      <c r="J331" s="159">
        <v>21.177473771078084</v>
      </c>
    </row>
    <row r="332" spans="1:10" customFormat="1" x14ac:dyDescent="0.45">
      <c r="A332" t="s">
        <v>237</v>
      </c>
      <c r="B332" t="s">
        <v>93</v>
      </c>
      <c r="C332" s="24" t="s">
        <v>563</v>
      </c>
      <c r="D332" s="158">
        <v>35.996305628097844</v>
      </c>
      <c r="E332" s="162">
        <v>12.301517904704651</v>
      </c>
      <c r="F332" s="162">
        <v>3.4905029702969106</v>
      </c>
      <c r="G332" s="158">
        <v>3.9440568935727773</v>
      </c>
      <c r="H332" s="158">
        <v>10.278268813552639</v>
      </c>
      <c r="I332" s="158">
        <v>2.5898074632919297</v>
      </c>
      <c r="J332" s="158">
        <v>3.3921515826789368</v>
      </c>
    </row>
    <row r="333" spans="1:10" customFormat="1" x14ac:dyDescent="0.45">
      <c r="A333" t="s">
        <v>237</v>
      </c>
      <c r="B333" t="s">
        <v>93</v>
      </c>
      <c r="C333" s="24" t="s">
        <v>564</v>
      </c>
      <c r="D333" s="158">
        <v>124.41176934504365</v>
      </c>
      <c r="E333" s="162">
        <v>43.289267914960718</v>
      </c>
      <c r="F333" s="162">
        <v>11.783168810851596</v>
      </c>
      <c r="G333" s="158">
        <v>12.915189445789316</v>
      </c>
      <c r="H333" s="158">
        <v>36.313677240013817</v>
      </c>
      <c r="I333" s="158">
        <v>8.9950663587817772</v>
      </c>
      <c r="J333" s="158">
        <v>11.115399574646441</v>
      </c>
    </row>
    <row r="334" spans="1:10" customFormat="1" x14ac:dyDescent="0.45">
      <c r="A334" t="s">
        <v>237</v>
      </c>
      <c r="B334" t="s">
        <v>93</v>
      </c>
      <c r="C334" s="24" t="s">
        <v>565</v>
      </c>
      <c r="D334" s="158">
        <v>11.415637118865687</v>
      </c>
      <c r="E334" s="162">
        <v>3.7055492584110339</v>
      </c>
      <c r="F334" s="162">
        <v>1.1819452625511639</v>
      </c>
      <c r="G334" s="158">
        <v>1.2755978060431166</v>
      </c>
      <c r="H334" s="158">
        <v>3.2448968618084573</v>
      </c>
      <c r="I334" s="158">
        <v>0.85359937952803333</v>
      </c>
      <c r="J334" s="158">
        <v>1.1540485505238816</v>
      </c>
    </row>
    <row r="335" spans="1:10" customFormat="1" x14ac:dyDescent="0.45">
      <c r="A335" t="s">
        <v>237</v>
      </c>
      <c r="B335" t="s">
        <v>93</v>
      </c>
      <c r="C335" s="24" t="s">
        <v>566</v>
      </c>
      <c r="D335" s="158">
        <v>8.1256419774643334</v>
      </c>
      <c r="E335" s="162">
        <v>2.6150159226872169</v>
      </c>
      <c r="F335" s="162">
        <v>0.82364259278315977</v>
      </c>
      <c r="G335" s="158">
        <v>1.0277237929106711</v>
      </c>
      <c r="H335" s="158">
        <v>2.1709984111180174</v>
      </c>
      <c r="I335" s="158">
        <v>0.60992105198222069</v>
      </c>
      <c r="J335" s="158">
        <v>0.87834020598304696</v>
      </c>
    </row>
    <row r="336" spans="1:10" customFormat="1" x14ac:dyDescent="0.45">
      <c r="A336" t="s">
        <v>237</v>
      </c>
      <c r="B336" t="s">
        <v>93</v>
      </c>
      <c r="C336" s="24" t="s">
        <v>567</v>
      </c>
      <c r="D336" s="158">
        <v>16.919049365778314</v>
      </c>
      <c r="E336" s="162">
        <v>5.6790749836136634</v>
      </c>
      <c r="F336" s="162">
        <v>1.6264219921367877</v>
      </c>
      <c r="G336" s="158">
        <v>1.9400908335558655</v>
      </c>
      <c r="H336" s="158">
        <v>4.8259140253249253</v>
      </c>
      <c r="I336" s="158">
        <v>1.2154907052582629</v>
      </c>
      <c r="J336" s="158">
        <v>1.6320568258888084</v>
      </c>
    </row>
    <row r="337" spans="1:10" customFormat="1" x14ac:dyDescent="0.45">
      <c r="A337" t="s">
        <v>237</v>
      </c>
      <c r="B337" t="s">
        <v>93</v>
      </c>
      <c r="C337" s="24" t="s">
        <v>568</v>
      </c>
      <c r="D337" s="158">
        <v>33.15623917343644</v>
      </c>
      <c r="E337" s="162">
        <v>11.527956195973236</v>
      </c>
      <c r="F337" s="162">
        <v>3.174833782754471</v>
      </c>
      <c r="G337" s="158">
        <v>3.5055105626461511</v>
      </c>
      <c r="H337" s="158">
        <v>9.5093044908360067</v>
      </c>
      <c r="I337" s="158">
        <v>2.4331571098696161</v>
      </c>
      <c r="J337" s="158">
        <v>3.0054770313569548</v>
      </c>
    </row>
    <row r="338" spans="1:10" customFormat="1" x14ac:dyDescent="0.45">
      <c r="A338" s="64" t="s">
        <v>235</v>
      </c>
      <c r="B338" s="64" t="s">
        <v>94</v>
      </c>
      <c r="C338" s="81" t="s">
        <v>569</v>
      </c>
      <c r="D338" s="159">
        <v>236.71110805516045</v>
      </c>
      <c r="E338" s="163">
        <v>81.439067306544615</v>
      </c>
      <c r="F338" s="163">
        <v>22.736345361354516</v>
      </c>
      <c r="G338" s="159">
        <v>25.240248068005641</v>
      </c>
      <c r="H338" s="159">
        <v>68.229011134143974</v>
      </c>
      <c r="I338" s="159">
        <v>17.447658345527049</v>
      </c>
      <c r="J338" s="159">
        <v>21.61877783958462</v>
      </c>
    </row>
    <row r="339" spans="1:10" customFormat="1" x14ac:dyDescent="0.45">
      <c r="A339" t="s">
        <v>237</v>
      </c>
      <c r="B339" t="s">
        <v>94</v>
      </c>
      <c r="C339" s="24" t="s">
        <v>570</v>
      </c>
      <c r="D339" s="158">
        <v>117.92700285240626</v>
      </c>
      <c r="E339" s="162">
        <v>40.621423387774755</v>
      </c>
      <c r="F339" s="162">
        <v>11.199906490191278</v>
      </c>
      <c r="G339" s="158">
        <v>12.428021673825205</v>
      </c>
      <c r="H339" s="158">
        <v>34.238799369235331</v>
      </c>
      <c r="I339" s="158">
        <v>8.7289058045874199</v>
      </c>
      <c r="J339" s="158">
        <v>10.709946126792277</v>
      </c>
    </row>
    <row r="340" spans="1:10" customFormat="1" x14ac:dyDescent="0.45">
      <c r="A340" t="s">
        <v>237</v>
      </c>
      <c r="B340" t="s">
        <v>94</v>
      </c>
      <c r="C340" s="24" t="s">
        <v>571</v>
      </c>
      <c r="D340" s="158">
        <v>58.912234434443157</v>
      </c>
      <c r="E340" s="162">
        <v>20.433349525759422</v>
      </c>
      <c r="F340" s="162">
        <v>5.7001872830940226</v>
      </c>
      <c r="G340" s="158">
        <v>6.1711095654088943</v>
      </c>
      <c r="H340" s="158">
        <v>16.990134130367867</v>
      </c>
      <c r="I340" s="158">
        <v>4.2919295905241155</v>
      </c>
      <c r="J340" s="158">
        <v>5.3255243392888474</v>
      </c>
    </row>
    <row r="341" spans="1:10" customFormat="1" x14ac:dyDescent="0.45">
      <c r="A341" t="s">
        <v>237</v>
      </c>
      <c r="B341" t="s">
        <v>94</v>
      </c>
      <c r="C341" s="24" t="s">
        <v>572</v>
      </c>
      <c r="D341" s="158">
        <v>46.813705538255789</v>
      </c>
      <c r="E341" s="162">
        <v>15.897636482368334</v>
      </c>
      <c r="F341" s="162">
        <v>4.5708535517999325</v>
      </c>
      <c r="G341" s="158">
        <v>5.1920072135357369</v>
      </c>
      <c r="H341" s="158">
        <v>13.397214622502334</v>
      </c>
      <c r="I341" s="158">
        <v>3.4129470518767278</v>
      </c>
      <c r="J341" s="158">
        <v>4.3430466161727299</v>
      </c>
    </row>
    <row r="342" spans="1:10" customFormat="1" x14ac:dyDescent="0.45">
      <c r="A342" t="s">
        <v>237</v>
      </c>
      <c r="B342" t="s">
        <v>94</v>
      </c>
      <c r="C342" s="24" t="s">
        <v>573</v>
      </c>
      <c r="D342" s="158">
        <v>13.0581652300556</v>
      </c>
      <c r="E342" s="162">
        <v>4.4866579106422888</v>
      </c>
      <c r="F342" s="162">
        <v>1.2653980362692838</v>
      </c>
      <c r="G342" s="158">
        <v>1.4491096152358331</v>
      </c>
      <c r="H342" s="158">
        <v>3.6028630120386058</v>
      </c>
      <c r="I342" s="158">
        <v>1.0138758985388143</v>
      </c>
      <c r="J342" s="158">
        <v>1.2402607573307745</v>
      </c>
    </row>
    <row r="343" spans="1:10" customFormat="1" x14ac:dyDescent="0.45">
      <c r="A343" s="64" t="s">
        <v>235</v>
      </c>
      <c r="B343" s="64" t="s">
        <v>95</v>
      </c>
      <c r="C343" s="81" t="s">
        <v>574</v>
      </c>
      <c r="D343" s="159">
        <v>356.17706918332601</v>
      </c>
      <c r="E343" s="163">
        <v>122.84914629005046</v>
      </c>
      <c r="F343" s="163">
        <v>34.426083349456484</v>
      </c>
      <c r="G343" s="159">
        <v>37.690197058377187</v>
      </c>
      <c r="H343" s="159">
        <v>103.41244339982021</v>
      </c>
      <c r="I343" s="159">
        <v>26.182366015056061</v>
      </c>
      <c r="J343" s="159">
        <v>31.616833070565644</v>
      </c>
    </row>
    <row r="344" spans="1:10" customFormat="1" x14ac:dyDescent="0.45">
      <c r="A344" t="s">
        <v>237</v>
      </c>
      <c r="B344" t="s">
        <v>95</v>
      </c>
      <c r="C344" s="24" t="s">
        <v>575</v>
      </c>
      <c r="D344" s="158">
        <v>177.6925141827073</v>
      </c>
      <c r="E344" s="162">
        <v>62.028328625010801</v>
      </c>
      <c r="F344" s="162">
        <v>16.85383190959373</v>
      </c>
      <c r="G344" s="158">
        <v>18.785990110672397</v>
      </c>
      <c r="H344" s="158">
        <v>51.411231076109409</v>
      </c>
      <c r="I344" s="158">
        <v>12.804715926038128</v>
      </c>
      <c r="J344" s="158">
        <v>15.808416535282822</v>
      </c>
    </row>
    <row r="345" spans="1:10" customFormat="1" x14ac:dyDescent="0.45">
      <c r="A345" t="s">
        <v>237</v>
      </c>
      <c r="B345" t="s">
        <v>95</v>
      </c>
      <c r="C345" s="24" t="s">
        <v>576</v>
      </c>
      <c r="D345" s="158">
        <v>42.293515933899265</v>
      </c>
      <c r="E345" s="162">
        <v>14.407115141154119</v>
      </c>
      <c r="F345" s="162">
        <v>4.187152211769896</v>
      </c>
      <c r="G345" s="158">
        <v>4.5046335078876902</v>
      </c>
      <c r="H345" s="158">
        <v>12.339888678766979</v>
      </c>
      <c r="I345" s="158">
        <v>3.1373584671523012</v>
      </c>
      <c r="J345" s="158">
        <v>3.7173679271682802</v>
      </c>
    </row>
    <row r="346" spans="1:10" customFormat="1" x14ac:dyDescent="0.45">
      <c r="A346" t="s">
        <v>237</v>
      </c>
      <c r="B346" t="s">
        <v>95</v>
      </c>
      <c r="C346" s="24" t="s">
        <v>577</v>
      </c>
      <c r="D346" s="158">
        <v>54.592588268871772</v>
      </c>
      <c r="E346" s="162">
        <v>18.825850560298015</v>
      </c>
      <c r="F346" s="162">
        <v>5.2910872728019473</v>
      </c>
      <c r="G346" s="158">
        <v>5.6362737139961974</v>
      </c>
      <c r="H346" s="158">
        <v>16.075331746446388</v>
      </c>
      <c r="I346" s="158">
        <v>3.9822550492679856</v>
      </c>
      <c r="J346" s="158">
        <v>4.7817899260612435</v>
      </c>
    </row>
    <row r="347" spans="1:10" customFormat="1" x14ac:dyDescent="0.45">
      <c r="A347" t="s">
        <v>237</v>
      </c>
      <c r="B347" t="s">
        <v>95</v>
      </c>
      <c r="C347" s="24" t="s">
        <v>578</v>
      </c>
      <c r="D347" s="158">
        <v>49.238780914255813</v>
      </c>
      <c r="E347" s="162">
        <v>16.754214569597742</v>
      </c>
      <c r="F347" s="162">
        <v>4.8066983470902658</v>
      </c>
      <c r="G347" s="158">
        <v>5.3149908585129886</v>
      </c>
      <c r="H347" s="158">
        <v>14.242412477212394</v>
      </c>
      <c r="I347" s="158">
        <v>3.7313243905452134</v>
      </c>
      <c r="J347" s="158">
        <v>4.3891402712972045</v>
      </c>
    </row>
    <row r="348" spans="1:10" customFormat="1" x14ac:dyDescent="0.45">
      <c r="A348" t="s">
        <v>237</v>
      </c>
      <c r="B348" t="s">
        <v>95</v>
      </c>
      <c r="C348" s="24" t="s">
        <v>579</v>
      </c>
      <c r="D348" s="158">
        <v>8.2588943370500694</v>
      </c>
      <c r="E348" s="162">
        <v>2.724446603434592</v>
      </c>
      <c r="F348" s="162">
        <v>0.8445057862126889</v>
      </c>
      <c r="G348" s="158">
        <v>0.90092670157753896</v>
      </c>
      <c r="H348" s="158">
        <v>2.369868494579209</v>
      </c>
      <c r="I348" s="158">
        <v>0.64835840722010152</v>
      </c>
      <c r="J348" s="158">
        <v>0.77078834402593821</v>
      </c>
    </row>
    <row r="349" spans="1:10" customFormat="1" x14ac:dyDescent="0.45">
      <c r="A349" t="s">
        <v>237</v>
      </c>
      <c r="B349" t="s">
        <v>95</v>
      </c>
      <c r="C349" s="24" t="s">
        <v>580</v>
      </c>
      <c r="D349" s="158">
        <v>24.100775546541858</v>
      </c>
      <c r="E349" s="162">
        <v>8.1091907905553171</v>
      </c>
      <c r="F349" s="162">
        <v>2.442807821987937</v>
      </c>
      <c r="G349" s="158">
        <v>2.5473821657303501</v>
      </c>
      <c r="H349" s="158">
        <v>6.9737109267058317</v>
      </c>
      <c r="I349" s="158">
        <v>1.8783537748322874</v>
      </c>
      <c r="J349" s="158">
        <v>2.1493300667301325</v>
      </c>
    </row>
    <row r="350" spans="1:10" customFormat="1" x14ac:dyDescent="0.45">
      <c r="A350" s="64" t="s">
        <v>235</v>
      </c>
      <c r="B350" s="64" t="s">
        <v>96</v>
      </c>
      <c r="C350" s="81" t="s">
        <v>581</v>
      </c>
      <c r="D350" s="159">
        <v>426.37692584883587</v>
      </c>
      <c r="E350" s="163">
        <v>152.55768937708717</v>
      </c>
      <c r="F350" s="163">
        <v>39.439599440109042</v>
      </c>
      <c r="G350" s="159">
        <v>41.310111011699824</v>
      </c>
      <c r="H350" s="159">
        <v>127.1078138442213</v>
      </c>
      <c r="I350" s="159">
        <v>30.481547936757082</v>
      </c>
      <c r="J350" s="159">
        <v>35.480164238961407</v>
      </c>
    </row>
    <row r="351" spans="1:10" customFormat="1" x14ac:dyDescent="0.45">
      <c r="A351" t="s">
        <v>237</v>
      </c>
      <c r="B351" t="s">
        <v>96</v>
      </c>
      <c r="C351" s="24" t="s">
        <v>582</v>
      </c>
      <c r="D351" s="158">
        <v>27.556834534503608</v>
      </c>
      <c r="E351" s="162">
        <v>9.6110325470192421</v>
      </c>
      <c r="F351" s="162">
        <v>2.5924785574606517</v>
      </c>
      <c r="G351" s="158">
        <v>2.7027801047326174</v>
      </c>
      <c r="H351" s="158">
        <v>8.4022610262353776</v>
      </c>
      <c r="I351" s="158">
        <v>2.0016434048405829</v>
      </c>
      <c r="J351" s="158">
        <v>2.246638894215133</v>
      </c>
    </row>
    <row r="352" spans="1:10" customFormat="1" x14ac:dyDescent="0.45">
      <c r="A352" t="s">
        <v>237</v>
      </c>
      <c r="B352" t="s">
        <v>96</v>
      </c>
      <c r="C352" s="24" t="s">
        <v>583</v>
      </c>
      <c r="D352" s="158">
        <v>154.0531257863031</v>
      </c>
      <c r="E352" s="162">
        <v>55.285134607922707</v>
      </c>
      <c r="F352" s="162">
        <v>14.08900523249787</v>
      </c>
      <c r="G352" s="158">
        <v>14.878160957480489</v>
      </c>
      <c r="H352" s="158">
        <v>46.048367825438966</v>
      </c>
      <c r="I352" s="158">
        <v>10.872694900496407</v>
      </c>
      <c r="J352" s="158">
        <v>12.879762262466651</v>
      </c>
    </row>
    <row r="353" spans="1:10" customFormat="1" x14ac:dyDescent="0.45">
      <c r="A353" t="s">
        <v>237</v>
      </c>
      <c r="B353" t="s">
        <v>96</v>
      </c>
      <c r="C353" s="24" t="s">
        <v>584</v>
      </c>
      <c r="D353" s="158">
        <v>212.92466571402568</v>
      </c>
      <c r="E353" s="162">
        <v>76.126019082672258</v>
      </c>
      <c r="F353" s="162">
        <v>19.851782095880456</v>
      </c>
      <c r="G353" s="158">
        <v>20.713687243571567</v>
      </c>
      <c r="H353" s="158">
        <v>63.051759961371204</v>
      </c>
      <c r="I353" s="158">
        <v>15.31329728014815</v>
      </c>
      <c r="J353" s="158">
        <v>17.868120050382039</v>
      </c>
    </row>
    <row r="354" spans="1:10" customFormat="1" x14ac:dyDescent="0.45">
      <c r="A354" t="s">
        <v>237</v>
      </c>
      <c r="B354" t="s">
        <v>96</v>
      </c>
      <c r="C354" s="24" t="s">
        <v>585</v>
      </c>
      <c r="D354" s="158">
        <v>15.247017256340376</v>
      </c>
      <c r="E354" s="162">
        <v>5.490401396118191</v>
      </c>
      <c r="F354" s="162">
        <v>1.4395603466375235</v>
      </c>
      <c r="G354" s="158">
        <v>1.4510163384137746</v>
      </c>
      <c r="H354" s="158">
        <v>4.617100437690695</v>
      </c>
      <c r="I354" s="158">
        <v>1.0914758421322752</v>
      </c>
      <c r="J354" s="158">
        <v>1.1574628953479162</v>
      </c>
    </row>
    <row r="355" spans="1:10" customFormat="1" x14ac:dyDescent="0.45">
      <c r="A355" t="s">
        <v>237</v>
      </c>
      <c r="B355" t="s">
        <v>96</v>
      </c>
      <c r="C355" s="24" t="s">
        <v>586</v>
      </c>
      <c r="D355" s="158">
        <v>16.595282557663072</v>
      </c>
      <c r="E355" s="162">
        <v>6.0451017433548637</v>
      </c>
      <c r="F355" s="162">
        <v>1.4667732076325657</v>
      </c>
      <c r="G355" s="158">
        <v>1.5644663675013095</v>
      </c>
      <c r="H355" s="158">
        <v>4.9883245934849185</v>
      </c>
      <c r="I355" s="158">
        <v>1.2024365091397395</v>
      </c>
      <c r="J355" s="158">
        <v>1.3281801365496761</v>
      </c>
    </row>
  </sheetData>
  <autoFilter ref="A4:J355" xr:uid="{BF848DCF-45DA-428C-A169-F02E48EE53B2}"/>
  <mergeCells count="3">
    <mergeCell ref="D3:D4"/>
    <mergeCell ref="E3:G3"/>
    <mergeCell ref="H3:J3"/>
  </mergeCells>
  <phoneticPr fontId="5"/>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5"/>
  </sheetPr>
  <dimension ref="A1:J355"/>
  <sheetViews>
    <sheetView topLeftCell="A4" zoomScaleNormal="100" workbookViewId="0">
      <selection activeCell="L29" sqref="L29"/>
    </sheetView>
  </sheetViews>
  <sheetFormatPr defaultColWidth="10.33203125" defaultRowHeight="12.6" x14ac:dyDescent="0.45"/>
  <cols>
    <col min="1" max="1" width="12" style="73" customWidth="1"/>
    <col min="2" max="2" width="10.6640625" style="73" customWidth="1"/>
    <col min="3" max="3" width="17.6640625" style="73" customWidth="1"/>
    <col min="4" max="4" width="12.88671875" style="73" customWidth="1"/>
    <col min="5" max="11" width="11.6640625" style="73" customWidth="1"/>
    <col min="12" max="16384" width="10.33203125" style="73"/>
  </cols>
  <sheetData>
    <row r="1" spans="1:10" x14ac:dyDescent="0.45">
      <c r="A1" s="73" t="s">
        <v>627</v>
      </c>
      <c r="D1" s="73" t="s">
        <v>628</v>
      </c>
    </row>
    <row r="2" spans="1:10" ht="15" x14ac:dyDescent="0.45">
      <c r="A2" s="77"/>
      <c r="B2" s="77"/>
      <c r="C2" s="80"/>
      <c r="D2" s="73" t="s">
        <v>629</v>
      </c>
      <c r="E2" s="79"/>
      <c r="F2" s="79"/>
      <c r="G2" s="79"/>
      <c r="H2" s="79"/>
      <c r="I2" s="79"/>
      <c r="J2" s="79"/>
    </row>
    <row r="3" spans="1:10" ht="12.45" customHeight="1" x14ac:dyDescent="0.45">
      <c r="A3" s="76"/>
      <c r="B3" s="76"/>
      <c r="C3" s="76"/>
      <c r="D3" s="224" t="s">
        <v>630</v>
      </c>
      <c r="E3" s="226" t="s">
        <v>631</v>
      </c>
      <c r="F3" s="226"/>
      <c r="G3" s="226"/>
      <c r="H3" s="226" t="s">
        <v>632</v>
      </c>
      <c r="I3" s="226"/>
      <c r="J3" s="226"/>
    </row>
    <row r="4" spans="1:10" ht="36.75" customHeight="1" x14ac:dyDescent="0.45">
      <c r="A4" s="75" t="s">
        <v>229</v>
      </c>
      <c r="B4" s="75" t="s">
        <v>230</v>
      </c>
      <c r="C4" s="75" t="s">
        <v>231</v>
      </c>
      <c r="D4" s="225"/>
      <c r="E4" s="74" t="s">
        <v>624</v>
      </c>
      <c r="F4" s="74" t="s">
        <v>625</v>
      </c>
      <c r="G4" s="74" t="s">
        <v>626</v>
      </c>
      <c r="H4" s="74" t="s">
        <v>624</v>
      </c>
      <c r="I4" s="74" t="s">
        <v>625</v>
      </c>
      <c r="J4" s="74" t="s">
        <v>626</v>
      </c>
    </row>
    <row r="5" spans="1:10" ht="15" x14ac:dyDescent="0.45">
      <c r="A5" s="1" t="s">
        <v>232</v>
      </c>
      <c r="B5" s="1" t="s">
        <v>233</v>
      </c>
      <c r="C5" s="1" t="s">
        <v>234</v>
      </c>
      <c r="D5" s="164">
        <v>79244.56995918254</v>
      </c>
      <c r="E5" s="165">
        <v>20348.186825738212</v>
      </c>
      <c r="F5" s="165">
        <v>12520.790428881961</v>
      </c>
      <c r="G5" s="165">
        <v>8948.2667518595845</v>
      </c>
      <c r="H5" s="165">
        <v>18815.868723613527</v>
      </c>
      <c r="I5" s="165">
        <v>11103.995788350963</v>
      </c>
      <c r="J5" s="165">
        <v>7507.4614407382842</v>
      </c>
    </row>
    <row r="6" spans="1:10" customFormat="1" ht="15" x14ac:dyDescent="0.45">
      <c r="A6" s="2" t="s">
        <v>235</v>
      </c>
      <c r="B6" s="2" t="s">
        <v>3</v>
      </c>
      <c r="C6" s="2" t="s">
        <v>236</v>
      </c>
      <c r="D6" s="123">
        <v>2869.2655142150688</v>
      </c>
      <c r="E6" s="129">
        <v>717.70699160561571</v>
      </c>
      <c r="F6" s="129">
        <v>458.92295729946153</v>
      </c>
      <c r="G6" s="129">
        <v>336.53723333260768</v>
      </c>
      <c r="H6" s="129">
        <v>664.82450386846415</v>
      </c>
      <c r="I6" s="129">
        <v>408.76120558501782</v>
      </c>
      <c r="J6" s="129">
        <v>282.51262252390183</v>
      </c>
    </row>
    <row r="7" spans="1:10" customFormat="1" ht="15" x14ac:dyDescent="0.45">
      <c r="A7" s="3" t="s">
        <v>237</v>
      </c>
      <c r="B7" s="3" t="s">
        <v>3</v>
      </c>
      <c r="C7" s="3" t="s">
        <v>238</v>
      </c>
      <c r="D7" s="124">
        <v>178.52148634030311</v>
      </c>
      <c r="E7" s="130">
        <v>42.707043254760485</v>
      </c>
      <c r="F7" s="130">
        <v>28.689720074000544</v>
      </c>
      <c r="G7" s="130">
        <v>22.19440827600328</v>
      </c>
      <c r="H7" s="130">
        <v>40.433937135130165</v>
      </c>
      <c r="I7" s="130">
        <v>25.852585127932567</v>
      </c>
      <c r="J7" s="130">
        <v>18.643792472476097</v>
      </c>
    </row>
    <row r="8" spans="1:10" customFormat="1" ht="15" x14ac:dyDescent="0.45">
      <c r="A8" s="3" t="s">
        <v>237</v>
      </c>
      <c r="B8" s="3" t="s">
        <v>3</v>
      </c>
      <c r="C8" s="3" t="s">
        <v>239</v>
      </c>
      <c r="D8" s="124">
        <v>8.7231998091639511</v>
      </c>
      <c r="E8" s="130">
        <v>2.0201600573407235</v>
      </c>
      <c r="F8" s="130">
        <v>1.5477534125257786</v>
      </c>
      <c r="G8" s="130">
        <v>1.081877966142095</v>
      </c>
      <c r="H8" s="130">
        <v>1.8633535815528082</v>
      </c>
      <c r="I8" s="130">
        <v>1.2375307156977187</v>
      </c>
      <c r="J8" s="130">
        <v>0.97252407590482881</v>
      </c>
    </row>
    <row r="9" spans="1:10" customFormat="1" ht="15" x14ac:dyDescent="0.45">
      <c r="A9" s="3" t="s">
        <v>237</v>
      </c>
      <c r="B9" s="3" t="s">
        <v>3</v>
      </c>
      <c r="C9" s="3" t="s">
        <v>240</v>
      </c>
      <c r="D9" s="124">
        <v>15.367951418137734</v>
      </c>
      <c r="E9" s="130">
        <v>3.6792702320928909</v>
      </c>
      <c r="F9" s="130">
        <v>2.4951661074658005</v>
      </c>
      <c r="G9" s="130">
        <v>1.9187423928931842</v>
      </c>
      <c r="H9" s="130">
        <v>3.425896719446865</v>
      </c>
      <c r="I9" s="130">
        <v>2.3001454291766805</v>
      </c>
      <c r="J9" s="130">
        <v>1.548730537062313</v>
      </c>
    </row>
    <row r="10" spans="1:10" customFormat="1" ht="15" x14ac:dyDescent="0.45">
      <c r="A10" s="3" t="s">
        <v>237</v>
      </c>
      <c r="B10" s="3" t="s">
        <v>3</v>
      </c>
      <c r="C10" s="3" t="s">
        <v>241</v>
      </c>
      <c r="D10" s="124">
        <v>1381.9906335845603</v>
      </c>
      <c r="E10" s="130">
        <v>353.51081718307489</v>
      </c>
      <c r="F10" s="130">
        <v>219.12905208065737</v>
      </c>
      <c r="G10" s="130">
        <v>156.02907667581638</v>
      </c>
      <c r="H10" s="130">
        <v>325.86962478465409</v>
      </c>
      <c r="I10" s="130">
        <v>195.34619127790981</v>
      </c>
      <c r="J10" s="130">
        <v>132.1058715824478</v>
      </c>
    </row>
    <row r="11" spans="1:10" customFormat="1" ht="15" x14ac:dyDescent="0.45">
      <c r="A11" s="3" t="s">
        <v>237</v>
      </c>
      <c r="B11" s="3" t="s">
        <v>3</v>
      </c>
      <c r="C11" s="3" t="s">
        <v>242</v>
      </c>
      <c r="D11" s="124">
        <v>93.541074548688613</v>
      </c>
      <c r="E11" s="130">
        <v>22.832106860838156</v>
      </c>
      <c r="F11" s="130">
        <v>15.125771986047376</v>
      </c>
      <c r="G11" s="130">
        <v>11.697010010406879</v>
      </c>
      <c r="H11" s="130">
        <v>20.530312779709657</v>
      </c>
      <c r="I11" s="130">
        <v>13.560363072009295</v>
      </c>
      <c r="J11" s="130">
        <v>9.7955098396772513</v>
      </c>
    </row>
    <row r="12" spans="1:10" customFormat="1" ht="15" x14ac:dyDescent="0.45">
      <c r="A12" s="3" t="s">
        <v>237</v>
      </c>
      <c r="B12" s="3" t="s">
        <v>3</v>
      </c>
      <c r="C12" s="3" t="s">
        <v>243</v>
      </c>
      <c r="D12" s="124">
        <v>69.827899536638924</v>
      </c>
      <c r="E12" s="130">
        <v>16.049526923638901</v>
      </c>
      <c r="F12" s="130">
        <v>11.401783472273225</v>
      </c>
      <c r="G12" s="130">
        <v>8.772757507805153</v>
      </c>
      <c r="H12" s="130">
        <v>15.867750902999003</v>
      </c>
      <c r="I12" s="130">
        <v>10.27631513035208</v>
      </c>
      <c r="J12" s="130">
        <v>7.4597655995705701</v>
      </c>
    </row>
    <row r="13" spans="1:10" customFormat="1" ht="15" x14ac:dyDescent="0.45">
      <c r="A13" s="3" t="s">
        <v>237</v>
      </c>
      <c r="B13" s="3" t="s">
        <v>3</v>
      </c>
      <c r="C13" s="3" t="s">
        <v>244</v>
      </c>
      <c r="D13" s="124">
        <v>44.499728615374359</v>
      </c>
      <c r="E13" s="130">
        <v>11.046407122054632</v>
      </c>
      <c r="F13" s="130">
        <v>7.0258624604957989</v>
      </c>
      <c r="G13" s="130">
        <v>5.6480393820653516</v>
      </c>
      <c r="H13" s="130">
        <v>9.951812177710293</v>
      </c>
      <c r="I13" s="130">
        <v>6.2488741792651474</v>
      </c>
      <c r="J13" s="130">
        <v>4.5787332937831362</v>
      </c>
    </row>
    <row r="14" spans="1:10" customFormat="1" ht="15" x14ac:dyDescent="0.45">
      <c r="A14" s="3" t="s">
        <v>237</v>
      </c>
      <c r="B14" s="3" t="s">
        <v>3</v>
      </c>
      <c r="C14" s="3" t="s">
        <v>245</v>
      </c>
      <c r="D14" s="124">
        <v>12.652211634160505</v>
      </c>
      <c r="E14" s="130">
        <v>3.0775204277786337</v>
      </c>
      <c r="F14" s="130">
        <v>1.9933187888589579</v>
      </c>
      <c r="G14" s="130">
        <v>1.5432670987615169</v>
      </c>
      <c r="H14" s="130">
        <v>2.7992082951578059</v>
      </c>
      <c r="I14" s="130">
        <v>1.9852966251829125</v>
      </c>
      <c r="J14" s="130">
        <v>1.2536003984206761</v>
      </c>
    </row>
    <row r="15" spans="1:10" customFormat="1" ht="15" x14ac:dyDescent="0.45">
      <c r="A15" s="3" t="s">
        <v>237</v>
      </c>
      <c r="B15" s="3" t="s">
        <v>3</v>
      </c>
      <c r="C15" s="3" t="s">
        <v>246</v>
      </c>
      <c r="D15" s="124">
        <v>87.69768020927026</v>
      </c>
      <c r="E15" s="130">
        <v>21.370714478932118</v>
      </c>
      <c r="F15" s="130">
        <v>13.967302007581116</v>
      </c>
      <c r="G15" s="130">
        <v>10.812415673384821</v>
      </c>
      <c r="H15" s="130">
        <v>20.279637409993999</v>
      </c>
      <c r="I15" s="130">
        <v>12.270357555645951</v>
      </c>
      <c r="J15" s="130">
        <v>8.9972530837322573</v>
      </c>
    </row>
    <row r="16" spans="1:10" customFormat="1" ht="15" x14ac:dyDescent="0.45">
      <c r="A16" s="3" t="s">
        <v>237</v>
      </c>
      <c r="B16" s="3" t="s">
        <v>3</v>
      </c>
      <c r="C16" s="3" t="s">
        <v>247</v>
      </c>
      <c r="D16" s="124">
        <v>121.98065872057003</v>
      </c>
      <c r="E16" s="130">
        <v>30.611872188043883</v>
      </c>
      <c r="F16" s="130">
        <v>20.355302455642075</v>
      </c>
      <c r="G16" s="130">
        <v>14.09941549404595</v>
      </c>
      <c r="H16" s="130">
        <v>27.749763427519621</v>
      </c>
      <c r="I16" s="130">
        <v>16.89251291427664</v>
      </c>
      <c r="J16" s="130">
        <v>12.271792241041858</v>
      </c>
    </row>
    <row r="17" spans="1:10" customFormat="1" ht="15" x14ac:dyDescent="0.45">
      <c r="A17" s="3" t="s">
        <v>237</v>
      </c>
      <c r="B17" s="3" t="s">
        <v>3</v>
      </c>
      <c r="C17" s="3" t="s">
        <v>248</v>
      </c>
      <c r="D17" s="124">
        <v>35.145328972837333</v>
      </c>
      <c r="E17" s="130">
        <v>8.2955508737608454</v>
      </c>
      <c r="F17" s="130">
        <v>5.8064203778997259</v>
      </c>
      <c r="G17" s="130">
        <v>4.3020559124238451</v>
      </c>
      <c r="H17" s="130">
        <v>7.9213416830137273</v>
      </c>
      <c r="I17" s="130">
        <v>5.2474800665627876</v>
      </c>
      <c r="J17" s="130">
        <v>3.5724800591763977</v>
      </c>
    </row>
    <row r="18" spans="1:10" customFormat="1" ht="15" x14ac:dyDescent="0.45">
      <c r="A18" s="3" t="s">
        <v>237</v>
      </c>
      <c r="B18" s="3" t="s">
        <v>3</v>
      </c>
      <c r="C18" s="3" t="s">
        <v>249</v>
      </c>
      <c r="D18" s="124">
        <v>209.9272803654035</v>
      </c>
      <c r="E18" s="130">
        <v>51.836447428785384</v>
      </c>
      <c r="F18" s="130">
        <v>33.239177074455142</v>
      </c>
      <c r="G18" s="130">
        <v>25.274578485490178</v>
      </c>
      <c r="H18" s="130">
        <v>48.605954187859567</v>
      </c>
      <c r="I18" s="130">
        <v>30.365417985176531</v>
      </c>
      <c r="J18" s="130">
        <v>20.605705203636699</v>
      </c>
    </row>
    <row r="19" spans="1:10" customFormat="1" ht="15" x14ac:dyDescent="0.45">
      <c r="A19" s="3" t="s">
        <v>237</v>
      </c>
      <c r="B19" s="3" t="s">
        <v>3</v>
      </c>
      <c r="C19" s="3" t="s">
        <v>250</v>
      </c>
      <c r="D19" s="124">
        <v>31.42902746913936</v>
      </c>
      <c r="E19" s="130">
        <v>7.6680117921188309</v>
      </c>
      <c r="F19" s="130">
        <v>5.2013894984578268</v>
      </c>
      <c r="G19" s="130">
        <v>3.7929368695334484</v>
      </c>
      <c r="H19" s="130">
        <v>7.6539546219837282</v>
      </c>
      <c r="I19" s="130">
        <v>4.1192718522517726</v>
      </c>
      <c r="J19" s="130">
        <v>2.9934628347937506</v>
      </c>
    </row>
    <row r="20" spans="1:10" customFormat="1" ht="15" x14ac:dyDescent="0.45">
      <c r="A20" s="3" t="s">
        <v>237</v>
      </c>
      <c r="B20" s="3" t="s">
        <v>3</v>
      </c>
      <c r="C20" s="3" t="s">
        <v>251</v>
      </c>
      <c r="D20" s="124">
        <v>22.34115495584534</v>
      </c>
      <c r="E20" s="130">
        <v>5.5532910512430105</v>
      </c>
      <c r="F20" s="130">
        <v>3.6630164096443436</v>
      </c>
      <c r="G20" s="130">
        <v>2.6155990828494158</v>
      </c>
      <c r="H20" s="130">
        <v>5.1221333878559214</v>
      </c>
      <c r="I20" s="130">
        <v>3.2228273408806309</v>
      </c>
      <c r="J20" s="130">
        <v>2.1642876833720193</v>
      </c>
    </row>
    <row r="21" spans="1:10" customFormat="1" ht="15" x14ac:dyDescent="0.45">
      <c r="A21" s="3" t="s">
        <v>237</v>
      </c>
      <c r="B21" s="3" t="s">
        <v>3</v>
      </c>
      <c r="C21" s="3" t="s">
        <v>252</v>
      </c>
      <c r="D21" s="124">
        <v>20.371687016106971</v>
      </c>
      <c r="E21" s="130">
        <v>5.2180304459822118</v>
      </c>
      <c r="F21" s="130">
        <v>3.2924936230093835</v>
      </c>
      <c r="G21" s="130">
        <v>2.4978653041810106</v>
      </c>
      <c r="H21" s="130">
        <v>4.4453098896237373</v>
      </c>
      <c r="I21" s="130">
        <v>2.9167243369978033</v>
      </c>
      <c r="J21" s="130">
        <v>2.0012634163128276</v>
      </c>
    </row>
    <row r="22" spans="1:10" customFormat="1" ht="15" x14ac:dyDescent="0.45">
      <c r="A22" s="3" t="s">
        <v>237</v>
      </c>
      <c r="B22" s="3" t="s">
        <v>3</v>
      </c>
      <c r="C22" s="3" t="s">
        <v>253</v>
      </c>
      <c r="D22" s="124">
        <v>32.841867686683123</v>
      </c>
      <c r="E22" s="130">
        <v>8.0204652489314707</v>
      </c>
      <c r="F22" s="130">
        <v>5.4171369438402142</v>
      </c>
      <c r="G22" s="130">
        <v>3.8788507080212029</v>
      </c>
      <c r="H22" s="130">
        <v>7.6790221589552941</v>
      </c>
      <c r="I22" s="130">
        <v>4.4734767567447715</v>
      </c>
      <c r="J22" s="130">
        <v>3.3729158701901709</v>
      </c>
    </row>
    <row r="23" spans="1:10" customFormat="1" ht="15" x14ac:dyDescent="0.45">
      <c r="A23" s="3" t="s">
        <v>237</v>
      </c>
      <c r="B23" s="3" t="s">
        <v>3</v>
      </c>
      <c r="C23" s="3" t="s">
        <v>254</v>
      </c>
      <c r="D23" s="124">
        <v>113.18052471655966</v>
      </c>
      <c r="E23" s="130">
        <v>28.548730001823614</v>
      </c>
      <c r="F23" s="130">
        <v>18.160306706969145</v>
      </c>
      <c r="G23" s="130">
        <v>13.38664883399937</v>
      </c>
      <c r="H23" s="130">
        <v>25.426838334821518</v>
      </c>
      <c r="I23" s="130">
        <v>16.547053809894592</v>
      </c>
      <c r="J23" s="130">
        <v>11.11094702905142</v>
      </c>
    </row>
    <row r="24" spans="1:10" customFormat="1" ht="15" x14ac:dyDescent="0.45">
      <c r="A24" s="3" t="s">
        <v>237</v>
      </c>
      <c r="B24" s="3" t="s">
        <v>3</v>
      </c>
      <c r="C24" s="3" t="s">
        <v>255</v>
      </c>
      <c r="D24" s="124">
        <v>32.817033039576657</v>
      </c>
      <c r="E24" s="130">
        <v>7.8571331591890345</v>
      </c>
      <c r="F24" s="130">
        <v>5.3467845159981238</v>
      </c>
      <c r="G24" s="130">
        <v>3.8788507080212029</v>
      </c>
      <c r="H24" s="130">
        <v>7.8628507634134168</v>
      </c>
      <c r="I24" s="130">
        <v>4.7402236601283505</v>
      </c>
      <c r="J24" s="130">
        <v>3.131190232826532</v>
      </c>
    </row>
    <row r="25" spans="1:10" customFormat="1" ht="15" x14ac:dyDescent="0.45">
      <c r="A25" s="3" t="s">
        <v>237</v>
      </c>
      <c r="B25" s="3" t="s">
        <v>3</v>
      </c>
      <c r="C25" s="3" t="s">
        <v>256</v>
      </c>
      <c r="D25" s="124">
        <v>197.88800246507964</v>
      </c>
      <c r="E25" s="130">
        <v>49.326291102217368</v>
      </c>
      <c r="F25" s="130">
        <v>31.672663014504771</v>
      </c>
      <c r="G25" s="130">
        <v>23.470387877247337</v>
      </c>
      <c r="H25" s="130">
        <v>45.338818535899257</v>
      </c>
      <c r="I25" s="130">
        <v>28.511308361657683</v>
      </c>
      <c r="J25" s="130">
        <v>19.568533573553239</v>
      </c>
    </row>
    <row r="26" spans="1:10" customFormat="1" ht="15" x14ac:dyDescent="0.45">
      <c r="A26" s="3" t="s">
        <v>237</v>
      </c>
      <c r="B26" s="3" t="s">
        <v>3</v>
      </c>
      <c r="C26" s="3" t="s">
        <v>257</v>
      </c>
      <c r="D26" s="124">
        <v>115.29538109940205</v>
      </c>
      <c r="E26" s="130">
        <v>28.093119435699919</v>
      </c>
      <c r="F26" s="130">
        <v>18.488618036898842</v>
      </c>
      <c r="G26" s="130">
        <v>14.226695254768527</v>
      </c>
      <c r="H26" s="130">
        <v>26.153796906996817</v>
      </c>
      <c r="I26" s="130">
        <v>16.13162830462505</v>
      </c>
      <c r="J26" s="130">
        <v>12.201523160412895</v>
      </c>
    </row>
    <row r="27" spans="1:10" customFormat="1" ht="15" x14ac:dyDescent="0.45">
      <c r="A27" s="3" t="s">
        <v>237</v>
      </c>
      <c r="B27" s="3" t="s">
        <v>3</v>
      </c>
      <c r="C27" s="3" t="s">
        <v>258</v>
      </c>
      <c r="D27" s="124">
        <v>43.225702011567044</v>
      </c>
      <c r="E27" s="130">
        <v>10.384482337308942</v>
      </c>
      <c r="F27" s="130">
        <v>6.9039182522362159</v>
      </c>
      <c r="G27" s="130">
        <v>5.4157538187466034</v>
      </c>
      <c r="H27" s="130">
        <v>9.8431861841668358</v>
      </c>
      <c r="I27" s="130">
        <v>6.5156210826487699</v>
      </c>
      <c r="J27" s="130">
        <v>4.1627403364596773</v>
      </c>
    </row>
    <row r="28" spans="1:10" customFormat="1" ht="15" x14ac:dyDescent="0.45">
      <c r="A28" s="2" t="s">
        <v>235</v>
      </c>
      <c r="B28" s="2" t="s">
        <v>4</v>
      </c>
      <c r="C28" s="2" t="s">
        <v>259</v>
      </c>
      <c r="D28" s="123">
        <v>677.76617203866351</v>
      </c>
      <c r="E28" s="129">
        <v>168.71345227816661</v>
      </c>
      <c r="F28" s="129">
        <v>107.89717350047131</v>
      </c>
      <c r="G28" s="129">
        <v>80.205341219345968</v>
      </c>
      <c r="H28" s="129">
        <v>157.06483081815261</v>
      </c>
      <c r="I28" s="129">
        <v>95.884579516268246</v>
      </c>
      <c r="J28" s="129">
        <v>68.000794706258802</v>
      </c>
    </row>
    <row r="29" spans="1:10" customFormat="1" ht="15" x14ac:dyDescent="0.45">
      <c r="A29" s="3" t="s">
        <v>237</v>
      </c>
      <c r="B29" s="3" t="s">
        <v>4</v>
      </c>
      <c r="C29" s="3" t="s">
        <v>260</v>
      </c>
      <c r="D29" s="124">
        <v>149.62809694362053</v>
      </c>
      <c r="E29" s="130">
        <v>38.563566030768023</v>
      </c>
      <c r="F29" s="130">
        <v>23.736909153918095</v>
      </c>
      <c r="G29" s="130">
        <v>17.039577966737987</v>
      </c>
      <c r="H29" s="130">
        <v>34.902367310072094</v>
      </c>
      <c r="I29" s="130">
        <v>20.727546262922932</v>
      </c>
      <c r="J29" s="130">
        <v>14.658130219201382</v>
      </c>
    </row>
    <row r="30" spans="1:10" customFormat="1" ht="15" x14ac:dyDescent="0.45">
      <c r="A30" s="3" t="s">
        <v>237</v>
      </c>
      <c r="B30" s="3" t="s">
        <v>4</v>
      </c>
      <c r="C30" s="3" t="s">
        <v>261</v>
      </c>
      <c r="D30" s="124">
        <v>179.85013162425321</v>
      </c>
      <c r="E30" s="130">
        <v>44.890535401843671</v>
      </c>
      <c r="F30" s="130">
        <v>28.839805253397003</v>
      </c>
      <c r="G30" s="130">
        <v>20.892972722614672</v>
      </c>
      <c r="H30" s="130">
        <v>42.188664723139532</v>
      </c>
      <c r="I30" s="130">
        <v>25.397803522163791</v>
      </c>
      <c r="J30" s="130">
        <v>17.640350001094532</v>
      </c>
    </row>
    <row r="31" spans="1:10" customFormat="1" ht="15" x14ac:dyDescent="0.45">
      <c r="A31" s="3" t="s">
        <v>237</v>
      </c>
      <c r="B31" s="3" t="s">
        <v>4</v>
      </c>
      <c r="C31" s="3" t="s">
        <v>262</v>
      </c>
      <c r="D31" s="124">
        <v>159.59894134526576</v>
      </c>
      <c r="E31" s="130">
        <v>38.907423061804764</v>
      </c>
      <c r="F31" s="130">
        <v>25.082985606629865</v>
      </c>
      <c r="G31" s="130">
        <v>19.365615593943481</v>
      </c>
      <c r="H31" s="130">
        <v>36.598603978481123</v>
      </c>
      <c r="I31" s="130">
        <v>23.1282683933754</v>
      </c>
      <c r="J31" s="130">
        <v>16.516044711031128</v>
      </c>
    </row>
    <row r="32" spans="1:10" customFormat="1" ht="15" x14ac:dyDescent="0.45">
      <c r="A32" s="3" t="s">
        <v>237</v>
      </c>
      <c r="B32" s="3" t="s">
        <v>4</v>
      </c>
      <c r="C32" s="3" t="s">
        <v>263</v>
      </c>
      <c r="D32" s="124">
        <v>56.066238042576586</v>
      </c>
      <c r="E32" s="130">
        <v>13.152531437154526</v>
      </c>
      <c r="F32" s="130">
        <v>9.0613927060599977</v>
      </c>
      <c r="G32" s="130">
        <v>6.8921990431287661</v>
      </c>
      <c r="H32" s="130">
        <v>13.068542607841183</v>
      </c>
      <c r="I32" s="130">
        <v>7.94118650073165</v>
      </c>
      <c r="J32" s="130">
        <v>5.9503857476604631</v>
      </c>
    </row>
    <row r="33" spans="1:10" customFormat="1" ht="15" x14ac:dyDescent="0.45">
      <c r="A33" s="3" t="s">
        <v>237</v>
      </c>
      <c r="B33" s="3" t="s">
        <v>4</v>
      </c>
      <c r="C33" s="3" t="s">
        <v>264</v>
      </c>
      <c r="D33" s="124">
        <v>96.090523684052201</v>
      </c>
      <c r="E33" s="130">
        <v>24.353674223175656</v>
      </c>
      <c r="F33" s="130">
        <v>15.252406356163121</v>
      </c>
      <c r="G33" s="130">
        <v>11.381992602618457</v>
      </c>
      <c r="H33" s="130">
        <v>22.184770219832718</v>
      </c>
      <c r="I33" s="130">
        <v>13.3723283696241</v>
      </c>
      <c r="J33" s="130">
        <v>9.5453519126381536</v>
      </c>
    </row>
    <row r="34" spans="1:10" customFormat="1" ht="15" x14ac:dyDescent="0.45">
      <c r="A34" s="3" t="s">
        <v>237</v>
      </c>
      <c r="B34" s="3" t="s">
        <v>4</v>
      </c>
      <c r="C34" s="3" t="s">
        <v>265</v>
      </c>
      <c r="D34" s="124">
        <v>36.532240398894984</v>
      </c>
      <c r="E34" s="130">
        <v>8.8457221234196126</v>
      </c>
      <c r="F34" s="130">
        <v>5.9236744243031954</v>
      </c>
      <c r="G34" s="130">
        <v>4.6329832903026054</v>
      </c>
      <c r="H34" s="130">
        <v>8.1218819787862309</v>
      </c>
      <c r="I34" s="130">
        <v>5.3174464674502779</v>
      </c>
      <c r="J34" s="130">
        <v>3.6905321146330596</v>
      </c>
    </row>
    <row r="35" spans="1:10" customFormat="1" ht="15" x14ac:dyDescent="0.45">
      <c r="A35" s="2" t="s">
        <v>235</v>
      </c>
      <c r="B35" s="2" t="s">
        <v>5</v>
      </c>
      <c r="C35" s="2" t="s">
        <v>266</v>
      </c>
      <c r="D35" s="123">
        <v>680.99463205520988</v>
      </c>
      <c r="E35" s="129">
        <v>166.3838208928928</v>
      </c>
      <c r="F35" s="129">
        <v>109.87173164190584</v>
      </c>
      <c r="G35" s="129">
        <v>82.703206523526916</v>
      </c>
      <c r="H35" s="129">
        <v>154.90066679294151</v>
      </c>
      <c r="I35" s="129">
        <v>97.900486441839504</v>
      </c>
      <c r="J35" s="129">
        <v>69.23471976210341</v>
      </c>
    </row>
    <row r="36" spans="1:10" customFormat="1" ht="15" x14ac:dyDescent="0.45">
      <c r="A36" s="3" t="s">
        <v>237</v>
      </c>
      <c r="B36" s="3" t="s">
        <v>5</v>
      </c>
      <c r="C36" s="3" t="s">
        <v>267</v>
      </c>
      <c r="D36" s="124">
        <v>281.94022628658462</v>
      </c>
      <c r="E36" s="130">
        <v>69.880345132437228</v>
      </c>
      <c r="F36" s="130">
        <v>44.411142615777543</v>
      </c>
      <c r="G36" s="130">
        <v>32.780902374105388</v>
      </c>
      <c r="H36" s="130">
        <v>65.894198852580431</v>
      </c>
      <c r="I36" s="130">
        <v>40.899734218801292</v>
      </c>
      <c r="J36" s="130">
        <v>28.073903092882759</v>
      </c>
    </row>
    <row r="37" spans="1:10" customFormat="1" ht="15" x14ac:dyDescent="0.45">
      <c r="A37" s="3" t="s">
        <v>237</v>
      </c>
      <c r="B37" s="3" t="s">
        <v>5</v>
      </c>
      <c r="C37" s="3" t="s">
        <v>268</v>
      </c>
      <c r="D37" s="124">
        <v>125.11827762471769</v>
      </c>
      <c r="E37" s="130">
        <v>30.534504356060676</v>
      </c>
      <c r="F37" s="130">
        <v>20.130174686547416</v>
      </c>
      <c r="G37" s="130">
        <v>15.458126939759683</v>
      </c>
      <c r="H37" s="130">
        <v>28.393163543123059</v>
      </c>
      <c r="I37" s="130">
        <v>17.920144427311847</v>
      </c>
      <c r="J37" s="130">
        <v>12.682163671915001</v>
      </c>
    </row>
    <row r="38" spans="1:10" customFormat="1" ht="15" x14ac:dyDescent="0.45">
      <c r="A38" s="3" t="s">
        <v>237</v>
      </c>
      <c r="B38" s="3" t="s">
        <v>5</v>
      </c>
      <c r="C38" s="3" t="s">
        <v>269</v>
      </c>
      <c r="D38" s="124">
        <v>73.747072745162114</v>
      </c>
      <c r="E38" s="130">
        <v>18.396351160464455</v>
      </c>
      <c r="F38" s="130">
        <v>11.875489819743265</v>
      </c>
      <c r="G38" s="130">
        <v>9.0559549754129289</v>
      </c>
      <c r="H38" s="130">
        <v>16.519506864259672</v>
      </c>
      <c r="I38" s="130">
        <v>10.56929943406851</v>
      </c>
      <c r="J38" s="130">
        <v>7.3304704912132772</v>
      </c>
    </row>
    <row r="39" spans="1:10" customFormat="1" ht="15" x14ac:dyDescent="0.45">
      <c r="A39" s="3" t="s">
        <v>237</v>
      </c>
      <c r="B39" s="3" t="s">
        <v>5</v>
      </c>
      <c r="C39" s="3" t="s">
        <v>270</v>
      </c>
      <c r="D39" s="124">
        <v>61.435469745072503</v>
      </c>
      <c r="E39" s="130">
        <v>14.424802451990407</v>
      </c>
      <c r="F39" s="130">
        <v>10.285524950512233</v>
      </c>
      <c r="G39" s="130">
        <v>8.2063625725895957</v>
      </c>
      <c r="H39" s="130">
        <v>13.018407533898067</v>
      </c>
      <c r="I39" s="130">
        <v>8.7151898105496652</v>
      </c>
      <c r="J39" s="130">
        <v>6.7851824255325255</v>
      </c>
    </row>
    <row r="40" spans="1:10" customFormat="1" ht="15" x14ac:dyDescent="0.45">
      <c r="A40" s="3" t="s">
        <v>237</v>
      </c>
      <c r="B40" s="3" t="s">
        <v>5</v>
      </c>
      <c r="C40" s="3" t="s">
        <v>271</v>
      </c>
      <c r="D40" s="124">
        <v>27.461244369252043</v>
      </c>
      <c r="E40" s="130">
        <v>6.756790659871533</v>
      </c>
      <c r="F40" s="130">
        <v>4.4884848963247581</v>
      </c>
      <c r="G40" s="130">
        <v>3.3570036890585477</v>
      </c>
      <c r="H40" s="130">
        <v>6.3003076255193609</v>
      </c>
      <c r="I40" s="130">
        <v>3.7956772481470686</v>
      </c>
      <c r="J40" s="130">
        <v>2.7629802503307723</v>
      </c>
    </row>
    <row r="41" spans="1:10" customFormat="1" ht="15" x14ac:dyDescent="0.45">
      <c r="A41" s="3" t="s">
        <v>237</v>
      </c>
      <c r="B41" s="3" t="s">
        <v>5</v>
      </c>
      <c r="C41" s="3" t="s">
        <v>272</v>
      </c>
      <c r="D41" s="124">
        <v>20.806522522392509</v>
      </c>
      <c r="E41" s="130">
        <v>4.9429448211528371</v>
      </c>
      <c r="F41" s="130">
        <v>3.3862968601321595</v>
      </c>
      <c r="G41" s="130">
        <v>2.4469533998919712</v>
      </c>
      <c r="H41" s="130">
        <v>4.7628320245968609</v>
      </c>
      <c r="I41" s="130">
        <v>3.1790983403259405</v>
      </c>
      <c r="J41" s="130">
        <v>2.0883970762927406</v>
      </c>
    </row>
    <row r="42" spans="1:10" customFormat="1" ht="15" x14ac:dyDescent="0.45">
      <c r="A42" s="3" t="s">
        <v>237</v>
      </c>
      <c r="B42" s="3" t="s">
        <v>5</v>
      </c>
      <c r="C42" s="3" t="s">
        <v>273</v>
      </c>
      <c r="D42" s="124">
        <v>38.033468738529635</v>
      </c>
      <c r="E42" s="130">
        <v>9.3701040957505555</v>
      </c>
      <c r="F42" s="130">
        <v>6.2050841356715125</v>
      </c>
      <c r="G42" s="130">
        <v>4.5502514458329317</v>
      </c>
      <c r="H42" s="130">
        <v>8.8488405509615049</v>
      </c>
      <c r="I42" s="130">
        <v>5.2562258666737245</v>
      </c>
      <c r="J42" s="130">
        <v>3.8029626436394057</v>
      </c>
    </row>
    <row r="43" spans="1:10" customFormat="1" ht="15" x14ac:dyDescent="0.45">
      <c r="A43" s="3" t="s">
        <v>237</v>
      </c>
      <c r="B43" s="3" t="s">
        <v>5</v>
      </c>
      <c r="C43" s="3" t="s">
        <v>274</v>
      </c>
      <c r="D43" s="124">
        <v>28.76928743374501</v>
      </c>
      <c r="E43" s="130">
        <v>6.5762657185772557</v>
      </c>
      <c r="F43" s="130">
        <v>4.9715715675070502</v>
      </c>
      <c r="G43" s="130">
        <v>3.8024828515876576</v>
      </c>
      <c r="H43" s="130">
        <v>6.2334608602618564</v>
      </c>
      <c r="I43" s="130">
        <v>4.1498821526400533</v>
      </c>
      <c r="J43" s="130">
        <v>3.0356242831711349</v>
      </c>
    </row>
    <row r="44" spans="1:10" customFormat="1" ht="15" x14ac:dyDescent="0.45">
      <c r="A44" s="3" t="s">
        <v>237</v>
      </c>
      <c r="B44" s="3" t="s">
        <v>5</v>
      </c>
      <c r="C44" s="3" t="s">
        <v>275</v>
      </c>
      <c r="D44" s="124">
        <v>23.683062589753078</v>
      </c>
      <c r="E44" s="130">
        <v>5.5017124965875039</v>
      </c>
      <c r="F44" s="130">
        <v>4.117962109689798</v>
      </c>
      <c r="G44" s="130">
        <v>3.0451682752881908</v>
      </c>
      <c r="H44" s="130">
        <v>4.9299489377406136</v>
      </c>
      <c r="I44" s="130">
        <v>3.4152349433212694</v>
      </c>
      <c r="J44" s="130">
        <v>2.6730358271257013</v>
      </c>
    </row>
    <row r="45" spans="1:10" customFormat="1" ht="15" x14ac:dyDescent="0.45">
      <c r="A45" s="2" t="s">
        <v>235</v>
      </c>
      <c r="B45" s="2" t="s">
        <v>6</v>
      </c>
      <c r="C45" s="2" t="s">
        <v>276</v>
      </c>
      <c r="D45" s="123">
        <v>1398.8130939357345</v>
      </c>
      <c r="E45" s="129">
        <v>353.27871368712488</v>
      </c>
      <c r="F45" s="129">
        <v>225.14183958022707</v>
      </c>
      <c r="G45" s="129">
        <v>161.01526130212434</v>
      </c>
      <c r="H45" s="129">
        <v>325.61894941493898</v>
      </c>
      <c r="I45" s="129">
        <v>198.80515522178584</v>
      </c>
      <c r="J45" s="129">
        <v>134.95317472953352</v>
      </c>
    </row>
    <row r="46" spans="1:10" customFormat="1" ht="15" x14ac:dyDescent="0.45">
      <c r="A46" s="3" t="s">
        <v>237</v>
      </c>
      <c r="B46" s="3" t="s">
        <v>6</v>
      </c>
      <c r="C46" s="3" t="s">
        <v>277</v>
      </c>
      <c r="D46" s="124">
        <v>88.96381647103604</v>
      </c>
      <c r="E46" s="130">
        <v>20.958086041688045</v>
      </c>
      <c r="F46" s="130">
        <v>14.520741106605477</v>
      </c>
      <c r="G46" s="130">
        <v>11.550638285575886</v>
      </c>
      <c r="H46" s="130">
        <v>19.61952560307618</v>
      </c>
      <c r="I46" s="130">
        <v>12.628935360194383</v>
      </c>
      <c r="J46" s="130">
        <v>9.6858900738960791</v>
      </c>
    </row>
    <row r="47" spans="1:10" customFormat="1" ht="15" x14ac:dyDescent="0.45">
      <c r="A47" s="3" t="s">
        <v>237</v>
      </c>
      <c r="B47" s="3" t="s">
        <v>6</v>
      </c>
      <c r="C47" s="3" t="s">
        <v>278</v>
      </c>
      <c r="D47" s="124">
        <v>989.18477959944858</v>
      </c>
      <c r="E47" s="130">
        <v>256.53453800494435</v>
      </c>
      <c r="F47" s="130">
        <v>157.87084807762923</v>
      </c>
      <c r="G47" s="130">
        <v>109.60378395224822</v>
      </c>
      <c r="H47" s="130">
        <v>234.03052516650666</v>
      </c>
      <c r="I47" s="130">
        <v>139.15442556513378</v>
      </c>
      <c r="J47" s="130">
        <v>91.990658832986227</v>
      </c>
    </row>
    <row r="48" spans="1:10" customFormat="1" ht="15" x14ac:dyDescent="0.45">
      <c r="A48" s="3" t="s">
        <v>237</v>
      </c>
      <c r="B48" s="3" t="s">
        <v>6</v>
      </c>
      <c r="C48" s="3" t="s">
        <v>279</v>
      </c>
      <c r="D48" s="124">
        <v>143.37953328173847</v>
      </c>
      <c r="E48" s="130">
        <v>33.28536060435443</v>
      </c>
      <c r="F48" s="130">
        <v>23.821332067328573</v>
      </c>
      <c r="G48" s="130">
        <v>17.946446261886511</v>
      </c>
      <c r="H48" s="130">
        <v>32.044668095314009</v>
      </c>
      <c r="I48" s="130">
        <v>21.024903466694806</v>
      </c>
      <c r="J48" s="130">
        <v>15.256822786160148</v>
      </c>
    </row>
    <row r="49" spans="1:10" customFormat="1" ht="15" x14ac:dyDescent="0.45">
      <c r="A49" s="3" t="s">
        <v>237</v>
      </c>
      <c r="B49" s="3" t="s">
        <v>6</v>
      </c>
      <c r="C49" s="3" t="s">
        <v>280</v>
      </c>
      <c r="D49" s="124">
        <v>177.2849645835114</v>
      </c>
      <c r="E49" s="130">
        <v>42.500729036138495</v>
      </c>
      <c r="F49" s="130">
        <v>28.928918328663642</v>
      </c>
      <c r="G49" s="130">
        <v>21.914392802413548</v>
      </c>
      <c r="H49" s="130">
        <v>39.924230550041784</v>
      </c>
      <c r="I49" s="130">
        <v>25.996890829763036</v>
      </c>
      <c r="J49" s="130">
        <v>18.019803036490924</v>
      </c>
    </row>
    <row r="50" spans="1:10" customFormat="1" ht="15" x14ac:dyDescent="0.45">
      <c r="A50" s="2" t="s">
        <v>235</v>
      </c>
      <c r="B50" s="2" t="s">
        <v>7</v>
      </c>
      <c r="C50" s="2" t="s">
        <v>281</v>
      </c>
      <c r="D50" s="123">
        <v>469.81261277079085</v>
      </c>
      <c r="E50" s="129">
        <v>111.44406375900053</v>
      </c>
      <c r="F50" s="129">
        <v>76.12132692513147</v>
      </c>
      <c r="G50" s="129">
        <v>59.646477868628139</v>
      </c>
      <c r="H50" s="129">
        <v>104.94942145427505</v>
      </c>
      <c r="I50" s="129">
        <v>67.779950859769031</v>
      </c>
      <c r="J50" s="129">
        <v>49.871371903986592</v>
      </c>
    </row>
    <row r="51" spans="1:10" customFormat="1" ht="15" x14ac:dyDescent="0.45">
      <c r="A51" s="3" t="s">
        <v>237</v>
      </c>
      <c r="B51" s="3" t="s">
        <v>7</v>
      </c>
      <c r="C51" s="3" t="s">
        <v>282</v>
      </c>
      <c r="D51" s="124">
        <v>91.413433325107434</v>
      </c>
      <c r="E51" s="130">
        <v>20.889314635480673</v>
      </c>
      <c r="F51" s="130">
        <v>14.567642725166868</v>
      </c>
      <c r="G51" s="130">
        <v>12.486144526886999</v>
      </c>
      <c r="H51" s="130">
        <v>19.962115275020917</v>
      </c>
      <c r="I51" s="130">
        <v>13.105581466240514</v>
      </c>
      <c r="J51" s="130">
        <v>10.40263469631147</v>
      </c>
    </row>
    <row r="52" spans="1:10" customFormat="1" ht="15" x14ac:dyDescent="0.45">
      <c r="A52" s="3" t="s">
        <v>237</v>
      </c>
      <c r="B52" s="3" t="s">
        <v>7</v>
      </c>
      <c r="C52" s="3" t="s">
        <v>283</v>
      </c>
      <c r="D52" s="124">
        <v>252.51426413817813</v>
      </c>
      <c r="E52" s="130">
        <v>61.584794258676339</v>
      </c>
      <c r="F52" s="130">
        <v>40.701224587571836</v>
      </c>
      <c r="G52" s="130">
        <v>30.827158047013558</v>
      </c>
      <c r="H52" s="130">
        <v>57.195763523448264</v>
      </c>
      <c r="I52" s="130">
        <v>36.391274261612779</v>
      </c>
      <c r="J52" s="130">
        <v>25.814049459855354</v>
      </c>
    </row>
    <row r="53" spans="1:10" customFormat="1" ht="15" x14ac:dyDescent="0.45">
      <c r="A53" s="3" t="s">
        <v>237</v>
      </c>
      <c r="B53" s="3" t="s">
        <v>7</v>
      </c>
      <c r="C53" s="3" t="s">
        <v>284</v>
      </c>
      <c r="D53" s="124">
        <v>125.88491530750503</v>
      </c>
      <c r="E53" s="130">
        <v>28.969954864843562</v>
      </c>
      <c r="F53" s="130">
        <v>20.852459612392789</v>
      </c>
      <c r="G53" s="130">
        <v>16.333175294727564</v>
      </c>
      <c r="H53" s="130">
        <v>27.791542655805529</v>
      </c>
      <c r="I53" s="130">
        <v>18.283095131915776</v>
      </c>
      <c r="J53" s="130">
        <v>13.654687747819807</v>
      </c>
    </row>
    <row r="54" spans="1:10" customFormat="1" ht="15" x14ac:dyDescent="0.45">
      <c r="A54" s="2" t="s">
        <v>235</v>
      </c>
      <c r="B54" s="2" t="s">
        <v>26</v>
      </c>
      <c r="C54" s="2" t="s">
        <v>285</v>
      </c>
      <c r="D54" s="123">
        <v>613.3339250747706</v>
      </c>
      <c r="E54" s="129">
        <v>152.18252551107585</v>
      </c>
      <c r="F54" s="129">
        <v>97.803945186061</v>
      </c>
      <c r="G54" s="129">
        <v>74.35683621414239</v>
      </c>
      <c r="H54" s="129">
        <v>139.35879387057238</v>
      </c>
      <c r="I54" s="129">
        <v>87.842816314260574</v>
      </c>
      <c r="J54" s="129">
        <v>61.789007978658496</v>
      </c>
    </row>
    <row r="55" spans="1:10" customFormat="1" ht="15" x14ac:dyDescent="0.45">
      <c r="A55" s="3" t="s">
        <v>237</v>
      </c>
      <c r="B55" s="3" t="s">
        <v>26</v>
      </c>
      <c r="C55" s="3" t="s">
        <v>286</v>
      </c>
      <c r="D55" s="124">
        <v>321.30368972777137</v>
      </c>
      <c r="E55" s="130">
        <v>81.966919773377953</v>
      </c>
      <c r="F55" s="130">
        <v>51.122764231911844</v>
      </c>
      <c r="G55" s="130">
        <v>37.961188635515292</v>
      </c>
      <c r="H55" s="130">
        <v>73.498018400621021</v>
      </c>
      <c r="I55" s="130">
        <v>45.670568179317769</v>
      </c>
      <c r="J55" s="130">
        <v>31.084230507027513</v>
      </c>
    </row>
    <row r="56" spans="1:10" customFormat="1" ht="15" x14ac:dyDescent="0.45">
      <c r="A56" s="3" t="s">
        <v>237</v>
      </c>
      <c r="B56" s="3" t="s">
        <v>26</v>
      </c>
      <c r="C56" s="3" t="s">
        <v>287</v>
      </c>
      <c r="D56" s="124">
        <v>37.567898501311412</v>
      </c>
      <c r="E56" s="130">
        <v>8.8887042522991546</v>
      </c>
      <c r="F56" s="130">
        <v>6.1300415459733069</v>
      </c>
      <c r="G56" s="130">
        <v>4.709351146736183</v>
      </c>
      <c r="H56" s="130">
        <v>8.2221521266724782</v>
      </c>
      <c r="I56" s="130">
        <v>5.6629055718323276</v>
      </c>
      <c r="J56" s="130">
        <v>3.9547438577979621</v>
      </c>
    </row>
    <row r="57" spans="1:10" customFormat="1" ht="15" x14ac:dyDescent="0.45">
      <c r="A57" s="3" t="s">
        <v>237</v>
      </c>
      <c r="B57" s="3" t="s">
        <v>26</v>
      </c>
      <c r="C57" s="3" t="s">
        <v>288</v>
      </c>
      <c r="D57" s="124">
        <v>111.64097591786232</v>
      </c>
      <c r="E57" s="130">
        <v>26.975584084830622</v>
      </c>
      <c r="F57" s="130">
        <v>17.972700232723582</v>
      </c>
      <c r="G57" s="130">
        <v>13.978499721359475</v>
      </c>
      <c r="H57" s="130">
        <v>24.833573293161194</v>
      </c>
      <c r="I57" s="130">
        <v>16.13162830462505</v>
      </c>
      <c r="J57" s="130">
        <v>11.748990281162397</v>
      </c>
    </row>
    <row r="58" spans="1:10" customFormat="1" ht="15" x14ac:dyDescent="0.45">
      <c r="A58" s="3" t="s">
        <v>237</v>
      </c>
      <c r="B58" s="3" t="s">
        <v>26</v>
      </c>
      <c r="C58" s="3" t="s">
        <v>289</v>
      </c>
      <c r="D58" s="124">
        <v>142.82136092782591</v>
      </c>
      <c r="E58" s="130">
        <v>34.351317400568234</v>
      </c>
      <c r="F58" s="130">
        <v>22.578439175451788</v>
      </c>
      <c r="G58" s="130">
        <v>17.707796710531635</v>
      </c>
      <c r="H58" s="130">
        <v>32.805050050118055</v>
      </c>
      <c r="I58" s="130">
        <v>20.377714258485433</v>
      </c>
      <c r="J58" s="130">
        <v>15.001043332670736</v>
      </c>
    </row>
    <row r="59" spans="1:10" customFormat="1" ht="15" x14ac:dyDescent="0.45">
      <c r="A59" s="2" t="s">
        <v>235</v>
      </c>
      <c r="B59" s="2" t="s">
        <v>54</v>
      </c>
      <c r="C59" s="2" t="s">
        <v>290</v>
      </c>
      <c r="D59" s="123">
        <v>1097.1038933047298</v>
      </c>
      <c r="E59" s="129">
        <v>275.52404254394742</v>
      </c>
      <c r="F59" s="129">
        <v>173.58289029569409</v>
      </c>
      <c r="G59" s="129">
        <v>127.86842961594132</v>
      </c>
      <c r="H59" s="129">
        <v>259.50749857527103</v>
      </c>
      <c r="I59" s="129">
        <v>153.48879194696099</v>
      </c>
      <c r="J59" s="129">
        <v>107.13224032691492</v>
      </c>
    </row>
    <row r="60" spans="1:10" customFormat="1" ht="15" x14ac:dyDescent="0.45">
      <c r="A60" s="3" t="s">
        <v>237</v>
      </c>
      <c r="B60" s="3" t="s">
        <v>54</v>
      </c>
      <c r="C60" s="3" t="s">
        <v>291</v>
      </c>
      <c r="D60" s="124">
        <v>262.44688971740777</v>
      </c>
      <c r="E60" s="130">
        <v>64.774068221541953</v>
      </c>
      <c r="F60" s="130">
        <v>41.709609386641631</v>
      </c>
      <c r="G60" s="130">
        <v>31.088081556494878</v>
      </c>
      <c r="H60" s="130">
        <v>62.058865695931388</v>
      </c>
      <c r="I60" s="130">
        <v>36.889784867936235</v>
      </c>
      <c r="J60" s="130">
        <v>25.926479988861672</v>
      </c>
    </row>
    <row r="61" spans="1:10" customFormat="1" ht="15" x14ac:dyDescent="0.45">
      <c r="A61" s="3" t="s">
        <v>237</v>
      </c>
      <c r="B61" s="3" t="s">
        <v>54</v>
      </c>
      <c r="C61" s="3" t="s">
        <v>292</v>
      </c>
      <c r="D61" s="124">
        <v>319.29654853950217</v>
      </c>
      <c r="E61" s="130">
        <v>80.557105946127407</v>
      </c>
      <c r="F61" s="130">
        <v>50.555254647319146</v>
      </c>
      <c r="G61" s="130">
        <v>36.643843112036414</v>
      </c>
      <c r="H61" s="130">
        <v>76.155177319606651</v>
      </c>
      <c r="I61" s="130">
        <v>44.472393564119628</v>
      </c>
      <c r="J61" s="130">
        <v>30.912773950292863</v>
      </c>
    </row>
    <row r="62" spans="1:10" customFormat="1" ht="15" x14ac:dyDescent="0.45">
      <c r="A62" s="3" t="s">
        <v>237</v>
      </c>
      <c r="B62" s="3" t="s">
        <v>54</v>
      </c>
      <c r="C62" s="3" t="s">
        <v>293</v>
      </c>
      <c r="D62" s="124">
        <v>86.1676669501296</v>
      </c>
      <c r="E62" s="130">
        <v>21.224575240741498</v>
      </c>
      <c r="F62" s="130">
        <v>13.878188932314474</v>
      </c>
      <c r="G62" s="130">
        <v>10.115558983428578</v>
      </c>
      <c r="H62" s="130">
        <v>19.586102220447444</v>
      </c>
      <c r="I62" s="130">
        <v>12.742630761636599</v>
      </c>
      <c r="J62" s="130">
        <v>8.6206108115610096</v>
      </c>
    </row>
    <row r="63" spans="1:10" customFormat="1" ht="15" x14ac:dyDescent="0.45">
      <c r="A63" s="3" t="s">
        <v>237</v>
      </c>
      <c r="B63" s="3" t="s">
        <v>54</v>
      </c>
      <c r="C63" s="3" t="s">
        <v>294</v>
      </c>
      <c r="D63" s="124">
        <v>87.297549961649594</v>
      </c>
      <c r="E63" s="130">
        <v>21.577028697554109</v>
      </c>
      <c r="F63" s="130">
        <v>13.939161036444291</v>
      </c>
      <c r="G63" s="130">
        <v>10.43694037925316</v>
      </c>
      <c r="H63" s="130">
        <v>20.329772483937113</v>
      </c>
      <c r="I63" s="130">
        <v>12.309713656145144</v>
      </c>
      <c r="J63" s="130">
        <v>8.7049337083157745</v>
      </c>
    </row>
    <row r="64" spans="1:10" customFormat="1" ht="15" x14ac:dyDescent="0.45">
      <c r="A64" s="3" t="s">
        <v>237</v>
      </c>
      <c r="B64" s="3" t="s">
        <v>54</v>
      </c>
      <c r="C64" s="3" t="s">
        <v>295</v>
      </c>
      <c r="D64" s="124">
        <v>189.12390394161159</v>
      </c>
      <c r="E64" s="130">
        <v>47.993845106950047</v>
      </c>
      <c r="F64" s="130">
        <v>30.01703587928781</v>
      </c>
      <c r="G64" s="130">
        <v>21.974850688756788</v>
      </c>
      <c r="H64" s="130">
        <v>44.319405365722403</v>
      </c>
      <c r="I64" s="130">
        <v>26.495401436086489</v>
      </c>
      <c r="J64" s="130">
        <v>18.323365464808035</v>
      </c>
    </row>
    <row r="65" spans="1:10" customFormat="1" ht="15" x14ac:dyDescent="0.45">
      <c r="A65" s="3" t="s">
        <v>237</v>
      </c>
      <c r="B65" s="3" t="s">
        <v>54</v>
      </c>
      <c r="C65" s="3" t="s">
        <v>296</v>
      </c>
      <c r="D65" s="124">
        <v>152.77133419442941</v>
      </c>
      <c r="E65" s="130">
        <v>39.397419331032125</v>
      </c>
      <c r="F65" s="130">
        <v>23.483640413686601</v>
      </c>
      <c r="G65" s="130">
        <v>17.609154895971624</v>
      </c>
      <c r="H65" s="130">
        <v>37.058175489626478</v>
      </c>
      <c r="I65" s="130">
        <v>20.57886766103697</v>
      </c>
      <c r="J65" s="130">
        <v>14.644076403075607</v>
      </c>
    </row>
    <row r="66" spans="1:10" customFormat="1" ht="15" x14ac:dyDescent="0.45">
      <c r="A66" s="2" t="s">
        <v>235</v>
      </c>
      <c r="B66" s="2" t="s">
        <v>57</v>
      </c>
      <c r="C66" s="2" t="s">
        <v>297</v>
      </c>
      <c r="D66" s="123">
        <v>1755.4173567516905</v>
      </c>
      <c r="E66" s="129">
        <v>437.95350757991696</v>
      </c>
      <c r="F66" s="129">
        <v>281.60200800442516</v>
      </c>
      <c r="G66" s="129">
        <v>208.33787633878666</v>
      </c>
      <c r="H66" s="129">
        <v>405.60110404553717</v>
      </c>
      <c r="I66" s="129">
        <v>248.34136705013839</v>
      </c>
      <c r="J66" s="129">
        <v>173.58149373288612</v>
      </c>
    </row>
    <row r="67" spans="1:10" customFormat="1" ht="15" x14ac:dyDescent="0.45">
      <c r="A67" s="3" t="s">
        <v>237</v>
      </c>
      <c r="B67" s="3" t="s">
        <v>57</v>
      </c>
      <c r="C67" s="3" t="s">
        <v>298</v>
      </c>
      <c r="D67" s="124">
        <v>125.06554306436895</v>
      </c>
      <c r="E67" s="130">
        <v>29.863983145539034</v>
      </c>
      <c r="F67" s="130">
        <v>20.064512420561439</v>
      </c>
      <c r="G67" s="130">
        <v>15.964063988632033</v>
      </c>
      <c r="H67" s="130">
        <v>27.967015414606454</v>
      </c>
      <c r="I67" s="130">
        <v>17.705872324593891</v>
      </c>
      <c r="J67" s="130">
        <v>13.500095770436115</v>
      </c>
    </row>
    <row r="68" spans="1:10" customFormat="1" ht="15" x14ac:dyDescent="0.45">
      <c r="A68" s="3" t="s">
        <v>237</v>
      </c>
      <c r="B68" s="3" t="s">
        <v>57</v>
      </c>
      <c r="C68" s="3" t="s">
        <v>299</v>
      </c>
      <c r="D68" s="124">
        <v>466.08674023847465</v>
      </c>
      <c r="E68" s="130">
        <v>118.25243297352765</v>
      </c>
      <c r="F68" s="130">
        <v>73.480765800125312</v>
      </c>
      <c r="G68" s="130">
        <v>55.296692045933362</v>
      </c>
      <c r="H68" s="130">
        <v>108.20820126057798</v>
      </c>
      <c r="I68" s="130">
        <v>65.488551230703195</v>
      </c>
      <c r="J68" s="130">
        <v>45.360096927607188</v>
      </c>
    </row>
    <row r="69" spans="1:10" customFormat="1" ht="15" x14ac:dyDescent="0.45">
      <c r="A69" s="3" t="s">
        <v>237</v>
      </c>
      <c r="B69" s="3" t="s">
        <v>57</v>
      </c>
      <c r="C69" s="3" t="s">
        <v>300</v>
      </c>
      <c r="D69" s="124">
        <v>211.57109438554838</v>
      </c>
      <c r="E69" s="130">
        <v>51.673115339042923</v>
      </c>
      <c r="F69" s="130">
        <v>34.449238833338889</v>
      </c>
      <c r="G69" s="130">
        <v>26.289634577252894</v>
      </c>
      <c r="H69" s="130">
        <v>47.787081313455182</v>
      </c>
      <c r="I69" s="130">
        <v>29.630770775857744</v>
      </c>
      <c r="J69" s="130">
        <v>21.741253546600735</v>
      </c>
    </row>
    <row r="70" spans="1:10" customFormat="1" ht="15" x14ac:dyDescent="0.45">
      <c r="A70" s="3" t="s">
        <v>237</v>
      </c>
      <c r="B70" s="3" t="s">
        <v>57</v>
      </c>
      <c r="C70" s="3" t="s">
        <v>301</v>
      </c>
      <c r="D70" s="124">
        <v>122.67706847208181</v>
      </c>
      <c r="E70" s="130">
        <v>31.14485058615087</v>
      </c>
      <c r="F70" s="130">
        <v>19.337537332859952</v>
      </c>
      <c r="G70" s="130">
        <v>13.962589751269135</v>
      </c>
      <c r="H70" s="130">
        <v>29.145189652269959</v>
      </c>
      <c r="I70" s="130">
        <v>17.242344918714135</v>
      </c>
      <c r="J70" s="130">
        <v>11.844556230817764</v>
      </c>
    </row>
    <row r="71" spans="1:10" customFormat="1" ht="15" x14ac:dyDescent="0.45">
      <c r="A71" s="3" t="s">
        <v>237</v>
      </c>
      <c r="B71" s="3" t="s">
        <v>57</v>
      </c>
      <c r="C71" s="3" t="s">
        <v>302</v>
      </c>
      <c r="D71" s="124">
        <v>155.74067101913735</v>
      </c>
      <c r="E71" s="130">
        <v>37.652344898520717</v>
      </c>
      <c r="F71" s="130">
        <v>25.162718358184229</v>
      </c>
      <c r="G71" s="130">
        <v>19.155603988751199</v>
      </c>
      <c r="H71" s="130">
        <v>34.584845175098948</v>
      </c>
      <c r="I71" s="130">
        <v>22.669113887551141</v>
      </c>
      <c r="J71" s="130">
        <v>16.516044711031128</v>
      </c>
    </row>
    <row r="72" spans="1:10" customFormat="1" ht="15" x14ac:dyDescent="0.45">
      <c r="A72" s="3" t="s">
        <v>237</v>
      </c>
      <c r="B72" s="3" t="s">
        <v>57</v>
      </c>
      <c r="C72" s="3" t="s">
        <v>303</v>
      </c>
      <c r="D72" s="124">
        <v>193.56657898515809</v>
      </c>
      <c r="E72" s="130">
        <v>48.277527157555319</v>
      </c>
      <c r="F72" s="130">
        <v>32.076016934132724</v>
      </c>
      <c r="G72" s="130">
        <v>22.499879701737491</v>
      </c>
      <c r="H72" s="130">
        <v>44.336117057036773</v>
      </c>
      <c r="I72" s="130">
        <v>27.741677951895156</v>
      </c>
      <c r="J72" s="130">
        <v>18.635360182800635</v>
      </c>
    </row>
    <row r="73" spans="1:10" customFormat="1" ht="15" x14ac:dyDescent="0.45">
      <c r="A73" s="3" t="s">
        <v>237</v>
      </c>
      <c r="B73" s="3" t="s">
        <v>57</v>
      </c>
      <c r="C73" s="3" t="s">
        <v>304</v>
      </c>
      <c r="D73" s="124">
        <v>171.68142408150524</v>
      </c>
      <c r="E73" s="130">
        <v>41.649682884322644</v>
      </c>
      <c r="F73" s="130">
        <v>27.5922221996641</v>
      </c>
      <c r="G73" s="130">
        <v>20.74660099778368</v>
      </c>
      <c r="H73" s="130">
        <v>39.698622717297724</v>
      </c>
      <c r="I73" s="130">
        <v>24.466375810348922</v>
      </c>
      <c r="J73" s="130">
        <v>17.527919472088183</v>
      </c>
    </row>
    <row r="74" spans="1:10" customFormat="1" ht="15" x14ac:dyDescent="0.45">
      <c r="A74" s="3" t="s">
        <v>237</v>
      </c>
      <c r="B74" s="3" t="s">
        <v>57</v>
      </c>
      <c r="C74" s="3" t="s">
        <v>305</v>
      </c>
      <c r="D74" s="124">
        <v>309.0282365054162</v>
      </c>
      <c r="E74" s="130">
        <v>79.439570595258033</v>
      </c>
      <c r="F74" s="130">
        <v>49.438996125558383</v>
      </c>
      <c r="G74" s="130">
        <v>34.422811287426867</v>
      </c>
      <c r="H74" s="130">
        <v>73.874031455194526</v>
      </c>
      <c r="I74" s="130">
        <v>43.396660150474069</v>
      </c>
      <c r="J74" s="130">
        <v>28.456166891504353</v>
      </c>
    </row>
    <row r="75" spans="1:10" customFormat="1" ht="15" x14ac:dyDescent="0.45">
      <c r="A75" s="2" t="s">
        <v>235</v>
      </c>
      <c r="B75" s="2" t="s">
        <v>58</v>
      </c>
      <c r="C75" s="2" t="s">
        <v>306</v>
      </c>
      <c r="D75" s="123">
        <v>1195.0220796667049</v>
      </c>
      <c r="E75" s="129">
        <v>302.81769438248676</v>
      </c>
      <c r="F75" s="129">
        <v>191.16630709435836</v>
      </c>
      <c r="G75" s="129">
        <v>141.79283543899385</v>
      </c>
      <c r="H75" s="129">
        <v>273.09410361385807</v>
      </c>
      <c r="I75" s="129">
        <v>168.97323104337679</v>
      </c>
      <c r="J75" s="129">
        <v>117.17790809363129</v>
      </c>
    </row>
    <row r="76" spans="1:10" customFormat="1" ht="15" x14ac:dyDescent="0.45">
      <c r="A76" s="3" t="s">
        <v>237</v>
      </c>
      <c r="B76" s="3" t="s">
        <v>58</v>
      </c>
      <c r="C76" s="3" t="s">
        <v>307</v>
      </c>
      <c r="D76" s="124">
        <v>393.0734125924406</v>
      </c>
      <c r="E76" s="130">
        <v>101.42063130428008</v>
      </c>
      <c r="F76" s="130">
        <v>62.186856050543334</v>
      </c>
      <c r="G76" s="130">
        <v>44.500186342638798</v>
      </c>
      <c r="H76" s="130">
        <v>92.75824264043834</v>
      </c>
      <c r="I76" s="130">
        <v>55.172879999852093</v>
      </c>
      <c r="J76" s="130">
        <v>37.034616254687947</v>
      </c>
    </row>
    <row r="77" spans="1:10" customFormat="1" ht="15" x14ac:dyDescent="0.45">
      <c r="A77" s="3" t="s">
        <v>237</v>
      </c>
      <c r="B77" s="3" t="s">
        <v>58</v>
      </c>
      <c r="C77" s="3" t="s">
        <v>308</v>
      </c>
      <c r="D77" s="124">
        <v>216.67026190358877</v>
      </c>
      <c r="E77" s="130">
        <v>54.501339419319969</v>
      </c>
      <c r="F77" s="130">
        <v>35.415412175703473</v>
      </c>
      <c r="G77" s="130">
        <v>25.926887259193489</v>
      </c>
      <c r="H77" s="130">
        <v>48.204873596314563</v>
      </c>
      <c r="I77" s="130">
        <v>30.973251092886755</v>
      </c>
      <c r="J77" s="130">
        <v>21.648498360170507</v>
      </c>
    </row>
    <row r="78" spans="1:10" customFormat="1" ht="15" x14ac:dyDescent="0.45">
      <c r="A78" s="3" t="s">
        <v>237</v>
      </c>
      <c r="B78" s="3" t="s">
        <v>58</v>
      </c>
      <c r="C78" s="3" t="s">
        <v>309</v>
      </c>
      <c r="D78" s="124">
        <v>86.166008808652279</v>
      </c>
      <c r="E78" s="130">
        <v>21.112821705654543</v>
      </c>
      <c r="F78" s="130">
        <v>14.140837996258242</v>
      </c>
      <c r="G78" s="130">
        <v>10.513308235686704</v>
      </c>
      <c r="H78" s="130">
        <v>18.633535815528084</v>
      </c>
      <c r="I78" s="130">
        <v>12.830088762745962</v>
      </c>
      <c r="J78" s="130">
        <v>8.9354162927787542</v>
      </c>
    </row>
    <row r="79" spans="1:10" customFormat="1" ht="15" x14ac:dyDescent="0.45">
      <c r="A79" s="3" t="s">
        <v>237</v>
      </c>
      <c r="B79" s="3" t="s">
        <v>58</v>
      </c>
      <c r="C79" s="3" t="s">
        <v>310</v>
      </c>
      <c r="D79" s="124">
        <v>185.7017055130984</v>
      </c>
      <c r="E79" s="130">
        <v>48.715944872127181</v>
      </c>
      <c r="F79" s="130">
        <v>29.496427913256436</v>
      </c>
      <c r="G79" s="130">
        <v>21.748929113474169</v>
      </c>
      <c r="H79" s="130">
        <v>42.957402523600805</v>
      </c>
      <c r="I79" s="130">
        <v>25.415295122385665</v>
      </c>
      <c r="J79" s="130">
        <v>17.367705968254167</v>
      </c>
    </row>
    <row r="80" spans="1:10" customFormat="1" ht="15" x14ac:dyDescent="0.45">
      <c r="A80" s="3" t="s">
        <v>237</v>
      </c>
      <c r="B80" s="3" t="s">
        <v>58</v>
      </c>
      <c r="C80" s="3" t="s">
        <v>311</v>
      </c>
      <c r="D80" s="124">
        <v>169.54211524218564</v>
      </c>
      <c r="E80" s="130">
        <v>41.512140071907893</v>
      </c>
      <c r="F80" s="130">
        <v>27.521869771822011</v>
      </c>
      <c r="G80" s="130">
        <v>21.223900100493434</v>
      </c>
      <c r="H80" s="130">
        <v>38.311552338204613</v>
      </c>
      <c r="I80" s="130">
        <v>23.841051102416824</v>
      </c>
      <c r="J80" s="130">
        <v>17.131601857340844</v>
      </c>
    </row>
    <row r="81" spans="1:10" customFormat="1" ht="15" x14ac:dyDescent="0.45">
      <c r="A81" s="3" t="s">
        <v>237</v>
      </c>
      <c r="B81" s="3" t="s">
        <v>58</v>
      </c>
      <c r="C81" s="3" t="s">
        <v>312</v>
      </c>
      <c r="D81" s="124">
        <v>143.86857560673911</v>
      </c>
      <c r="E81" s="130">
        <v>35.554817009196782</v>
      </c>
      <c r="F81" s="130">
        <v>22.404903186774664</v>
      </c>
      <c r="G81" s="130">
        <v>17.879624387507143</v>
      </c>
      <c r="H81" s="130">
        <v>32.228496699772101</v>
      </c>
      <c r="I81" s="130">
        <v>20.740664963089355</v>
      </c>
      <c r="J81" s="130">
        <v>15.060069360399064</v>
      </c>
    </row>
    <row r="82" spans="1:10" customFormat="1" ht="15" x14ac:dyDescent="0.45">
      <c r="A82" s="2" t="s">
        <v>235</v>
      </c>
      <c r="B82" s="2" t="s">
        <v>59</v>
      </c>
      <c r="C82" s="2" t="s">
        <v>313</v>
      </c>
      <c r="D82" s="123">
        <v>1171.9664736167126</v>
      </c>
      <c r="E82" s="129">
        <v>293.28425819699345</v>
      </c>
      <c r="F82" s="129">
        <v>184.6845034091744</v>
      </c>
      <c r="G82" s="129">
        <v>141.22644050377809</v>
      </c>
      <c r="H82" s="129">
        <v>268.79919894606394</v>
      </c>
      <c r="I82" s="129">
        <v>165.97342160532506</v>
      </c>
      <c r="J82" s="129">
        <v>117.99865095537758</v>
      </c>
    </row>
    <row r="83" spans="1:10" customFormat="1" ht="15" x14ac:dyDescent="0.45">
      <c r="A83" s="3" t="s">
        <v>237</v>
      </c>
      <c r="B83" s="3" t="s">
        <v>59</v>
      </c>
      <c r="C83" s="3" t="s">
        <v>314</v>
      </c>
      <c r="D83" s="124">
        <v>335.70942975746152</v>
      </c>
      <c r="E83" s="130">
        <v>84.12462264313335</v>
      </c>
      <c r="F83" s="130">
        <v>52.689278291862216</v>
      </c>
      <c r="G83" s="130">
        <v>40.774071347484586</v>
      </c>
      <c r="H83" s="130">
        <v>76.489411145894167</v>
      </c>
      <c r="I83" s="130">
        <v>47.568406803391689</v>
      </c>
      <c r="J83" s="130">
        <v>34.063639525695493</v>
      </c>
    </row>
    <row r="84" spans="1:10" customFormat="1" ht="15" x14ac:dyDescent="0.45">
      <c r="A84" s="3" t="s">
        <v>237</v>
      </c>
      <c r="B84" s="3" t="s">
        <v>59</v>
      </c>
      <c r="C84" s="3" t="s">
        <v>315</v>
      </c>
      <c r="D84" s="124">
        <v>336.81706821557566</v>
      </c>
      <c r="E84" s="130">
        <v>82.508494597260736</v>
      </c>
      <c r="F84" s="130">
        <v>53.828987622904251</v>
      </c>
      <c r="G84" s="130">
        <v>41.547295893874598</v>
      </c>
      <c r="H84" s="130">
        <v>76.28051500446449</v>
      </c>
      <c r="I84" s="130">
        <v>47.905120107662668</v>
      </c>
      <c r="J84" s="130">
        <v>34.746654989408917</v>
      </c>
    </row>
    <row r="85" spans="1:10" customFormat="1" ht="15" x14ac:dyDescent="0.45">
      <c r="A85" s="3" t="s">
        <v>237</v>
      </c>
      <c r="B85" s="3" t="s">
        <v>59</v>
      </c>
      <c r="C85" s="3" t="s">
        <v>316</v>
      </c>
      <c r="D85" s="124">
        <v>164.94077497547121</v>
      </c>
      <c r="E85" s="130">
        <v>42.784411086743773</v>
      </c>
      <c r="F85" s="130">
        <v>25.125197063335129</v>
      </c>
      <c r="G85" s="130">
        <v>18.936046401504711</v>
      </c>
      <c r="H85" s="130">
        <v>38.863038151578962</v>
      </c>
      <c r="I85" s="130">
        <v>23.233217994706635</v>
      </c>
      <c r="J85" s="130">
        <v>15.998864277601983</v>
      </c>
    </row>
    <row r="86" spans="1:10" customFormat="1" ht="15" x14ac:dyDescent="0.45">
      <c r="A86" s="3" t="s">
        <v>237</v>
      </c>
      <c r="B86" s="3" t="s">
        <v>59</v>
      </c>
      <c r="C86" s="3" t="s">
        <v>317</v>
      </c>
      <c r="D86" s="124">
        <v>334.49920066820482</v>
      </c>
      <c r="E86" s="130">
        <v>83.86672986985576</v>
      </c>
      <c r="F86" s="130">
        <v>53.041040431072901</v>
      </c>
      <c r="G86" s="130">
        <v>39.969026860914404</v>
      </c>
      <c r="H86" s="130">
        <v>77.166234644126348</v>
      </c>
      <c r="I86" s="130">
        <v>47.266676699564194</v>
      </c>
      <c r="J86" s="130">
        <v>33.189492162671215</v>
      </c>
    </row>
    <row r="87" spans="1:10" customFormat="1" ht="15" x14ac:dyDescent="0.45">
      <c r="A87" s="2" t="s">
        <v>235</v>
      </c>
      <c r="B87" s="2" t="s">
        <v>60</v>
      </c>
      <c r="C87" s="2" t="s">
        <v>318</v>
      </c>
      <c r="D87" s="123">
        <v>4607.8253560030653</v>
      </c>
      <c r="E87" s="129">
        <v>1181.7076692865646</v>
      </c>
      <c r="F87" s="129">
        <v>726.33253552720873</v>
      </c>
      <c r="G87" s="129">
        <v>521.57973146514121</v>
      </c>
      <c r="H87" s="129">
        <v>1096.2869502229998</v>
      </c>
      <c r="I87" s="129">
        <v>645.41818368694192</v>
      </c>
      <c r="J87" s="129">
        <v>436.50028581420867</v>
      </c>
    </row>
    <row r="88" spans="1:10" customFormat="1" ht="15" x14ac:dyDescent="0.45">
      <c r="A88" s="3" t="s">
        <v>237</v>
      </c>
      <c r="B88" s="3" t="s">
        <v>60</v>
      </c>
      <c r="C88" s="3" t="s">
        <v>319</v>
      </c>
      <c r="D88" s="124">
        <v>76.783417209656136</v>
      </c>
      <c r="E88" s="130">
        <v>18.439333289344077</v>
      </c>
      <c r="F88" s="130">
        <v>12.06309629398878</v>
      </c>
      <c r="G88" s="130">
        <v>9.3677903891833019</v>
      </c>
      <c r="H88" s="130">
        <v>17.572343417065262</v>
      </c>
      <c r="I88" s="130">
        <v>11.290827943220865</v>
      </c>
      <c r="J88" s="130">
        <v>8.0500258768538497</v>
      </c>
    </row>
    <row r="89" spans="1:10" customFormat="1" ht="15" x14ac:dyDescent="0.45">
      <c r="A89" s="3" t="s">
        <v>237</v>
      </c>
      <c r="B89" s="3" t="s">
        <v>60</v>
      </c>
      <c r="C89" s="3" t="s">
        <v>320</v>
      </c>
      <c r="D89" s="124">
        <v>257.08009756125858</v>
      </c>
      <c r="E89" s="130">
        <v>63.140747324117498</v>
      </c>
      <c r="F89" s="130">
        <v>40.663703292722722</v>
      </c>
      <c r="G89" s="130">
        <v>31.377643012138822</v>
      </c>
      <c r="H89" s="130">
        <v>59.109252178944217</v>
      </c>
      <c r="I89" s="130">
        <v>36.671139865162822</v>
      </c>
      <c r="J89" s="130">
        <v>26.117611888172469</v>
      </c>
    </row>
    <row r="90" spans="1:10" customFormat="1" ht="15" x14ac:dyDescent="0.45">
      <c r="A90" s="3" t="s">
        <v>237</v>
      </c>
      <c r="B90" s="3" t="s">
        <v>60</v>
      </c>
      <c r="C90" s="3" t="s">
        <v>321</v>
      </c>
      <c r="D90" s="124">
        <v>315.76156162390942</v>
      </c>
      <c r="E90" s="130">
        <v>78.683085126977218</v>
      </c>
      <c r="F90" s="130">
        <v>49.246699489456709</v>
      </c>
      <c r="G90" s="130">
        <v>38.629407379308965</v>
      </c>
      <c r="H90" s="130">
        <v>72.386690928215089</v>
      </c>
      <c r="I90" s="130">
        <v>45.526262477487478</v>
      </c>
      <c r="J90" s="130">
        <v>31.289416222463945</v>
      </c>
    </row>
    <row r="91" spans="1:10" customFormat="1" ht="15" x14ac:dyDescent="0.45">
      <c r="A91" s="3" t="s">
        <v>237</v>
      </c>
      <c r="B91" s="3" t="s">
        <v>60</v>
      </c>
      <c r="C91" s="3" t="s">
        <v>322</v>
      </c>
      <c r="D91" s="124">
        <v>735.82847673265792</v>
      </c>
      <c r="E91" s="130">
        <v>191.27047351417474</v>
      </c>
      <c r="F91" s="130">
        <v>115.6500110486684</v>
      </c>
      <c r="G91" s="130">
        <v>82.467738966190254</v>
      </c>
      <c r="H91" s="130">
        <v>175.46440295527941</v>
      </c>
      <c r="I91" s="130">
        <v>101.65680758948706</v>
      </c>
      <c r="J91" s="130">
        <v>69.319042658857995</v>
      </c>
    </row>
    <row r="92" spans="1:10" customFormat="1" ht="15" x14ac:dyDescent="0.45">
      <c r="A92" s="3" t="s">
        <v>237</v>
      </c>
      <c r="B92" s="3" t="s">
        <v>60</v>
      </c>
      <c r="C92" s="3" t="s">
        <v>323</v>
      </c>
      <c r="D92" s="124">
        <v>392.24456787311362</v>
      </c>
      <c r="E92" s="130">
        <v>102.78746300265159</v>
      </c>
      <c r="F92" s="130">
        <v>60.474946973052909</v>
      </c>
      <c r="G92" s="130">
        <v>42.941009273787081</v>
      </c>
      <c r="H92" s="130">
        <v>96.618643334059158</v>
      </c>
      <c r="I92" s="130">
        <v>54.088400786095818</v>
      </c>
      <c r="J92" s="130">
        <v>35.334104503467046</v>
      </c>
    </row>
    <row r="93" spans="1:10" customFormat="1" ht="15" x14ac:dyDescent="0.45">
      <c r="A93" s="3" t="s">
        <v>237</v>
      </c>
      <c r="B93" s="3" t="s">
        <v>60</v>
      </c>
      <c r="C93" s="3" t="s">
        <v>324</v>
      </c>
      <c r="D93" s="124">
        <v>906.69784083902175</v>
      </c>
      <c r="E93" s="130">
        <v>241.05237518251636</v>
      </c>
      <c r="F93" s="130">
        <v>140.92060312954399</v>
      </c>
      <c r="G93" s="130">
        <v>96.544880502109692</v>
      </c>
      <c r="H93" s="130">
        <v>222.1318009506721</v>
      </c>
      <c r="I93" s="130">
        <v>123.91486887182413</v>
      </c>
      <c r="J93" s="130">
        <v>82.133312202355555</v>
      </c>
    </row>
    <row r="94" spans="1:10" customFormat="1" ht="15" x14ac:dyDescent="0.45">
      <c r="A94" s="3" t="s">
        <v>237</v>
      </c>
      <c r="B94" s="3" t="s">
        <v>60</v>
      </c>
      <c r="C94" s="3" t="s">
        <v>325</v>
      </c>
      <c r="D94" s="124">
        <v>317.09125194845575</v>
      </c>
      <c r="E94" s="130">
        <v>79.499745575689474</v>
      </c>
      <c r="F94" s="130">
        <v>50.072167976136875</v>
      </c>
      <c r="G94" s="130">
        <v>38.409849792062381</v>
      </c>
      <c r="H94" s="130">
        <v>72.871329976331964</v>
      </c>
      <c r="I94" s="130">
        <v>45.058362171552218</v>
      </c>
      <c r="J94" s="130">
        <v>31.179796456682801</v>
      </c>
    </row>
    <row r="95" spans="1:10" customFormat="1" ht="15" x14ac:dyDescent="0.45">
      <c r="A95" s="3" t="s">
        <v>237</v>
      </c>
      <c r="B95" s="3" t="s">
        <v>60</v>
      </c>
      <c r="C95" s="3" t="s">
        <v>326</v>
      </c>
      <c r="D95" s="124">
        <v>152.58964552754585</v>
      </c>
      <c r="E95" s="130">
        <v>41.907575657600134</v>
      </c>
      <c r="F95" s="130">
        <v>23.34293555800242</v>
      </c>
      <c r="G95" s="130">
        <v>15.337211167073239</v>
      </c>
      <c r="H95" s="130">
        <v>37.71828729654429</v>
      </c>
      <c r="I95" s="130">
        <v>21.387854171298731</v>
      </c>
      <c r="J95" s="130">
        <v>12.895781677027033</v>
      </c>
    </row>
    <row r="96" spans="1:10" customFormat="1" ht="15" x14ac:dyDescent="0.45">
      <c r="A96" s="3" t="s">
        <v>237</v>
      </c>
      <c r="B96" s="3" t="s">
        <v>60</v>
      </c>
      <c r="C96" s="3" t="s">
        <v>327</v>
      </c>
      <c r="D96" s="124">
        <v>329.98258157565101</v>
      </c>
      <c r="E96" s="130">
        <v>87.296703754446781</v>
      </c>
      <c r="F96" s="130">
        <v>51.784077053627776</v>
      </c>
      <c r="G96" s="130">
        <v>34.037790011241057</v>
      </c>
      <c r="H96" s="130">
        <v>82.856565536670999</v>
      </c>
      <c r="I96" s="130">
        <v>45.753653280371644</v>
      </c>
      <c r="J96" s="130">
        <v>28.25379193929281</v>
      </c>
    </row>
    <row r="97" spans="1:10" customFormat="1" ht="15" x14ac:dyDescent="0.45">
      <c r="A97" s="3" t="s">
        <v>237</v>
      </c>
      <c r="B97" s="3" t="s">
        <v>60</v>
      </c>
      <c r="C97" s="3" t="s">
        <v>328</v>
      </c>
      <c r="D97" s="124">
        <v>402.88336178111513</v>
      </c>
      <c r="E97" s="130">
        <v>101.57536696824648</v>
      </c>
      <c r="F97" s="130">
        <v>65.807661003482508</v>
      </c>
      <c r="G97" s="130">
        <v>45.562972344672524</v>
      </c>
      <c r="H97" s="130">
        <v>94.187092247817588</v>
      </c>
      <c r="I97" s="130">
        <v>57.16692242514592</v>
      </c>
      <c r="J97" s="130">
        <v>38.583346791750124</v>
      </c>
    </row>
    <row r="98" spans="1:10" customFormat="1" ht="15" x14ac:dyDescent="0.45">
      <c r="A98" s="3" t="s">
        <v>237</v>
      </c>
      <c r="B98" s="3" t="s">
        <v>60</v>
      </c>
      <c r="C98" s="3" t="s">
        <v>329</v>
      </c>
      <c r="D98" s="124">
        <v>370.58858516908225</v>
      </c>
      <c r="E98" s="130">
        <v>92.463155645773426</v>
      </c>
      <c r="F98" s="130">
        <v>59.677619457509238</v>
      </c>
      <c r="G98" s="130">
        <v>43.284664627737847</v>
      </c>
      <c r="H98" s="130">
        <v>86.558205162805478</v>
      </c>
      <c r="I98" s="130">
        <v>52.216799562354836</v>
      </c>
      <c r="J98" s="130">
        <v>36.388140712901482</v>
      </c>
    </row>
    <row r="99" spans="1:10" customFormat="1" ht="15" x14ac:dyDescent="0.45">
      <c r="A99" s="3" t="s">
        <v>237</v>
      </c>
      <c r="B99" s="3" t="s">
        <v>60</v>
      </c>
      <c r="C99" s="3" t="s">
        <v>330</v>
      </c>
      <c r="D99" s="124">
        <v>196.49756598065485</v>
      </c>
      <c r="E99" s="130">
        <v>46.025263604264886</v>
      </c>
      <c r="F99" s="130">
        <v>31.597620424806568</v>
      </c>
      <c r="G99" s="130">
        <v>25.131388754677232</v>
      </c>
      <c r="H99" s="130">
        <v>44.16064429823583</v>
      </c>
      <c r="I99" s="130">
        <v>28.406358760326448</v>
      </c>
      <c r="J99" s="130">
        <v>21.176290138343887</v>
      </c>
    </row>
    <row r="100" spans="1:10" customFormat="1" ht="15" x14ac:dyDescent="0.45">
      <c r="A100" s="3" t="s">
        <v>237</v>
      </c>
      <c r="B100" s="3" t="s">
        <v>60</v>
      </c>
      <c r="C100" s="3" t="s">
        <v>331</v>
      </c>
      <c r="D100" s="124">
        <v>103.69826133888931</v>
      </c>
      <c r="E100" s="130">
        <v>26.05576652680735</v>
      </c>
      <c r="F100" s="130">
        <v>16.772018797552064</v>
      </c>
      <c r="G100" s="130">
        <v>11.964297507924352</v>
      </c>
      <c r="H100" s="130">
        <v>23.797448431669892</v>
      </c>
      <c r="I100" s="130">
        <v>14.942199489537494</v>
      </c>
      <c r="J100" s="130">
        <v>10.166530585398155</v>
      </c>
    </row>
    <row r="101" spans="1:10" customFormat="1" ht="15" x14ac:dyDescent="0.45">
      <c r="A101" s="3" t="s">
        <v>237</v>
      </c>
      <c r="B101" s="3" t="s">
        <v>60</v>
      </c>
      <c r="C101" s="3" t="s">
        <v>332</v>
      </c>
      <c r="D101" s="124">
        <v>50.098140842052665</v>
      </c>
      <c r="E101" s="130">
        <v>11.510614113954201</v>
      </c>
      <c r="F101" s="130">
        <v>8.25937502866031</v>
      </c>
      <c r="G101" s="130">
        <v>6.5230877370332019</v>
      </c>
      <c r="H101" s="130">
        <v>10.854243508686542</v>
      </c>
      <c r="I101" s="130">
        <v>7.3377262930769573</v>
      </c>
      <c r="J101" s="130">
        <v>5.6130941606414542</v>
      </c>
    </row>
    <row r="102" spans="1:10" customFormat="1" ht="15" x14ac:dyDescent="0.45">
      <c r="A102" s="2" t="s">
        <v>235</v>
      </c>
      <c r="B102" s="2" t="s">
        <v>61</v>
      </c>
      <c r="C102" s="2" t="s">
        <v>333</v>
      </c>
      <c r="D102" s="123">
        <v>3879.1997014447975</v>
      </c>
      <c r="E102" s="129">
        <v>993.75541612189738</v>
      </c>
      <c r="F102" s="129">
        <v>612.82592844679755</v>
      </c>
      <c r="G102" s="129">
        <v>441.38075423382912</v>
      </c>
      <c r="H102" s="129">
        <v>921.39910061806006</v>
      </c>
      <c r="I102" s="129">
        <v>540.67848155835156</v>
      </c>
      <c r="J102" s="129">
        <v>369.16002046586192</v>
      </c>
    </row>
    <row r="103" spans="1:10" customFormat="1" ht="15" x14ac:dyDescent="0.45">
      <c r="A103" s="3" t="s">
        <v>237</v>
      </c>
      <c r="B103" s="3" t="s">
        <v>61</v>
      </c>
      <c r="C103" s="3" t="s">
        <v>334</v>
      </c>
      <c r="D103" s="124">
        <v>587.97852522318124</v>
      </c>
      <c r="E103" s="130">
        <v>148.66658736872569</v>
      </c>
      <c r="F103" s="130">
        <v>93.076262035072929</v>
      </c>
      <c r="G103" s="130">
        <v>69.103364090317271</v>
      </c>
      <c r="H103" s="130">
        <v>136.51780634712918</v>
      </c>
      <c r="I103" s="130">
        <v>82.73526904947316</v>
      </c>
      <c r="J103" s="130">
        <v>57.879236332463094</v>
      </c>
    </row>
    <row r="104" spans="1:10" customFormat="1" ht="15" x14ac:dyDescent="0.45">
      <c r="A104" s="3" t="s">
        <v>237</v>
      </c>
      <c r="B104" s="3" t="s">
        <v>61</v>
      </c>
      <c r="C104" s="3" t="s">
        <v>335</v>
      </c>
      <c r="D104" s="124">
        <v>1166.6474900382277</v>
      </c>
      <c r="E104" s="130">
        <v>306.78924309096112</v>
      </c>
      <c r="F104" s="130">
        <v>181.97828001818249</v>
      </c>
      <c r="G104" s="130">
        <v>127.18748289607564</v>
      </c>
      <c r="H104" s="130">
        <v>283.52219899402814</v>
      </c>
      <c r="I104" s="130">
        <v>159.29600322062373</v>
      </c>
      <c r="J104" s="130">
        <v>107.87428181835669</v>
      </c>
    </row>
    <row r="105" spans="1:10" customFormat="1" ht="15" x14ac:dyDescent="0.45">
      <c r="A105" s="3" t="s">
        <v>237</v>
      </c>
      <c r="B105" s="3" t="s">
        <v>61</v>
      </c>
      <c r="C105" s="3" t="s">
        <v>336</v>
      </c>
      <c r="D105" s="124">
        <v>929.00584977561209</v>
      </c>
      <c r="E105" s="130">
        <v>245.51392016021774</v>
      </c>
      <c r="F105" s="130">
        <v>143.1484300112098</v>
      </c>
      <c r="G105" s="130">
        <v>99.866882256969618</v>
      </c>
      <c r="H105" s="130">
        <v>230.11998939894335</v>
      </c>
      <c r="I105" s="130">
        <v>127.43068051642146</v>
      </c>
      <c r="J105" s="130">
        <v>82.925947431850119</v>
      </c>
    </row>
    <row r="106" spans="1:10" customFormat="1" ht="15" x14ac:dyDescent="0.45">
      <c r="A106" s="3" t="s">
        <v>237</v>
      </c>
      <c r="B106" s="3" t="s">
        <v>61</v>
      </c>
      <c r="C106" s="3" t="s">
        <v>337</v>
      </c>
      <c r="D106" s="124">
        <v>459.96382401239225</v>
      </c>
      <c r="E106" s="130">
        <v>113.38685598435788</v>
      </c>
      <c r="F106" s="130">
        <v>75.20674536318424</v>
      </c>
      <c r="G106" s="130">
        <v>54.428007679001588</v>
      </c>
      <c r="H106" s="130">
        <v>105.68473587210691</v>
      </c>
      <c r="I106" s="130">
        <v>65.641602732644913</v>
      </c>
      <c r="J106" s="130">
        <v>45.615876381096719</v>
      </c>
    </row>
    <row r="107" spans="1:10" customFormat="1" ht="15" x14ac:dyDescent="0.45">
      <c r="A107" s="3" t="s">
        <v>237</v>
      </c>
      <c r="B107" s="3" t="s">
        <v>61</v>
      </c>
      <c r="C107" s="3" t="s">
        <v>338</v>
      </c>
      <c r="D107" s="124">
        <v>125.03983147346544</v>
      </c>
      <c r="E107" s="130">
        <v>29.202058360793341</v>
      </c>
      <c r="F107" s="130">
        <v>20.702374432996329</v>
      </c>
      <c r="G107" s="130">
        <v>16.234533480167553</v>
      </c>
      <c r="H107" s="130">
        <v>27.131430848887693</v>
      </c>
      <c r="I107" s="130">
        <v>18.173772630529047</v>
      </c>
      <c r="J107" s="130">
        <v>13.595661720091485</v>
      </c>
    </row>
    <row r="108" spans="1:10" customFormat="1" ht="15" x14ac:dyDescent="0.45">
      <c r="A108" s="3" t="s">
        <v>237</v>
      </c>
      <c r="B108" s="3" t="s">
        <v>61</v>
      </c>
      <c r="C108" s="3" t="s">
        <v>339</v>
      </c>
      <c r="D108" s="124">
        <v>198.38074259434845</v>
      </c>
      <c r="E108" s="130">
        <v>46.833327627201115</v>
      </c>
      <c r="F108" s="130">
        <v>32.72325927027984</v>
      </c>
      <c r="G108" s="130">
        <v>25.955525205356086</v>
      </c>
      <c r="H108" s="130">
        <v>42.656592079942037</v>
      </c>
      <c r="I108" s="130">
        <v>29.066666668702251</v>
      </c>
      <c r="J108" s="130">
        <v>21.145371742867137</v>
      </c>
    </row>
    <row r="109" spans="1:10" customFormat="1" ht="15" x14ac:dyDescent="0.45">
      <c r="A109" s="3" t="s">
        <v>237</v>
      </c>
      <c r="B109" s="3" t="s">
        <v>61</v>
      </c>
      <c r="C109" s="3" t="s">
        <v>340</v>
      </c>
      <c r="D109" s="124">
        <v>54.514800109287741</v>
      </c>
      <c r="E109" s="130">
        <v>13.075163605171237</v>
      </c>
      <c r="F109" s="130">
        <v>8.9816599545056306</v>
      </c>
      <c r="G109" s="130">
        <v>7.1976704688629782</v>
      </c>
      <c r="H109" s="130">
        <v>11.422441013375268</v>
      </c>
      <c r="I109" s="130">
        <v>8.0111529016191394</v>
      </c>
      <c r="J109" s="130">
        <v>5.8267121657534862</v>
      </c>
    </row>
    <row r="110" spans="1:10" customFormat="1" ht="15" x14ac:dyDescent="0.45">
      <c r="A110" s="3" t="s">
        <v>237</v>
      </c>
      <c r="B110" s="3" t="s">
        <v>61</v>
      </c>
      <c r="C110" s="3" t="s">
        <v>341</v>
      </c>
      <c r="D110" s="124">
        <v>199.40472466624968</v>
      </c>
      <c r="E110" s="130">
        <v>50.194530105585052</v>
      </c>
      <c r="F110" s="130">
        <v>31.958762887729254</v>
      </c>
      <c r="G110" s="130">
        <v>22.681253360767212</v>
      </c>
      <c r="H110" s="130">
        <v>47.954198226598905</v>
      </c>
      <c r="I110" s="130">
        <v>27.938458454391245</v>
      </c>
      <c r="J110" s="130">
        <v>18.677521631177989</v>
      </c>
    </row>
    <row r="111" spans="1:10" customFormat="1" ht="15" x14ac:dyDescent="0.45">
      <c r="A111" s="3" t="s">
        <v>237</v>
      </c>
      <c r="B111" s="3" t="s">
        <v>61</v>
      </c>
      <c r="C111" s="3" t="s">
        <v>342</v>
      </c>
      <c r="D111" s="124">
        <v>158.26391355203356</v>
      </c>
      <c r="E111" s="130">
        <v>40.093729818881478</v>
      </c>
      <c r="F111" s="130">
        <v>25.050154473636923</v>
      </c>
      <c r="G111" s="130">
        <v>18.72603479631243</v>
      </c>
      <c r="H111" s="130">
        <v>36.389707837051432</v>
      </c>
      <c r="I111" s="130">
        <v>22.384875383945687</v>
      </c>
      <c r="J111" s="130">
        <v>15.61941124220559</v>
      </c>
    </row>
    <row r="112" spans="1:10" customFormat="1" ht="15" x14ac:dyDescent="0.45">
      <c r="A112" s="2" t="s">
        <v>235</v>
      </c>
      <c r="B112" s="2" t="s">
        <v>62</v>
      </c>
      <c r="C112" s="2" t="s">
        <v>343</v>
      </c>
      <c r="D112" s="123">
        <v>8533.5777159885056</v>
      </c>
      <c r="E112" s="129">
        <v>2325.4707151982307</v>
      </c>
      <c r="F112" s="129">
        <v>1305.4408903902272</v>
      </c>
      <c r="G112" s="129">
        <v>862.2440110391758</v>
      </c>
      <c r="H112" s="129">
        <v>2156.2761069111748</v>
      </c>
      <c r="I112" s="129">
        <v>1161.3329322311704</v>
      </c>
      <c r="J112" s="129">
        <v>722.81306021852674</v>
      </c>
    </row>
    <row r="113" spans="1:10" customFormat="1" ht="15" x14ac:dyDescent="0.45">
      <c r="A113" s="3" t="s">
        <v>237</v>
      </c>
      <c r="B113" s="3" t="s">
        <v>62</v>
      </c>
      <c r="C113" s="3" t="s">
        <v>344</v>
      </c>
      <c r="D113" s="124">
        <v>1962.0294119192827</v>
      </c>
      <c r="E113" s="130">
        <v>533.99277634847317</v>
      </c>
      <c r="F113" s="130">
        <v>298.98374784327495</v>
      </c>
      <c r="G113" s="130">
        <v>199.13873163256079</v>
      </c>
      <c r="H113" s="130">
        <v>498.36770253163274</v>
      </c>
      <c r="I113" s="130">
        <v>265.42191466680021</v>
      </c>
      <c r="J113" s="130">
        <v>166.1245388965408</v>
      </c>
    </row>
    <row r="114" spans="1:10" customFormat="1" ht="15" x14ac:dyDescent="0.45">
      <c r="A114" s="3" t="s">
        <v>237</v>
      </c>
      <c r="B114" s="3" t="s">
        <v>62</v>
      </c>
      <c r="C114" s="3" t="s">
        <v>345</v>
      </c>
      <c r="D114" s="124">
        <v>1634.2750318613746</v>
      </c>
      <c r="E114" s="130">
        <v>463.03787799404591</v>
      </c>
      <c r="F114" s="130">
        <v>243.6257674552696</v>
      </c>
      <c r="G114" s="130">
        <v>151.02698207941833</v>
      </c>
      <c r="H114" s="130">
        <v>431.41231128058899</v>
      </c>
      <c r="I114" s="130">
        <v>218.34764556967667</v>
      </c>
      <c r="J114" s="130">
        <v>126.82444748237519</v>
      </c>
    </row>
    <row r="115" spans="1:10" customFormat="1" ht="15" x14ac:dyDescent="0.45">
      <c r="A115" s="3" t="s">
        <v>237</v>
      </c>
      <c r="B115" s="3" t="s">
        <v>62</v>
      </c>
      <c r="C115" s="3" t="s">
        <v>346</v>
      </c>
      <c r="D115" s="124">
        <v>2255.5476763413503</v>
      </c>
      <c r="E115" s="130">
        <v>637.02093927284977</v>
      </c>
      <c r="F115" s="130">
        <v>336.22363298101635</v>
      </c>
      <c r="G115" s="130">
        <v>211.06166321825035</v>
      </c>
      <c r="H115" s="130">
        <v>592.98929875362364</v>
      </c>
      <c r="I115" s="130">
        <v>300.72433681460143</v>
      </c>
      <c r="J115" s="130">
        <v>177.52780530100875</v>
      </c>
    </row>
    <row r="116" spans="1:10" customFormat="1" ht="15" x14ac:dyDescent="0.45">
      <c r="A116" s="3" t="s">
        <v>237</v>
      </c>
      <c r="B116" s="3" t="s">
        <v>62</v>
      </c>
      <c r="C116" s="3" t="s">
        <v>347</v>
      </c>
      <c r="D116" s="124">
        <v>2666.6900758273919</v>
      </c>
      <c r="E116" s="130">
        <v>687.1638908237793</v>
      </c>
      <c r="F116" s="130">
        <v>424.19230875475455</v>
      </c>
      <c r="G116" s="130">
        <v>299.39699915375235</v>
      </c>
      <c r="H116" s="130">
        <v>630.09760931719313</v>
      </c>
      <c r="I116" s="130">
        <v>374.77065345385745</v>
      </c>
      <c r="J116" s="130">
        <v>251.06861432405486</v>
      </c>
    </row>
    <row r="117" spans="1:10" customFormat="1" ht="15" x14ac:dyDescent="0.45">
      <c r="A117" s="3" t="s">
        <v>237</v>
      </c>
      <c r="B117" s="3" t="s">
        <v>62</v>
      </c>
      <c r="C117" s="3" t="s">
        <v>348</v>
      </c>
      <c r="D117" s="124">
        <v>15.035520039101705</v>
      </c>
      <c r="E117" s="130">
        <v>4.2552307590793985</v>
      </c>
      <c r="F117" s="130">
        <v>2.4154333559114431</v>
      </c>
      <c r="G117" s="130">
        <v>1.6196349551950779</v>
      </c>
      <c r="H117" s="130">
        <v>3.4091850281324931</v>
      </c>
      <c r="I117" s="130">
        <v>2.0683817262368245</v>
      </c>
      <c r="J117" s="130">
        <v>1.2676542145464686</v>
      </c>
    </row>
    <row r="118" spans="1:10" customFormat="1" ht="15" x14ac:dyDescent="0.45">
      <c r="A118" s="2" t="s">
        <v>235</v>
      </c>
      <c r="B118" s="2" t="s">
        <v>63</v>
      </c>
      <c r="C118" s="2" t="s">
        <v>349</v>
      </c>
      <c r="D118" s="123">
        <v>5749.6258039217519</v>
      </c>
      <c r="E118" s="129">
        <v>1487.852180444329</v>
      </c>
      <c r="F118" s="129">
        <v>905.39353487087521</v>
      </c>
      <c r="G118" s="129">
        <v>643.79375771097978</v>
      </c>
      <c r="H118" s="129">
        <v>1371.2360515727526</v>
      </c>
      <c r="I118" s="129">
        <v>801.48698666662847</v>
      </c>
      <c r="J118" s="129">
        <v>539.86329265618713</v>
      </c>
    </row>
    <row r="119" spans="1:10" customFormat="1" ht="15" x14ac:dyDescent="0.45">
      <c r="A119" s="3" t="s">
        <v>237</v>
      </c>
      <c r="B119" s="3" t="s">
        <v>63</v>
      </c>
      <c r="C119" s="3" t="s">
        <v>350</v>
      </c>
      <c r="D119" s="124">
        <v>578.68681567355861</v>
      </c>
      <c r="E119" s="130">
        <v>155.81021718851349</v>
      </c>
      <c r="F119" s="130">
        <v>88.958299925383002</v>
      </c>
      <c r="G119" s="130">
        <v>60.562892145830808</v>
      </c>
      <c r="H119" s="130">
        <v>144.56448571500016</v>
      </c>
      <c r="I119" s="130">
        <v>78.537284996222866</v>
      </c>
      <c r="J119" s="130">
        <v>50.2536357026083</v>
      </c>
    </row>
    <row r="120" spans="1:10" customFormat="1" ht="15" x14ac:dyDescent="0.45">
      <c r="A120" s="3" t="s">
        <v>237</v>
      </c>
      <c r="B120" s="3" t="s">
        <v>63</v>
      </c>
      <c r="C120" s="3" t="s">
        <v>351</v>
      </c>
      <c r="D120" s="124">
        <v>455.34464470744319</v>
      </c>
      <c r="E120" s="130">
        <v>130.63128609084978</v>
      </c>
      <c r="F120" s="130">
        <v>67.632133965520325</v>
      </c>
      <c r="G120" s="130">
        <v>43.004649154148368</v>
      </c>
      <c r="H120" s="130">
        <v>118.65300833206244</v>
      </c>
      <c r="I120" s="130">
        <v>59.226558351271656</v>
      </c>
      <c r="J120" s="130">
        <v>36.197008813590628</v>
      </c>
    </row>
    <row r="121" spans="1:10" customFormat="1" ht="15" x14ac:dyDescent="0.45">
      <c r="A121" s="3" t="s">
        <v>237</v>
      </c>
      <c r="B121" s="3" t="s">
        <v>63</v>
      </c>
      <c r="C121" s="3" t="s">
        <v>352</v>
      </c>
      <c r="D121" s="124">
        <v>1070.1641070989324</v>
      </c>
      <c r="E121" s="130">
        <v>281.85101191502253</v>
      </c>
      <c r="F121" s="130">
        <v>168.44716306322235</v>
      </c>
      <c r="G121" s="130">
        <v>115.67502853871648</v>
      </c>
      <c r="H121" s="130">
        <v>258.32096849195057</v>
      </c>
      <c r="I121" s="130">
        <v>149.67999599864757</v>
      </c>
      <c r="J121" s="130">
        <v>96.189939091372935</v>
      </c>
    </row>
    <row r="122" spans="1:10" customFormat="1" ht="15" x14ac:dyDescent="0.45">
      <c r="A122" s="3" t="s">
        <v>237</v>
      </c>
      <c r="B122" s="3" t="s">
        <v>63</v>
      </c>
      <c r="C122" s="3" t="s">
        <v>353</v>
      </c>
      <c r="D122" s="124">
        <v>681.67259575044159</v>
      </c>
      <c r="E122" s="130">
        <v>175.36708582872646</v>
      </c>
      <c r="F122" s="130">
        <v>105.58492370539506</v>
      </c>
      <c r="G122" s="130">
        <v>77.82839168785145</v>
      </c>
      <c r="H122" s="130">
        <v>163.21473322184295</v>
      </c>
      <c r="I122" s="130">
        <v>94.42840379779706</v>
      </c>
      <c r="J122" s="130">
        <v>65.249057508828628</v>
      </c>
    </row>
    <row r="123" spans="1:10" customFormat="1" ht="15" x14ac:dyDescent="0.45">
      <c r="A123" s="3" t="s">
        <v>237</v>
      </c>
      <c r="B123" s="3" t="s">
        <v>63</v>
      </c>
      <c r="C123" s="3" t="s">
        <v>354</v>
      </c>
      <c r="D123" s="124">
        <v>588.05129217690251</v>
      </c>
      <c r="E123" s="130">
        <v>148.06483756441111</v>
      </c>
      <c r="F123" s="130">
        <v>94.154999261984855</v>
      </c>
      <c r="G123" s="130">
        <v>68.482875256794486</v>
      </c>
      <c r="H123" s="130">
        <v>137.78789488702111</v>
      </c>
      <c r="I123" s="130">
        <v>82.035605040597829</v>
      </c>
      <c r="J123" s="130">
        <v>57.525080166093097</v>
      </c>
    </row>
    <row r="124" spans="1:10" customFormat="1" ht="15" x14ac:dyDescent="0.45">
      <c r="A124" s="3" t="s">
        <v>237</v>
      </c>
      <c r="B124" s="3" t="s">
        <v>63</v>
      </c>
      <c r="C124" s="3" t="s">
        <v>355</v>
      </c>
      <c r="D124" s="124">
        <v>285.10511922202721</v>
      </c>
      <c r="E124" s="130">
        <v>69.450523843641321</v>
      </c>
      <c r="F124" s="130">
        <v>46.765603867559207</v>
      </c>
      <c r="G124" s="130">
        <v>35.180125863726474</v>
      </c>
      <c r="H124" s="130">
        <v>62.15077999816048</v>
      </c>
      <c r="I124" s="130">
        <v>41.682483328730243</v>
      </c>
      <c r="J124" s="130">
        <v>29.875602320209463</v>
      </c>
    </row>
    <row r="125" spans="1:10" customFormat="1" ht="15" x14ac:dyDescent="0.45">
      <c r="A125" s="3" t="s">
        <v>237</v>
      </c>
      <c r="B125" s="3" t="s">
        <v>63</v>
      </c>
      <c r="C125" s="3" t="s">
        <v>356</v>
      </c>
      <c r="D125" s="124">
        <v>100.56365772382487</v>
      </c>
      <c r="E125" s="130">
        <v>23.614381606446678</v>
      </c>
      <c r="F125" s="130">
        <v>16.575031999594223</v>
      </c>
      <c r="G125" s="130">
        <v>12.600696311537323</v>
      </c>
      <c r="H125" s="130">
        <v>22.519004046120237</v>
      </c>
      <c r="I125" s="130">
        <v>14.697317086431234</v>
      </c>
      <c r="J125" s="130">
        <v>10.557226673695178</v>
      </c>
    </row>
    <row r="126" spans="1:10" customFormat="1" ht="15" x14ac:dyDescent="0.45">
      <c r="A126" s="3" t="s">
        <v>237</v>
      </c>
      <c r="B126" s="3" t="s">
        <v>63</v>
      </c>
      <c r="C126" s="3" t="s">
        <v>357</v>
      </c>
      <c r="D126" s="124">
        <v>495.41301868776463</v>
      </c>
      <c r="E126" s="130">
        <v>127.16692650315453</v>
      </c>
      <c r="F126" s="130">
        <v>79.184002617190245</v>
      </c>
      <c r="G126" s="130">
        <v>55.548069573360443</v>
      </c>
      <c r="H126" s="130">
        <v>116.6225378373653</v>
      </c>
      <c r="I126" s="130">
        <v>70.06697758877938</v>
      </c>
      <c r="J126" s="130">
        <v>46.824504567914772</v>
      </c>
    </row>
    <row r="127" spans="1:10" customFormat="1" ht="15" x14ac:dyDescent="0.45">
      <c r="A127" s="3" t="s">
        <v>237</v>
      </c>
      <c r="B127" s="3" t="s">
        <v>63</v>
      </c>
      <c r="C127" s="3" t="s">
        <v>358</v>
      </c>
      <c r="D127" s="124">
        <v>385.22966425736746</v>
      </c>
      <c r="E127" s="130">
        <v>100.83607435151828</v>
      </c>
      <c r="F127" s="130">
        <v>59.400899907997136</v>
      </c>
      <c r="G127" s="130">
        <v>42.272790529993401</v>
      </c>
      <c r="H127" s="130">
        <v>92.950427090553745</v>
      </c>
      <c r="I127" s="130">
        <v>54.04467178554092</v>
      </c>
      <c r="J127" s="130">
        <v>35.72480059176398</v>
      </c>
    </row>
    <row r="128" spans="1:10" customFormat="1" ht="15" x14ac:dyDescent="0.45">
      <c r="A128" s="3" t="s">
        <v>237</v>
      </c>
      <c r="B128" s="3" t="s">
        <v>63</v>
      </c>
      <c r="C128" s="3" t="s">
        <v>359</v>
      </c>
      <c r="D128" s="124">
        <v>184.80756228150798</v>
      </c>
      <c r="E128" s="130">
        <v>46.051052881592597</v>
      </c>
      <c r="F128" s="130">
        <v>29.271300144161778</v>
      </c>
      <c r="G128" s="130">
        <v>22.378963929051043</v>
      </c>
      <c r="H128" s="130">
        <v>42.372493327597709</v>
      </c>
      <c r="I128" s="130">
        <v>26.005636629873973</v>
      </c>
      <c r="J128" s="130">
        <v>18.72811536923086</v>
      </c>
    </row>
    <row r="129" spans="1:10" customFormat="1" ht="15" x14ac:dyDescent="0.45">
      <c r="A129" s="3" t="s">
        <v>237</v>
      </c>
      <c r="B129" s="3" t="s">
        <v>63</v>
      </c>
      <c r="C129" s="3" t="s">
        <v>360</v>
      </c>
      <c r="D129" s="124">
        <v>181.03154381867853</v>
      </c>
      <c r="E129" s="130">
        <v>43.721421496318875</v>
      </c>
      <c r="F129" s="130">
        <v>29.862260538035237</v>
      </c>
      <c r="G129" s="130">
        <v>22.312142054671678</v>
      </c>
      <c r="H129" s="130">
        <v>40.342022832901165</v>
      </c>
      <c r="I129" s="130">
        <v>25.874449628209927</v>
      </c>
      <c r="J129" s="130">
        <v>18.919247268541632</v>
      </c>
    </row>
    <row r="130" spans="1:10" customFormat="1" ht="15" x14ac:dyDescent="0.45">
      <c r="A130" s="3" t="s">
        <v>237</v>
      </c>
      <c r="B130" s="3" t="s">
        <v>63</v>
      </c>
      <c r="C130" s="3" t="s">
        <v>361</v>
      </c>
      <c r="D130" s="124">
        <v>150.4045177582411</v>
      </c>
      <c r="E130" s="130">
        <v>37.342873570587734</v>
      </c>
      <c r="F130" s="130">
        <v>24.703082496282626</v>
      </c>
      <c r="G130" s="130">
        <v>18.204187777349773</v>
      </c>
      <c r="H130" s="130">
        <v>32.871896815375536</v>
      </c>
      <c r="I130" s="130">
        <v>21.890737677677674</v>
      </c>
      <c r="J130" s="130">
        <v>15.391739420967758</v>
      </c>
    </row>
    <row r="131" spans="1:10" customFormat="1" ht="15" x14ac:dyDescent="0.45">
      <c r="A131" s="3" t="s">
        <v>237</v>
      </c>
      <c r="B131" s="3" t="s">
        <v>63</v>
      </c>
      <c r="C131" s="3" t="s">
        <v>362</v>
      </c>
      <c r="D131" s="124">
        <v>158.26758829236314</v>
      </c>
      <c r="E131" s="130">
        <v>38.486198198784813</v>
      </c>
      <c r="F131" s="130">
        <v>25.364395317998223</v>
      </c>
      <c r="G131" s="130">
        <v>19.575627199135795</v>
      </c>
      <c r="H131" s="130">
        <v>36.306149380479582</v>
      </c>
      <c r="I131" s="130">
        <v>22.454841784833178</v>
      </c>
      <c r="J131" s="130">
        <v>16.080376411131578</v>
      </c>
    </row>
    <row r="132" spans="1:10" customFormat="1" ht="15" x14ac:dyDescent="0.45">
      <c r="A132" s="3" t="s">
        <v>237</v>
      </c>
      <c r="B132" s="3" t="s">
        <v>63</v>
      </c>
      <c r="C132" s="3" t="s">
        <v>363</v>
      </c>
      <c r="D132" s="124">
        <v>434.88367647270042</v>
      </c>
      <c r="E132" s="130">
        <v>109.45828940476338</v>
      </c>
      <c r="F132" s="130">
        <v>69.489438060551294</v>
      </c>
      <c r="G132" s="130">
        <v>50.167317688812432</v>
      </c>
      <c r="H132" s="130">
        <v>102.55964959631878</v>
      </c>
      <c r="I132" s="130">
        <v>60.862022972017058</v>
      </c>
      <c r="J132" s="130">
        <v>42.346958750237434</v>
      </c>
    </row>
    <row r="133" spans="1:10" customFormat="1" ht="15" x14ac:dyDescent="0.45">
      <c r="A133" s="2" t="s">
        <v>235</v>
      </c>
      <c r="B133" s="2" t="s">
        <v>64</v>
      </c>
      <c r="C133" s="2" t="s">
        <v>364</v>
      </c>
      <c r="D133" s="123">
        <v>1276.1506503475548</v>
      </c>
      <c r="E133" s="129">
        <v>316.49460779197187</v>
      </c>
      <c r="F133" s="129">
        <v>205.7433301432373</v>
      </c>
      <c r="G133" s="129">
        <v>151.7588407035733</v>
      </c>
      <c r="H133" s="129">
        <v>292.80554351916379</v>
      </c>
      <c r="I133" s="129">
        <v>182.30183041244607</v>
      </c>
      <c r="J133" s="129">
        <v>127.04649777716263</v>
      </c>
    </row>
    <row r="134" spans="1:10" customFormat="1" ht="15" x14ac:dyDescent="0.45">
      <c r="A134" s="3" t="s">
        <v>237</v>
      </c>
      <c r="B134" s="3" t="s">
        <v>64</v>
      </c>
      <c r="C134" s="3" t="s">
        <v>365</v>
      </c>
      <c r="D134" s="124">
        <v>113.73834734217199</v>
      </c>
      <c r="E134" s="130">
        <v>27.98996232638892</v>
      </c>
      <c r="F134" s="130">
        <v>18.774717910123318</v>
      </c>
      <c r="G134" s="130">
        <v>13.377102851945194</v>
      </c>
      <c r="H134" s="130">
        <v>25.619022784936835</v>
      </c>
      <c r="I134" s="130">
        <v>16.914377414554004</v>
      </c>
      <c r="J134" s="130">
        <v>11.063164054223719</v>
      </c>
    </row>
    <row r="135" spans="1:10" customFormat="1" ht="15" x14ac:dyDescent="0.45">
      <c r="A135" s="3" t="s">
        <v>237</v>
      </c>
      <c r="B135" s="3" t="s">
        <v>64</v>
      </c>
      <c r="C135" s="3" t="s">
        <v>366</v>
      </c>
      <c r="D135" s="124">
        <v>530.67241524517874</v>
      </c>
      <c r="E135" s="130">
        <v>135.66879159553793</v>
      </c>
      <c r="F135" s="130">
        <v>84.544857618756808</v>
      </c>
      <c r="G135" s="130">
        <v>60.798359703167783</v>
      </c>
      <c r="H135" s="130">
        <v>123.20694421522896</v>
      </c>
      <c r="I135" s="130">
        <v>75.157033253345276</v>
      </c>
      <c r="J135" s="130">
        <v>51.29642885914204</v>
      </c>
    </row>
    <row r="136" spans="1:10" customFormat="1" ht="15" x14ac:dyDescent="0.45">
      <c r="A136" s="3" t="s">
        <v>237</v>
      </c>
      <c r="B136" s="3" t="s">
        <v>64</v>
      </c>
      <c r="C136" s="3" t="s">
        <v>367</v>
      </c>
      <c r="D136" s="124">
        <v>121.10256933298979</v>
      </c>
      <c r="E136" s="130">
        <v>28.651887111134613</v>
      </c>
      <c r="F136" s="130">
        <v>19.736201090631742</v>
      </c>
      <c r="G136" s="130">
        <v>14.866276052399611</v>
      </c>
      <c r="H136" s="130">
        <v>27.858389421063077</v>
      </c>
      <c r="I136" s="130">
        <v>17.495973121931375</v>
      </c>
      <c r="J136" s="130">
        <v>12.493842535829376</v>
      </c>
    </row>
    <row r="137" spans="1:10" customFormat="1" ht="15" x14ac:dyDescent="0.45">
      <c r="A137" s="3" t="s">
        <v>237</v>
      </c>
      <c r="B137" s="3" t="s">
        <v>64</v>
      </c>
      <c r="C137" s="3" t="s">
        <v>368</v>
      </c>
      <c r="D137" s="124">
        <v>250.794259020574</v>
      </c>
      <c r="E137" s="130">
        <v>61.816897754626211</v>
      </c>
      <c r="F137" s="130">
        <v>40.321321477224593</v>
      </c>
      <c r="G137" s="130">
        <v>30.076207458750243</v>
      </c>
      <c r="H137" s="130">
        <v>57.413015510535189</v>
      </c>
      <c r="I137" s="130">
        <v>35.76594955368072</v>
      </c>
      <c r="J137" s="130">
        <v>25.400867265757046</v>
      </c>
    </row>
    <row r="138" spans="1:10" customFormat="1" ht="15" x14ac:dyDescent="0.45">
      <c r="A138" s="3" t="s">
        <v>237</v>
      </c>
      <c r="B138" s="3" t="s">
        <v>64</v>
      </c>
      <c r="C138" s="3" t="s">
        <v>369</v>
      </c>
      <c r="D138" s="124">
        <v>86.255129038908535</v>
      </c>
      <c r="E138" s="130">
        <v>20.889314635480716</v>
      </c>
      <c r="F138" s="130">
        <v>13.53580711681634</v>
      </c>
      <c r="G138" s="130">
        <v>10.806051685348692</v>
      </c>
      <c r="H138" s="130">
        <v>19.61952560307618</v>
      </c>
      <c r="I138" s="130">
        <v>12.480256758308466</v>
      </c>
      <c r="J138" s="130">
        <v>8.9241732398781224</v>
      </c>
    </row>
    <row r="139" spans="1:10" customFormat="1" ht="15" x14ac:dyDescent="0.45">
      <c r="A139" s="3" t="s">
        <v>237</v>
      </c>
      <c r="B139" s="3" t="s">
        <v>64</v>
      </c>
      <c r="C139" s="3" t="s">
        <v>370</v>
      </c>
      <c r="D139" s="124">
        <v>147.79981858828896</v>
      </c>
      <c r="E139" s="130">
        <v>35.50323845454129</v>
      </c>
      <c r="F139" s="130">
        <v>24.412292461202036</v>
      </c>
      <c r="G139" s="130">
        <v>18.423745364596265</v>
      </c>
      <c r="H139" s="130">
        <v>33.456806011378639</v>
      </c>
      <c r="I139" s="130">
        <v>20.758156563311232</v>
      </c>
      <c r="J139" s="130">
        <v>15.245579733259516</v>
      </c>
    </row>
    <row r="140" spans="1:10" customFormat="1" ht="15" x14ac:dyDescent="0.45">
      <c r="A140" s="3" t="s">
        <v>237</v>
      </c>
      <c r="B140" s="3" t="s">
        <v>64</v>
      </c>
      <c r="C140" s="3" t="s">
        <v>371</v>
      </c>
      <c r="D140" s="124">
        <v>25.788111779443568</v>
      </c>
      <c r="E140" s="130">
        <v>5.9745159142629909</v>
      </c>
      <c r="F140" s="130">
        <v>4.4181324684826766</v>
      </c>
      <c r="G140" s="130">
        <v>3.4110975873656586</v>
      </c>
      <c r="H140" s="130">
        <v>5.6318399729443627</v>
      </c>
      <c r="I140" s="130">
        <v>3.730083747315033</v>
      </c>
      <c r="J140" s="130">
        <v>2.6224420890728473</v>
      </c>
    </row>
    <row r="141" spans="1:10" customFormat="1" ht="15" x14ac:dyDescent="0.45">
      <c r="A141" s="2" t="s">
        <v>235</v>
      </c>
      <c r="B141" s="2" t="s">
        <v>65</v>
      </c>
      <c r="C141" s="2" t="s">
        <v>372</v>
      </c>
      <c r="D141" s="123">
        <v>605.51280199002463</v>
      </c>
      <c r="E141" s="129">
        <v>154.47777119324581</v>
      </c>
      <c r="F141" s="129">
        <v>95.247806974465277</v>
      </c>
      <c r="G141" s="129">
        <v>71.629867340660937</v>
      </c>
      <c r="H141" s="129">
        <v>140.72915255835187</v>
      </c>
      <c r="I141" s="129">
        <v>83.640459360955205</v>
      </c>
      <c r="J141" s="129">
        <v>59.787744562345594</v>
      </c>
    </row>
    <row r="142" spans="1:10" customFormat="1" ht="15" x14ac:dyDescent="0.45">
      <c r="A142" s="3" t="s">
        <v>237</v>
      </c>
      <c r="B142" s="3" t="s">
        <v>65</v>
      </c>
      <c r="C142" s="3" t="s">
        <v>373</v>
      </c>
      <c r="D142" s="124">
        <v>62.028638975724803</v>
      </c>
      <c r="E142" s="130">
        <v>15.413391416220918</v>
      </c>
      <c r="F142" s="130">
        <v>9.7508464989124235</v>
      </c>
      <c r="G142" s="130">
        <v>7.7863393622050028</v>
      </c>
      <c r="H142" s="130">
        <v>13.845636253959681</v>
      </c>
      <c r="I142" s="130">
        <v>8.8070207117145181</v>
      </c>
      <c r="J142" s="130">
        <v>6.425404732712253</v>
      </c>
    </row>
    <row r="143" spans="1:10" customFormat="1" ht="15" x14ac:dyDescent="0.45">
      <c r="A143" s="3" t="s">
        <v>237</v>
      </c>
      <c r="B143" s="3" t="s">
        <v>65</v>
      </c>
      <c r="C143" s="3" t="s">
        <v>374</v>
      </c>
      <c r="D143" s="124">
        <v>301.80030347551184</v>
      </c>
      <c r="E143" s="130">
        <v>78.244667412405434</v>
      </c>
      <c r="F143" s="130">
        <v>46.479503994334721</v>
      </c>
      <c r="G143" s="130">
        <v>34.836470509775388</v>
      </c>
      <c r="H143" s="130">
        <v>71.893696034441078</v>
      </c>
      <c r="I143" s="130">
        <v>41.271430723516147</v>
      </c>
      <c r="J143" s="130">
        <v>29.074534801039093</v>
      </c>
    </row>
    <row r="144" spans="1:10" customFormat="1" ht="15" x14ac:dyDescent="0.45">
      <c r="A144" s="3" t="s">
        <v>237</v>
      </c>
      <c r="B144" s="3" t="s">
        <v>65</v>
      </c>
      <c r="C144" s="3" t="s">
        <v>375</v>
      </c>
      <c r="D144" s="124">
        <v>171.96344575903538</v>
      </c>
      <c r="E144" s="130">
        <v>44.245803468649811</v>
      </c>
      <c r="F144" s="130">
        <v>27.470277991404473</v>
      </c>
      <c r="G144" s="130">
        <v>20.488859482320418</v>
      </c>
      <c r="H144" s="130">
        <v>39.13878105826614</v>
      </c>
      <c r="I144" s="130">
        <v>23.679253800364481</v>
      </c>
      <c r="J144" s="130">
        <v>16.940469958030079</v>
      </c>
    </row>
    <row r="145" spans="1:10" customFormat="1" ht="15" x14ac:dyDescent="0.45">
      <c r="A145" s="3" t="s">
        <v>237</v>
      </c>
      <c r="B145" s="3" t="s">
        <v>65</v>
      </c>
      <c r="C145" s="3" t="s">
        <v>376</v>
      </c>
      <c r="D145" s="124">
        <v>69.72041377975205</v>
      </c>
      <c r="E145" s="130">
        <v>16.57390889596984</v>
      </c>
      <c r="F145" s="130">
        <v>11.547178489813522</v>
      </c>
      <c r="G145" s="130">
        <v>8.5181979863599686</v>
      </c>
      <c r="H145" s="130">
        <v>15.851039211684633</v>
      </c>
      <c r="I145" s="130">
        <v>9.8827541253598579</v>
      </c>
      <c r="J145" s="130">
        <v>7.347335070564224</v>
      </c>
    </row>
    <row r="146" spans="1:10" customFormat="1" ht="15" x14ac:dyDescent="0.45">
      <c r="A146" s="2" t="s">
        <v>235</v>
      </c>
      <c r="B146" s="2" t="s">
        <v>66</v>
      </c>
      <c r="C146" s="2" t="s">
        <v>377</v>
      </c>
      <c r="D146" s="123">
        <v>719.01823544303875</v>
      </c>
      <c r="E146" s="129">
        <v>184.98648627197855</v>
      </c>
      <c r="F146" s="129">
        <v>113.68014306909052</v>
      </c>
      <c r="G146" s="129">
        <v>81.29358317352434</v>
      </c>
      <c r="H146" s="129">
        <v>168.57918613375722</v>
      </c>
      <c r="I146" s="129">
        <v>100.69039667722859</v>
      </c>
      <c r="J146" s="129">
        <v>69.788440117459473</v>
      </c>
    </row>
    <row r="147" spans="1:10" customFormat="1" ht="15" x14ac:dyDescent="0.45">
      <c r="A147" s="3" t="s">
        <v>237</v>
      </c>
      <c r="B147" s="3" t="s">
        <v>66</v>
      </c>
      <c r="C147" s="3" t="s">
        <v>378</v>
      </c>
      <c r="D147" s="124">
        <v>146.79311188896978</v>
      </c>
      <c r="E147" s="130">
        <v>37.325680719035894</v>
      </c>
      <c r="F147" s="130">
        <v>23.610274783802353</v>
      </c>
      <c r="G147" s="130">
        <v>17.170039721478641</v>
      </c>
      <c r="H147" s="130">
        <v>33.231198178634578</v>
      </c>
      <c r="I147" s="130">
        <v>20.530765760426839</v>
      </c>
      <c r="J147" s="130">
        <v>14.925152725591456</v>
      </c>
    </row>
    <row r="148" spans="1:10" customFormat="1" ht="15" x14ac:dyDescent="0.45">
      <c r="A148" s="3" t="s">
        <v>237</v>
      </c>
      <c r="B148" s="3" t="s">
        <v>66</v>
      </c>
      <c r="C148" s="3" t="s">
        <v>379</v>
      </c>
      <c r="D148" s="124">
        <v>491.21905280783682</v>
      </c>
      <c r="E148" s="130">
        <v>127.88902626833168</v>
      </c>
      <c r="F148" s="130">
        <v>76.810780717983889</v>
      </c>
      <c r="G148" s="130">
        <v>53.874340719858168</v>
      </c>
      <c r="H148" s="130">
        <v>118.20179266657381</v>
      </c>
      <c r="I148" s="130">
        <v>68.650157970807598</v>
      </c>
      <c r="J148" s="130">
        <v>45.792954464281706</v>
      </c>
    </row>
    <row r="149" spans="1:10" customFormat="1" ht="15" x14ac:dyDescent="0.45">
      <c r="A149" s="3" t="s">
        <v>237</v>
      </c>
      <c r="B149" s="3" t="s">
        <v>66</v>
      </c>
      <c r="C149" s="3" t="s">
        <v>380</v>
      </c>
      <c r="D149" s="124">
        <v>58.334091858084946</v>
      </c>
      <c r="E149" s="130">
        <v>14.0981382725055</v>
      </c>
      <c r="F149" s="130">
        <v>9.7180153659194346</v>
      </c>
      <c r="G149" s="130">
        <v>7.3631341578023584</v>
      </c>
      <c r="H149" s="130">
        <v>12.241313887779651</v>
      </c>
      <c r="I149" s="130">
        <v>8.2997643052801262</v>
      </c>
      <c r="J149" s="130">
        <v>6.6137258687978768</v>
      </c>
    </row>
    <row r="150" spans="1:10" customFormat="1" ht="15" x14ac:dyDescent="0.45">
      <c r="A150" s="3" t="s">
        <v>237</v>
      </c>
      <c r="B150" s="3" t="s">
        <v>66</v>
      </c>
      <c r="C150" s="3" t="s">
        <v>381</v>
      </c>
      <c r="D150" s="124">
        <v>22.671978888147311</v>
      </c>
      <c r="E150" s="130">
        <v>5.6736410121058665</v>
      </c>
      <c r="F150" s="130">
        <v>3.5410722013847362</v>
      </c>
      <c r="G150" s="130">
        <v>2.886068574384939</v>
      </c>
      <c r="H150" s="130">
        <v>4.9048814007690451</v>
      </c>
      <c r="I150" s="130">
        <v>3.2097086407142266</v>
      </c>
      <c r="J150" s="130">
        <v>2.4566070587884981</v>
      </c>
    </row>
    <row r="151" spans="1:10" customFormat="1" ht="15" x14ac:dyDescent="0.45">
      <c r="A151" s="2" t="s">
        <v>235</v>
      </c>
      <c r="B151" s="2" t="s">
        <v>67</v>
      </c>
      <c r="C151" s="2" t="s">
        <v>382</v>
      </c>
      <c r="D151" s="123">
        <v>497.89933083071543</v>
      </c>
      <c r="E151" s="129">
        <v>126.13535541004455</v>
      </c>
      <c r="F151" s="129">
        <v>78.658704489302551</v>
      </c>
      <c r="G151" s="129">
        <v>58.411864189619024</v>
      </c>
      <c r="H151" s="129">
        <v>116.89828074405298</v>
      </c>
      <c r="I151" s="129">
        <v>68.811955272859862</v>
      </c>
      <c r="J151" s="129">
        <v>48.983170724836455</v>
      </c>
    </row>
    <row r="152" spans="1:10" customFormat="1" ht="15" x14ac:dyDescent="0.45">
      <c r="A152" s="3" t="s">
        <v>237</v>
      </c>
      <c r="B152" s="3" t="s">
        <v>67</v>
      </c>
      <c r="C152" s="3" t="s">
        <v>383</v>
      </c>
      <c r="D152" s="124">
        <v>409.85607554873638</v>
      </c>
      <c r="E152" s="130">
        <v>103.2774592718787</v>
      </c>
      <c r="F152" s="130">
        <v>64.939981060096883</v>
      </c>
      <c r="G152" s="130">
        <v>48.356763092533662</v>
      </c>
      <c r="H152" s="130">
        <v>96.359612118685931</v>
      </c>
      <c r="I152" s="130">
        <v>56.458512616160036</v>
      </c>
      <c r="J152" s="130">
        <v>40.46374738938119</v>
      </c>
    </row>
    <row r="153" spans="1:10" customFormat="1" ht="15" x14ac:dyDescent="0.45">
      <c r="A153" s="3" t="s">
        <v>237</v>
      </c>
      <c r="B153" s="3" t="s">
        <v>67</v>
      </c>
      <c r="C153" s="3" t="s">
        <v>384</v>
      </c>
      <c r="D153" s="124">
        <v>88.043255281978929</v>
      </c>
      <c r="E153" s="130">
        <v>22.857896138165863</v>
      </c>
      <c r="F153" s="130">
        <v>13.718723429205742</v>
      </c>
      <c r="G153" s="130">
        <v>10.055101097085338</v>
      </c>
      <c r="H153" s="130">
        <v>20.538668625366803</v>
      </c>
      <c r="I153" s="130">
        <v>12.353442656699867</v>
      </c>
      <c r="J153" s="130">
        <v>8.5194233354552953</v>
      </c>
    </row>
    <row r="154" spans="1:10" customFormat="1" ht="15" x14ac:dyDescent="0.45">
      <c r="A154" s="2" t="s">
        <v>235</v>
      </c>
      <c r="B154" s="2" t="s">
        <v>68</v>
      </c>
      <c r="C154" s="2" t="s">
        <v>385</v>
      </c>
      <c r="D154" s="123">
        <v>486.29574730586023</v>
      </c>
      <c r="E154" s="129">
        <v>122.38731377174433</v>
      </c>
      <c r="F154" s="129">
        <v>76.229200647822708</v>
      </c>
      <c r="G154" s="129">
        <v>56.74768131817099</v>
      </c>
      <c r="H154" s="129">
        <v>115.4276519083876</v>
      </c>
      <c r="I154" s="129">
        <v>67.779950859769031</v>
      </c>
      <c r="J154" s="129">
        <v>47.723948799965591</v>
      </c>
    </row>
    <row r="155" spans="1:10" customFormat="1" ht="15" x14ac:dyDescent="0.45">
      <c r="A155" s="3" t="s">
        <v>237</v>
      </c>
      <c r="B155" s="3" t="s">
        <v>68</v>
      </c>
      <c r="C155" s="3" t="s">
        <v>386</v>
      </c>
      <c r="D155" s="124">
        <v>388.94700395892937</v>
      </c>
      <c r="E155" s="130">
        <v>97.698378943307731</v>
      </c>
      <c r="F155" s="130">
        <v>60.967413967947031</v>
      </c>
      <c r="G155" s="130">
        <v>45.534334398509799</v>
      </c>
      <c r="H155" s="130">
        <v>92.76659848609556</v>
      </c>
      <c r="I155" s="130">
        <v>53.930976384099054</v>
      </c>
      <c r="J155" s="130">
        <v>38.049301778970261</v>
      </c>
    </row>
    <row r="156" spans="1:10" customFormat="1" ht="15" x14ac:dyDescent="0.45">
      <c r="A156" s="3" t="s">
        <v>237</v>
      </c>
      <c r="B156" s="3" t="s">
        <v>68</v>
      </c>
      <c r="C156" s="3" t="s">
        <v>387</v>
      </c>
      <c r="D156" s="124">
        <v>97.348743346930959</v>
      </c>
      <c r="E156" s="130">
        <v>24.688934828436434</v>
      </c>
      <c r="F156" s="130">
        <v>15.261786679875398</v>
      </c>
      <c r="G156" s="130">
        <v>11.213346919660998</v>
      </c>
      <c r="H156" s="130">
        <v>22.66105342229244</v>
      </c>
      <c r="I156" s="130">
        <v>13.848974475670238</v>
      </c>
      <c r="J156" s="130">
        <v>9.6746470209954456</v>
      </c>
    </row>
    <row r="157" spans="1:10" customFormat="1" ht="15" x14ac:dyDescent="0.45">
      <c r="A157" s="2" t="s">
        <v>235</v>
      </c>
      <c r="B157" s="2" t="s">
        <v>69</v>
      </c>
      <c r="C157" s="2" t="s">
        <v>388</v>
      </c>
      <c r="D157" s="123">
        <v>1267.2589891595935</v>
      </c>
      <c r="E157" s="129">
        <v>315.92724369076114</v>
      </c>
      <c r="F157" s="129">
        <v>202.59623153776806</v>
      </c>
      <c r="G157" s="129">
        <v>150.49240708438339</v>
      </c>
      <c r="H157" s="129">
        <v>292.4880213841908</v>
      </c>
      <c r="I157" s="129">
        <v>178.93907026979042</v>
      </c>
      <c r="J157" s="129">
        <v>126.81601519269967</v>
      </c>
    </row>
    <row r="158" spans="1:10" customFormat="1" ht="15" x14ac:dyDescent="0.45">
      <c r="A158" s="3" t="s">
        <v>237</v>
      </c>
      <c r="B158" s="3" t="s">
        <v>69</v>
      </c>
      <c r="C158" s="3" t="s">
        <v>389</v>
      </c>
      <c r="D158" s="124">
        <v>128.30107390093721</v>
      </c>
      <c r="E158" s="130">
        <v>32.70940007736791</v>
      </c>
      <c r="F158" s="130">
        <v>20.219287761814009</v>
      </c>
      <c r="G158" s="130">
        <v>14.697630369442152</v>
      </c>
      <c r="H158" s="130">
        <v>29.930639144045514</v>
      </c>
      <c r="I158" s="130">
        <v>18.073195929253259</v>
      </c>
      <c r="J158" s="130">
        <v>12.670920619014368</v>
      </c>
    </row>
    <row r="159" spans="1:10" customFormat="1" ht="15" x14ac:dyDescent="0.45">
      <c r="A159" s="3" t="s">
        <v>237</v>
      </c>
      <c r="B159" s="3" t="s">
        <v>69</v>
      </c>
      <c r="C159" s="3" t="s">
        <v>390</v>
      </c>
      <c r="D159" s="124">
        <v>118.69704535105595</v>
      </c>
      <c r="E159" s="130">
        <v>29.030129845275017</v>
      </c>
      <c r="F159" s="130">
        <v>19.145240696758279</v>
      </c>
      <c r="G159" s="130">
        <v>14.096233500027873</v>
      </c>
      <c r="H159" s="130">
        <v>27.432241292546472</v>
      </c>
      <c r="I159" s="130">
        <v>17.176751417882134</v>
      </c>
      <c r="J159" s="130">
        <v>11.816448598566188</v>
      </c>
    </row>
    <row r="160" spans="1:10" customFormat="1" ht="15" x14ac:dyDescent="0.45">
      <c r="A160" s="3" t="s">
        <v>237</v>
      </c>
      <c r="B160" s="3" t="s">
        <v>69</v>
      </c>
      <c r="C160" s="3" t="s">
        <v>391</v>
      </c>
      <c r="D160" s="124">
        <v>117.65806204862527</v>
      </c>
      <c r="E160" s="130">
        <v>29.064515548378679</v>
      </c>
      <c r="F160" s="130">
        <v>18.741886777130329</v>
      </c>
      <c r="G160" s="130">
        <v>14.22351326075048</v>
      </c>
      <c r="H160" s="130">
        <v>27.315259453345867</v>
      </c>
      <c r="I160" s="130">
        <v>16.389629407897694</v>
      </c>
      <c r="J160" s="130">
        <v>11.92325760112222</v>
      </c>
    </row>
    <row r="161" spans="1:10" customFormat="1" ht="15" x14ac:dyDescent="0.45">
      <c r="A161" s="3" t="s">
        <v>237</v>
      </c>
      <c r="B161" s="3" t="s">
        <v>69</v>
      </c>
      <c r="C161" s="3" t="s">
        <v>392</v>
      </c>
      <c r="D161" s="124">
        <v>116.27617381750048</v>
      </c>
      <c r="E161" s="130">
        <v>28.909779884412188</v>
      </c>
      <c r="F161" s="130">
        <v>18.404195123488361</v>
      </c>
      <c r="G161" s="130">
        <v>14.083505523955616</v>
      </c>
      <c r="H161" s="130">
        <v>26.387760585398023</v>
      </c>
      <c r="I161" s="130">
        <v>16.612647310726633</v>
      </c>
      <c r="J161" s="130">
        <v>11.878285389519661</v>
      </c>
    </row>
    <row r="162" spans="1:10" customFormat="1" ht="15" x14ac:dyDescent="0.45">
      <c r="A162" s="3" t="s">
        <v>237</v>
      </c>
      <c r="B162" s="3" t="s">
        <v>69</v>
      </c>
      <c r="C162" s="3" t="s">
        <v>393</v>
      </c>
      <c r="D162" s="124">
        <v>100.14809097853923</v>
      </c>
      <c r="E162" s="130">
        <v>25.230509652319295</v>
      </c>
      <c r="F162" s="130">
        <v>16.24672066966453</v>
      </c>
      <c r="G162" s="130">
        <v>11.954751525870142</v>
      </c>
      <c r="H162" s="130">
        <v>22.134635145889604</v>
      </c>
      <c r="I162" s="130">
        <v>14.347485081993693</v>
      </c>
      <c r="J162" s="130">
        <v>10.233988902801974</v>
      </c>
    </row>
    <row r="163" spans="1:10" customFormat="1" ht="15" x14ac:dyDescent="0.45">
      <c r="A163" s="3" t="s">
        <v>237</v>
      </c>
      <c r="B163" s="3" t="s">
        <v>69</v>
      </c>
      <c r="C163" s="3" t="s">
        <v>394</v>
      </c>
      <c r="D163" s="124">
        <v>11.370509919695117</v>
      </c>
      <c r="E163" s="130">
        <v>2.4069992172570371</v>
      </c>
      <c r="F163" s="130">
        <v>1.8150926383256867</v>
      </c>
      <c r="G163" s="130">
        <v>1.6355449252854</v>
      </c>
      <c r="H163" s="130">
        <v>2.4816861601846818</v>
      </c>
      <c r="I163" s="130">
        <v>1.7972619227977471</v>
      </c>
      <c r="J163" s="130">
        <v>1.2339250558445647</v>
      </c>
    </row>
    <row r="164" spans="1:10" customFormat="1" ht="15" x14ac:dyDescent="0.45">
      <c r="A164" s="3" t="s">
        <v>237</v>
      </c>
      <c r="B164" s="3" t="s">
        <v>69</v>
      </c>
      <c r="C164" s="3" t="s">
        <v>395</v>
      </c>
      <c r="D164" s="124">
        <v>271.25472469522271</v>
      </c>
      <c r="E164" s="130">
        <v>68.565091988721804</v>
      </c>
      <c r="F164" s="130">
        <v>43.459039758981397</v>
      </c>
      <c r="G164" s="130">
        <v>31.590836611349143</v>
      </c>
      <c r="H164" s="130">
        <v>63.972354351427342</v>
      </c>
      <c r="I164" s="130">
        <v>37.620059177199565</v>
      </c>
      <c r="J164" s="130">
        <v>26.047342807543505</v>
      </c>
    </row>
    <row r="165" spans="1:10" customFormat="1" ht="15" x14ac:dyDescent="0.45">
      <c r="A165" s="3" t="s">
        <v>237</v>
      </c>
      <c r="B165" s="3" t="s">
        <v>69</v>
      </c>
      <c r="C165" s="3" t="s">
        <v>396</v>
      </c>
      <c r="D165" s="124">
        <v>28.848496506558813</v>
      </c>
      <c r="E165" s="130">
        <v>6.9459120269417269</v>
      </c>
      <c r="F165" s="130">
        <v>4.8777683303842929</v>
      </c>
      <c r="G165" s="130">
        <v>3.6656571088108731</v>
      </c>
      <c r="H165" s="130">
        <v>6.2167491689474845</v>
      </c>
      <c r="I165" s="130">
        <v>4.163000852806463</v>
      </c>
      <c r="J165" s="130">
        <v>2.9794090186679756</v>
      </c>
    </row>
    <row r="166" spans="1:10" customFormat="1" ht="15" x14ac:dyDescent="0.45">
      <c r="A166" s="3" t="s">
        <v>237</v>
      </c>
      <c r="B166" s="3" t="s">
        <v>69</v>
      </c>
      <c r="C166" s="3" t="s">
        <v>397</v>
      </c>
      <c r="D166" s="124">
        <v>328.12074963997179</v>
      </c>
      <c r="E166" s="130">
        <v>82.027094753809337</v>
      </c>
      <c r="F166" s="130">
        <v>51.957613042304814</v>
      </c>
      <c r="G166" s="130">
        <v>38.801235056284348</v>
      </c>
      <c r="H166" s="130">
        <v>75.846011030290711</v>
      </c>
      <c r="I166" s="130">
        <v>46.116603984976003</v>
      </c>
      <c r="J166" s="130">
        <v>33.37219177230655</v>
      </c>
    </row>
    <row r="167" spans="1:10" customFormat="1" ht="15" x14ac:dyDescent="0.45">
      <c r="A167" s="3" t="s">
        <v>237</v>
      </c>
      <c r="B167" s="3" t="s">
        <v>69</v>
      </c>
      <c r="C167" s="3" t="s">
        <v>398</v>
      </c>
      <c r="D167" s="124">
        <v>46.58406230148735</v>
      </c>
      <c r="E167" s="130">
        <v>11.037810696278672</v>
      </c>
      <c r="F167" s="130">
        <v>7.7293867389166167</v>
      </c>
      <c r="G167" s="130">
        <v>5.7434992026072829</v>
      </c>
      <c r="H167" s="130">
        <v>10.770685052114681</v>
      </c>
      <c r="I167" s="130">
        <v>6.6424351842573683</v>
      </c>
      <c r="J167" s="130">
        <v>4.6602454273127307</v>
      </c>
    </row>
    <row r="168" spans="1:10" customFormat="1" ht="15" x14ac:dyDescent="0.45">
      <c r="A168" s="2" t="s">
        <v>235</v>
      </c>
      <c r="B168" s="2" t="s">
        <v>70</v>
      </c>
      <c r="C168" s="2" t="s">
        <v>399</v>
      </c>
      <c r="D168" s="123">
        <v>1257.7528947809892</v>
      </c>
      <c r="E168" s="129">
        <v>309.67764215166875</v>
      </c>
      <c r="F168" s="129">
        <v>203.83912442964518</v>
      </c>
      <c r="G168" s="129">
        <v>150.30785143133568</v>
      </c>
      <c r="H168" s="129">
        <v>288.09284656850991</v>
      </c>
      <c r="I168" s="129">
        <v>179.53378467733401</v>
      </c>
      <c r="J168" s="129">
        <v>126.30164552249572</v>
      </c>
    </row>
    <row r="169" spans="1:10" customFormat="1" ht="15" x14ac:dyDescent="0.45">
      <c r="A169" s="3" t="s">
        <v>237</v>
      </c>
      <c r="B169" s="3" t="s">
        <v>70</v>
      </c>
      <c r="C169" s="3" t="s">
        <v>400</v>
      </c>
      <c r="D169" s="124">
        <v>525.4174608384759</v>
      </c>
      <c r="E169" s="130">
        <v>132.96951390189926</v>
      </c>
      <c r="F169" s="130">
        <v>83.170640194908103</v>
      </c>
      <c r="G169" s="130">
        <v>60.817451667276011</v>
      </c>
      <c r="H169" s="130">
        <v>124.47703275512221</v>
      </c>
      <c r="I169" s="130">
        <v>73.04054962649829</v>
      </c>
      <c r="J169" s="130">
        <v>50.942272692772029</v>
      </c>
    </row>
    <row r="170" spans="1:10" customFormat="1" ht="15" x14ac:dyDescent="0.45">
      <c r="A170" s="3" t="s">
        <v>237</v>
      </c>
      <c r="B170" s="3" t="s">
        <v>70</v>
      </c>
      <c r="C170" s="3" t="s">
        <v>401</v>
      </c>
      <c r="D170" s="124">
        <v>219.80098892361045</v>
      </c>
      <c r="E170" s="130">
        <v>52.67889715482535</v>
      </c>
      <c r="F170" s="130">
        <v>36.738037819134597</v>
      </c>
      <c r="G170" s="130">
        <v>27.320600639105947</v>
      </c>
      <c r="H170" s="130">
        <v>47.937486535284535</v>
      </c>
      <c r="I170" s="130">
        <v>31.987763905755546</v>
      </c>
      <c r="J170" s="130">
        <v>23.138202869504482</v>
      </c>
    </row>
    <row r="171" spans="1:10" customFormat="1" ht="15" x14ac:dyDescent="0.45">
      <c r="A171" s="3" t="s">
        <v>237</v>
      </c>
      <c r="B171" s="3" t="s">
        <v>70</v>
      </c>
      <c r="C171" s="3" t="s">
        <v>402</v>
      </c>
      <c r="D171" s="124">
        <v>236.44891352933396</v>
      </c>
      <c r="E171" s="130">
        <v>56.779392249938212</v>
      </c>
      <c r="F171" s="130">
        <v>38.778258226554925</v>
      </c>
      <c r="G171" s="130">
        <v>28.322928754796418</v>
      </c>
      <c r="H171" s="130">
        <v>53.769866804001403</v>
      </c>
      <c r="I171" s="130">
        <v>34.856386342143196</v>
      </c>
      <c r="J171" s="130">
        <v>23.942081151899803</v>
      </c>
    </row>
    <row r="172" spans="1:10" customFormat="1" ht="15" x14ac:dyDescent="0.45">
      <c r="A172" s="3" t="s">
        <v>237</v>
      </c>
      <c r="B172" s="3" t="s">
        <v>70</v>
      </c>
      <c r="C172" s="3" t="s">
        <v>403</v>
      </c>
      <c r="D172" s="124">
        <v>192.46353405831081</v>
      </c>
      <c r="E172" s="130">
        <v>46.661399111682783</v>
      </c>
      <c r="F172" s="130">
        <v>31.74770560420302</v>
      </c>
      <c r="G172" s="130">
        <v>23.734493380746724</v>
      </c>
      <c r="H172" s="130">
        <v>42.974114214915225</v>
      </c>
      <c r="I172" s="130">
        <v>27.79415275256078</v>
      </c>
      <c r="J172" s="130">
        <v>19.551668994202267</v>
      </c>
    </row>
    <row r="173" spans="1:10" customFormat="1" ht="15" x14ac:dyDescent="0.45">
      <c r="A173" s="3" t="s">
        <v>237</v>
      </c>
      <c r="B173" s="3" t="s">
        <v>70</v>
      </c>
      <c r="C173" s="3" t="s">
        <v>404</v>
      </c>
      <c r="D173" s="124">
        <v>83.621997431258805</v>
      </c>
      <c r="E173" s="130">
        <v>20.58843973332355</v>
      </c>
      <c r="F173" s="130">
        <v>13.404482584844487</v>
      </c>
      <c r="G173" s="130">
        <v>10.112376989410532</v>
      </c>
      <c r="H173" s="130">
        <v>18.9343462591868</v>
      </c>
      <c r="I173" s="130">
        <v>11.8549320503764</v>
      </c>
      <c r="J173" s="130">
        <v>8.7274198141170221</v>
      </c>
    </row>
    <row r="174" spans="1:10" customFormat="1" ht="15" x14ac:dyDescent="0.45">
      <c r="A174" s="2" t="s">
        <v>235</v>
      </c>
      <c r="B174" s="2" t="s">
        <v>71</v>
      </c>
      <c r="C174" s="2" t="s">
        <v>405</v>
      </c>
      <c r="D174" s="123">
        <v>2268.2795305136233</v>
      </c>
      <c r="E174" s="129">
        <v>565.69639461005818</v>
      </c>
      <c r="F174" s="129">
        <v>365.67315927571155</v>
      </c>
      <c r="G174" s="129">
        <v>267.87298441678263</v>
      </c>
      <c r="H174" s="129">
        <v>521.03711179958202</v>
      </c>
      <c r="I174" s="129">
        <v>322.68066799311094</v>
      </c>
      <c r="J174" s="129">
        <v>225.31921241837793</v>
      </c>
    </row>
    <row r="175" spans="1:10" customFormat="1" ht="15" x14ac:dyDescent="0.45">
      <c r="A175" s="3" t="s">
        <v>237</v>
      </c>
      <c r="B175" s="72" t="s">
        <v>71</v>
      </c>
      <c r="C175" s="3" t="s">
        <v>406</v>
      </c>
      <c r="D175" s="124">
        <v>22.655423329530837</v>
      </c>
      <c r="E175" s="130">
        <v>4.7968055829622331</v>
      </c>
      <c r="F175" s="130">
        <v>3.883454016882864</v>
      </c>
      <c r="G175" s="130">
        <v>3.0865341975230338</v>
      </c>
      <c r="H175" s="130">
        <v>4.5539358831671715</v>
      </c>
      <c r="I175" s="130">
        <v>3.5070658444861174</v>
      </c>
      <c r="J175" s="130">
        <v>2.8276278045094183</v>
      </c>
    </row>
    <row r="176" spans="1:10" customFormat="1" ht="15" x14ac:dyDescent="0.45">
      <c r="A176" s="3" t="s">
        <v>237</v>
      </c>
      <c r="B176" s="72" t="s">
        <v>71</v>
      </c>
      <c r="C176" s="3" t="s">
        <v>407</v>
      </c>
      <c r="D176" s="124">
        <v>37.884425492128798</v>
      </c>
      <c r="E176" s="130">
        <v>8.7253721625567842</v>
      </c>
      <c r="F176" s="130">
        <v>6.3270283439311434</v>
      </c>
      <c r="G176" s="130">
        <v>5.1707402793555985</v>
      </c>
      <c r="H176" s="130">
        <v>7.7625806155271606</v>
      </c>
      <c r="I176" s="130">
        <v>5.5054811698354307</v>
      </c>
      <c r="J176" s="130">
        <v>4.3932229209226845</v>
      </c>
    </row>
    <row r="177" spans="1:10" customFormat="1" ht="15" x14ac:dyDescent="0.45">
      <c r="A177" s="3" t="s">
        <v>237</v>
      </c>
      <c r="B177" s="72" t="s">
        <v>71</v>
      </c>
      <c r="C177" s="3" t="s">
        <v>408</v>
      </c>
      <c r="D177" s="124">
        <v>390.61293776039906</v>
      </c>
      <c r="E177" s="130">
        <v>96.460493631575602</v>
      </c>
      <c r="F177" s="130">
        <v>62.365082201076525</v>
      </c>
      <c r="G177" s="130">
        <v>46.396654777405423</v>
      </c>
      <c r="H177" s="130">
        <v>90.61914615219807</v>
      </c>
      <c r="I177" s="130">
        <v>55.347796002070815</v>
      </c>
      <c r="J177" s="130">
        <v>39.42376499607262</v>
      </c>
    </row>
    <row r="178" spans="1:10" customFormat="1" ht="15" x14ac:dyDescent="0.45">
      <c r="A178" s="3" t="s">
        <v>237</v>
      </c>
      <c r="B178" s="72" t="s">
        <v>71</v>
      </c>
      <c r="C178" s="3" t="s">
        <v>409</v>
      </c>
      <c r="D178" s="124">
        <v>237.43963727629148</v>
      </c>
      <c r="E178" s="130">
        <v>58.29236318649982</v>
      </c>
      <c r="F178" s="130">
        <v>38.567200943028716</v>
      </c>
      <c r="G178" s="130">
        <v>28.672948096783578</v>
      </c>
      <c r="H178" s="130">
        <v>53.285227755884513</v>
      </c>
      <c r="I178" s="130">
        <v>34.00804373138218</v>
      </c>
      <c r="J178" s="130">
        <v>24.613853562712681</v>
      </c>
    </row>
    <row r="179" spans="1:10" customFormat="1" ht="15" x14ac:dyDescent="0.45">
      <c r="A179" s="3" t="s">
        <v>237</v>
      </c>
      <c r="B179" s="72" t="s">
        <v>71</v>
      </c>
      <c r="C179" s="3" t="s">
        <v>410</v>
      </c>
      <c r="D179" s="124">
        <v>405.09848391381502</v>
      </c>
      <c r="E179" s="130">
        <v>102.60693806135731</v>
      </c>
      <c r="F179" s="130">
        <v>64.949361383809205</v>
      </c>
      <c r="G179" s="130">
        <v>47.211245246030167</v>
      </c>
      <c r="H179" s="130">
        <v>93.769299964957881</v>
      </c>
      <c r="I179" s="130">
        <v>57.140685024812974</v>
      </c>
      <c r="J179" s="130">
        <v>39.420954232847443</v>
      </c>
    </row>
    <row r="180" spans="1:10" customFormat="1" ht="15" x14ac:dyDescent="0.45">
      <c r="A180" s="3" t="s">
        <v>237</v>
      </c>
      <c r="B180" s="72" t="s">
        <v>71</v>
      </c>
      <c r="C180" s="3" t="s">
        <v>411</v>
      </c>
      <c r="D180" s="124">
        <v>284.92637753566083</v>
      </c>
      <c r="E180" s="130">
        <v>69.080877535276869</v>
      </c>
      <c r="F180" s="130">
        <v>46.441982699485621</v>
      </c>
      <c r="G180" s="130">
        <v>34.559637030203675</v>
      </c>
      <c r="H180" s="130">
        <v>64.189606338514167</v>
      </c>
      <c r="I180" s="130">
        <v>41.717466529173983</v>
      </c>
      <c r="J180" s="130">
        <v>28.936807403006512</v>
      </c>
    </row>
    <row r="181" spans="1:10" customFormat="1" ht="15" x14ac:dyDescent="0.45">
      <c r="A181" s="3" t="s">
        <v>237</v>
      </c>
      <c r="B181" s="72" t="s">
        <v>71</v>
      </c>
      <c r="C181" s="3" t="s">
        <v>412</v>
      </c>
      <c r="D181" s="124">
        <v>324.2731346860503</v>
      </c>
      <c r="E181" s="130">
        <v>81.390959246391418</v>
      </c>
      <c r="F181" s="130">
        <v>52.295304695946541</v>
      </c>
      <c r="G181" s="130">
        <v>37.382065724227537</v>
      </c>
      <c r="H181" s="130">
        <v>76.021483789091675</v>
      </c>
      <c r="I181" s="130">
        <v>45.941687982756832</v>
      </c>
      <c r="J181" s="130">
        <v>31.241633247636305</v>
      </c>
    </row>
    <row r="182" spans="1:10" customFormat="1" ht="15" x14ac:dyDescent="0.45">
      <c r="A182" s="3" t="s">
        <v>237</v>
      </c>
      <c r="B182" s="72" t="s">
        <v>71</v>
      </c>
      <c r="C182" s="3" t="s">
        <v>413</v>
      </c>
      <c r="D182" s="124">
        <v>565.38911051974787</v>
      </c>
      <c r="E182" s="130">
        <v>144.34258520343877</v>
      </c>
      <c r="F182" s="130">
        <v>90.843744991550921</v>
      </c>
      <c r="G182" s="130">
        <v>65.393159065253457</v>
      </c>
      <c r="H182" s="130">
        <v>130.83583130024189</v>
      </c>
      <c r="I182" s="130">
        <v>79.512441708592334</v>
      </c>
      <c r="J182" s="130">
        <v>54.461348250670532</v>
      </c>
    </row>
    <row r="183" spans="1:10" customFormat="1" ht="15" x14ac:dyDescent="0.45">
      <c r="A183" s="2" t="s">
        <v>235</v>
      </c>
      <c r="B183" s="2" t="s">
        <v>72</v>
      </c>
      <c r="C183" s="2" t="s">
        <v>414</v>
      </c>
      <c r="D183" s="123">
        <v>5186.3492479210918</v>
      </c>
      <c r="E183" s="129">
        <v>1348.8307827961833</v>
      </c>
      <c r="F183" s="129">
        <v>814.54978987932395</v>
      </c>
      <c r="G183" s="129">
        <v>575.12314480711962</v>
      </c>
      <c r="H183" s="129">
        <v>1244.9123769273874</v>
      </c>
      <c r="I183" s="129">
        <v>720.92942184477977</v>
      </c>
      <c r="J183" s="129">
        <v>482.00373166629862</v>
      </c>
    </row>
    <row r="184" spans="1:10" customFormat="1" ht="15" x14ac:dyDescent="0.45">
      <c r="A184" s="3" t="s">
        <v>237</v>
      </c>
      <c r="B184" s="3" t="s">
        <v>72</v>
      </c>
      <c r="C184" s="3" t="s">
        <v>415</v>
      </c>
      <c r="D184" s="124">
        <v>210.60928519071479</v>
      </c>
      <c r="E184" s="130">
        <v>52.67889715482535</v>
      </c>
      <c r="F184" s="130">
        <v>33.365811444570888</v>
      </c>
      <c r="G184" s="130">
        <v>25.268214497454046</v>
      </c>
      <c r="H184" s="130">
        <v>48.614310033516709</v>
      </c>
      <c r="I184" s="130">
        <v>29.005446067925696</v>
      </c>
      <c r="J184" s="130">
        <v>21.676605992422086</v>
      </c>
    </row>
    <row r="185" spans="1:10" customFormat="1" ht="15" x14ac:dyDescent="0.45">
      <c r="A185" s="3" t="s">
        <v>237</v>
      </c>
      <c r="B185" s="3" t="s">
        <v>72</v>
      </c>
      <c r="C185" s="3" t="s">
        <v>416</v>
      </c>
      <c r="D185" s="124">
        <v>357.43740619386233</v>
      </c>
      <c r="E185" s="130">
        <v>91.809827286803952</v>
      </c>
      <c r="F185" s="130">
        <v>57.224664806748613</v>
      </c>
      <c r="G185" s="130">
        <v>39.580823590710203</v>
      </c>
      <c r="H185" s="130">
        <v>85.263049085941034</v>
      </c>
      <c r="I185" s="130">
        <v>50.279604837782387</v>
      </c>
      <c r="J185" s="130">
        <v>33.279436585876162</v>
      </c>
    </row>
    <row r="186" spans="1:10" customFormat="1" ht="15" x14ac:dyDescent="0.45">
      <c r="A186" s="3" t="s">
        <v>237</v>
      </c>
      <c r="B186" s="3" t="s">
        <v>72</v>
      </c>
      <c r="C186" s="3" t="s">
        <v>417</v>
      </c>
      <c r="D186" s="124">
        <v>346.16651472851515</v>
      </c>
      <c r="E186" s="130">
        <v>87.141968090480376</v>
      </c>
      <c r="F186" s="130">
        <v>55.362670549861491</v>
      </c>
      <c r="G186" s="130">
        <v>40.567241736310322</v>
      </c>
      <c r="H186" s="130">
        <v>81.344157472720056</v>
      </c>
      <c r="I186" s="130">
        <v>48.049425809492973</v>
      </c>
      <c r="J186" s="130">
        <v>33.701051069649992</v>
      </c>
    </row>
    <row r="187" spans="1:10" customFormat="1" ht="15" x14ac:dyDescent="0.45">
      <c r="A187" s="3" t="s">
        <v>237</v>
      </c>
      <c r="B187" s="3" t="s">
        <v>72</v>
      </c>
      <c r="C187" s="3" t="s">
        <v>418</v>
      </c>
      <c r="D187" s="124">
        <v>501.63557712581178</v>
      </c>
      <c r="E187" s="130">
        <v>126.61675525349571</v>
      </c>
      <c r="F187" s="130">
        <v>78.92604371510231</v>
      </c>
      <c r="G187" s="130">
        <v>57.794557350114317</v>
      </c>
      <c r="H187" s="130">
        <v>118.14330174697406</v>
      </c>
      <c r="I187" s="130">
        <v>71.090236201759225</v>
      </c>
      <c r="J187" s="130">
        <v>49.064682858366169</v>
      </c>
    </row>
    <row r="188" spans="1:10" customFormat="1" ht="15" x14ac:dyDescent="0.45">
      <c r="A188" s="3" t="s">
        <v>237</v>
      </c>
      <c r="B188" s="3" t="s">
        <v>72</v>
      </c>
      <c r="C188" s="3" t="s">
        <v>419</v>
      </c>
      <c r="D188" s="124">
        <v>453.72589255821754</v>
      </c>
      <c r="E188" s="130">
        <v>117.35840469283218</v>
      </c>
      <c r="F188" s="130">
        <v>72.885115244395649</v>
      </c>
      <c r="G188" s="130">
        <v>50.902358306985484</v>
      </c>
      <c r="H188" s="130">
        <v>105.78500601999363</v>
      </c>
      <c r="I188" s="130">
        <v>63.984273611622058</v>
      </c>
      <c r="J188" s="130">
        <v>42.810734682388563</v>
      </c>
    </row>
    <row r="189" spans="1:10" customFormat="1" ht="15" x14ac:dyDescent="0.45">
      <c r="A189" s="3" t="s">
        <v>237</v>
      </c>
      <c r="B189" s="3" t="s">
        <v>72</v>
      </c>
      <c r="C189" s="3" t="s">
        <v>420</v>
      </c>
      <c r="D189" s="124">
        <v>333.82156201876069</v>
      </c>
      <c r="E189" s="130">
        <v>83.479890709939497</v>
      </c>
      <c r="F189" s="130">
        <v>53.556958235247833</v>
      </c>
      <c r="G189" s="130">
        <v>39.195802314524393</v>
      </c>
      <c r="H189" s="130">
        <v>77.650873692243209</v>
      </c>
      <c r="I189" s="130">
        <v>47.161727098232866</v>
      </c>
      <c r="J189" s="130">
        <v>32.776309968572903</v>
      </c>
    </row>
    <row r="190" spans="1:10" customFormat="1" ht="15" x14ac:dyDescent="0.45">
      <c r="A190" s="3" t="s">
        <v>237</v>
      </c>
      <c r="B190" s="3" t="s">
        <v>72</v>
      </c>
      <c r="C190" s="3" t="s">
        <v>421</v>
      </c>
      <c r="D190" s="124">
        <v>526.76684796356471</v>
      </c>
      <c r="E190" s="130">
        <v>139.90682950306524</v>
      </c>
      <c r="F190" s="130">
        <v>81.491562250410354</v>
      </c>
      <c r="G190" s="130">
        <v>58.160486662191637</v>
      </c>
      <c r="H190" s="130">
        <v>126.3403863366743</v>
      </c>
      <c r="I190" s="130">
        <v>73.211092728661399</v>
      </c>
      <c r="J190" s="130">
        <v>47.656490482561736</v>
      </c>
    </row>
    <row r="191" spans="1:10" customFormat="1" ht="15" x14ac:dyDescent="0.45">
      <c r="A191" s="3" t="s">
        <v>237</v>
      </c>
      <c r="B191" s="3" t="s">
        <v>72</v>
      </c>
      <c r="C191" s="3" t="s">
        <v>422</v>
      </c>
      <c r="D191" s="124">
        <v>320.03242917969499</v>
      </c>
      <c r="E191" s="130">
        <v>82.147444714672147</v>
      </c>
      <c r="F191" s="130">
        <v>51.784077053627776</v>
      </c>
      <c r="G191" s="130">
        <v>35.695608894652935</v>
      </c>
      <c r="H191" s="130">
        <v>75.403151210459754</v>
      </c>
      <c r="I191" s="130">
        <v>45.784263580760076</v>
      </c>
      <c r="J191" s="130">
        <v>29.217883725522309</v>
      </c>
    </row>
    <row r="192" spans="1:10" customFormat="1" ht="15" x14ac:dyDescent="0.45">
      <c r="A192" s="3" t="s">
        <v>237</v>
      </c>
      <c r="B192" s="3" t="s">
        <v>72</v>
      </c>
      <c r="C192" s="3" t="s">
        <v>423</v>
      </c>
      <c r="D192" s="124">
        <v>26.882110826824189</v>
      </c>
      <c r="E192" s="130">
        <v>6.4645121834903172</v>
      </c>
      <c r="F192" s="130">
        <v>4.5541471623106977</v>
      </c>
      <c r="G192" s="130">
        <v>3.4906474378172838</v>
      </c>
      <c r="H192" s="130">
        <v>5.4396555228290442</v>
      </c>
      <c r="I192" s="130">
        <v>4.049305451364269</v>
      </c>
      <c r="J192" s="130">
        <v>2.8838430690125771</v>
      </c>
    </row>
    <row r="193" spans="1:10" customFormat="1" ht="15" x14ac:dyDescent="0.45">
      <c r="A193" s="3" t="s">
        <v>237</v>
      </c>
      <c r="B193" s="3" t="s">
        <v>72</v>
      </c>
      <c r="C193" s="3" t="s">
        <v>424</v>
      </c>
      <c r="D193" s="124">
        <v>473.43624312622768</v>
      </c>
      <c r="E193" s="130">
        <v>118.39857221171812</v>
      </c>
      <c r="F193" s="130">
        <v>75.924340127173622</v>
      </c>
      <c r="G193" s="130">
        <v>54.50755752945328</v>
      </c>
      <c r="H193" s="130">
        <v>111.6006745973957</v>
      </c>
      <c r="I193" s="130">
        <v>67.543814256773871</v>
      </c>
      <c r="J193" s="130">
        <v>45.461284403713101</v>
      </c>
    </row>
    <row r="194" spans="1:10" customFormat="1" ht="15" x14ac:dyDescent="0.45">
      <c r="A194" s="3" t="s">
        <v>237</v>
      </c>
      <c r="B194" s="3" t="s">
        <v>72</v>
      </c>
      <c r="C194" s="3" t="s">
        <v>425</v>
      </c>
      <c r="D194" s="124">
        <v>1635.8353790089059</v>
      </c>
      <c r="E194" s="130">
        <v>442.82768099486265</v>
      </c>
      <c r="F194" s="130">
        <v>249.47439928987458</v>
      </c>
      <c r="G194" s="130">
        <v>169.95984648690509</v>
      </c>
      <c r="H194" s="130">
        <v>409.3278112086432</v>
      </c>
      <c r="I194" s="130">
        <v>220.77023220040635</v>
      </c>
      <c r="J194" s="130">
        <v>143.47540882821397</v>
      </c>
    </row>
    <row r="195" spans="1:10" customFormat="1" ht="15" x14ac:dyDescent="0.45">
      <c r="A195" s="2" t="s">
        <v>235</v>
      </c>
      <c r="B195" s="2" t="s">
        <v>73</v>
      </c>
      <c r="C195" s="2" t="s">
        <v>426</v>
      </c>
      <c r="D195" s="123">
        <v>1111.7916541746188</v>
      </c>
      <c r="E195" s="129">
        <v>278.85945574500329</v>
      </c>
      <c r="F195" s="129">
        <v>177.79934580436293</v>
      </c>
      <c r="G195" s="129">
        <v>131.03769565793399</v>
      </c>
      <c r="H195" s="129">
        <v>255.10396791393381</v>
      </c>
      <c r="I195" s="129">
        <v>158.14593050603554</v>
      </c>
      <c r="J195" s="129">
        <v>110.84525854734915</v>
      </c>
    </row>
    <row r="196" spans="1:10" customFormat="1" ht="15" x14ac:dyDescent="0.45">
      <c r="A196" s="3" t="s">
        <v>237</v>
      </c>
      <c r="B196" s="3" t="s">
        <v>73</v>
      </c>
      <c r="C196" s="3" t="s">
        <v>427</v>
      </c>
      <c r="D196" s="124">
        <v>562.01647757901605</v>
      </c>
      <c r="E196" s="130">
        <v>142.47716081006416</v>
      </c>
      <c r="F196" s="130">
        <v>89.220948989327098</v>
      </c>
      <c r="G196" s="130">
        <v>64.890404010399322</v>
      </c>
      <c r="H196" s="130">
        <v>131.11157420692876</v>
      </c>
      <c r="I196" s="130">
        <v>79.503695908481347</v>
      </c>
      <c r="J196" s="130">
        <v>54.812693653815344</v>
      </c>
    </row>
    <row r="197" spans="1:10" customFormat="1" ht="15" x14ac:dyDescent="0.45">
      <c r="A197" s="3" t="s">
        <v>237</v>
      </c>
      <c r="B197" s="3" t="s">
        <v>73</v>
      </c>
      <c r="C197" s="3" t="s">
        <v>428</v>
      </c>
      <c r="D197" s="124">
        <v>265.40092101315201</v>
      </c>
      <c r="E197" s="130">
        <v>66.648089040692057</v>
      </c>
      <c r="F197" s="130">
        <v>42.736754833136025</v>
      </c>
      <c r="G197" s="130">
        <v>31.396734976247203</v>
      </c>
      <c r="H197" s="130">
        <v>59.28472493774516</v>
      </c>
      <c r="I197" s="130">
        <v>38.494639188293377</v>
      </c>
      <c r="J197" s="130">
        <v>26.839978037038183</v>
      </c>
    </row>
    <row r="198" spans="1:10" customFormat="1" ht="15" x14ac:dyDescent="0.45">
      <c r="A198" s="3" t="s">
        <v>237</v>
      </c>
      <c r="B198" s="3" t="s">
        <v>73</v>
      </c>
      <c r="C198" s="3" t="s">
        <v>429</v>
      </c>
      <c r="D198" s="124">
        <v>253.87442302920437</v>
      </c>
      <c r="E198" s="130">
        <v>62.779697441529009</v>
      </c>
      <c r="F198" s="130">
        <v>40.813788472119185</v>
      </c>
      <c r="G198" s="130">
        <v>30.75079019058002</v>
      </c>
      <c r="H198" s="130">
        <v>58.165041619682</v>
      </c>
      <c r="I198" s="130">
        <v>35.573541951240081</v>
      </c>
      <c r="J198" s="130">
        <v>25.791563354054066</v>
      </c>
    </row>
    <row r="199" spans="1:10" customFormat="1" ht="15" x14ac:dyDescent="0.45">
      <c r="A199" s="3" t="s">
        <v>237</v>
      </c>
      <c r="B199" s="3" t="s">
        <v>73</v>
      </c>
      <c r="C199" s="3" t="s">
        <v>430</v>
      </c>
      <c r="D199" s="124">
        <v>30.499832553246133</v>
      </c>
      <c r="E199" s="130">
        <v>6.9545084527176444</v>
      </c>
      <c r="F199" s="130">
        <v>5.0278535097807033</v>
      </c>
      <c r="G199" s="130">
        <v>3.9997664807076814</v>
      </c>
      <c r="H199" s="130">
        <v>6.5426271495777932</v>
      </c>
      <c r="I199" s="130">
        <v>4.5740534580205612</v>
      </c>
      <c r="J199" s="130">
        <v>3.4010235024417503</v>
      </c>
    </row>
    <row r="200" spans="1:10" customFormat="1" ht="15" x14ac:dyDescent="0.45">
      <c r="A200" s="2" t="s">
        <v>235</v>
      </c>
      <c r="B200" s="2" t="s">
        <v>74</v>
      </c>
      <c r="C200" s="2" t="s">
        <v>431</v>
      </c>
      <c r="D200" s="123">
        <v>1008.0797655638945</v>
      </c>
      <c r="E200" s="129">
        <v>256.34541663787411</v>
      </c>
      <c r="F200" s="129">
        <v>162.19517730898937</v>
      </c>
      <c r="G200" s="129">
        <v>115.25818732234987</v>
      </c>
      <c r="H200" s="129">
        <v>235.75182937188723</v>
      </c>
      <c r="I200" s="129">
        <v>142.84515321194942</v>
      </c>
      <c r="J200" s="129">
        <v>95.684001710844512</v>
      </c>
    </row>
    <row r="201" spans="1:10" customFormat="1" ht="15" x14ac:dyDescent="0.45">
      <c r="A201" s="3" t="s">
        <v>237</v>
      </c>
      <c r="B201" s="3" t="s">
        <v>74</v>
      </c>
      <c r="C201" s="3" t="s">
        <v>432</v>
      </c>
      <c r="D201" s="124">
        <v>264.30749460444952</v>
      </c>
      <c r="E201" s="130">
        <v>67.000542497504682</v>
      </c>
      <c r="F201" s="130">
        <v>42.239597676385323</v>
      </c>
      <c r="G201" s="130">
        <v>30.20985120750894</v>
      </c>
      <c r="H201" s="130">
        <v>62.184203380789214</v>
      </c>
      <c r="I201" s="130">
        <v>37.410159974537059</v>
      </c>
      <c r="J201" s="130">
        <v>25.263139867724288</v>
      </c>
    </row>
    <row r="202" spans="1:10" customFormat="1" ht="15" x14ac:dyDescent="0.45">
      <c r="A202" s="3" t="s">
        <v>237</v>
      </c>
      <c r="B202" s="3" t="s">
        <v>74</v>
      </c>
      <c r="C202" s="3" t="s">
        <v>433</v>
      </c>
      <c r="D202" s="124">
        <v>371.79507484916076</v>
      </c>
      <c r="E202" s="130">
        <v>96.400318651143877</v>
      </c>
      <c r="F202" s="130">
        <v>59.45249168841444</v>
      </c>
      <c r="G202" s="130">
        <v>41.665029672542936</v>
      </c>
      <c r="H202" s="130">
        <v>87.803226165725718</v>
      </c>
      <c r="I202" s="130">
        <v>51.775136656752537</v>
      </c>
      <c r="J202" s="130">
        <v>34.698872014581262</v>
      </c>
    </row>
    <row r="203" spans="1:10" customFormat="1" ht="15" x14ac:dyDescent="0.45">
      <c r="A203" s="3" t="s">
        <v>237</v>
      </c>
      <c r="B203" s="3" t="s">
        <v>74</v>
      </c>
      <c r="C203" s="3" t="s">
        <v>434</v>
      </c>
      <c r="D203" s="124">
        <v>158.84167970644108</v>
      </c>
      <c r="E203" s="130">
        <v>39.113737280426754</v>
      </c>
      <c r="F203" s="130">
        <v>26.016327816001507</v>
      </c>
      <c r="G203" s="130">
        <v>18.398289412451749</v>
      </c>
      <c r="H203" s="130">
        <v>37.091598872255219</v>
      </c>
      <c r="I203" s="130">
        <v>22.922742090768335</v>
      </c>
      <c r="J203" s="130">
        <v>15.298984234537532</v>
      </c>
    </row>
    <row r="204" spans="1:10" customFormat="1" ht="15" x14ac:dyDescent="0.45">
      <c r="A204" s="3" t="s">
        <v>237</v>
      </c>
      <c r="B204" s="3" t="s">
        <v>74</v>
      </c>
      <c r="C204" s="3" t="s">
        <v>435</v>
      </c>
      <c r="D204" s="124">
        <v>213.1355164038425</v>
      </c>
      <c r="E204" s="130">
        <v>53.830818208798412</v>
      </c>
      <c r="F204" s="130">
        <v>34.486760128188038</v>
      </c>
      <c r="G204" s="130">
        <v>24.98501702984624</v>
      </c>
      <c r="H204" s="130">
        <v>48.672800953117054</v>
      </c>
      <c r="I204" s="130">
        <v>30.737114489891386</v>
      </c>
      <c r="J204" s="130">
        <v>20.423005594001392</v>
      </c>
    </row>
    <row r="205" spans="1:10" customFormat="1" ht="15" x14ac:dyDescent="0.45">
      <c r="A205" s="2" t="s">
        <v>235</v>
      </c>
      <c r="B205" s="2" t="s">
        <v>75</v>
      </c>
      <c r="C205" s="2" t="s">
        <v>436</v>
      </c>
      <c r="D205" s="123">
        <v>1548.1090761583216</v>
      </c>
      <c r="E205" s="129">
        <v>395.71926774283247</v>
      </c>
      <c r="F205" s="129">
        <v>244.6341522543396</v>
      </c>
      <c r="G205" s="129">
        <v>177.78118778330861</v>
      </c>
      <c r="H205" s="129">
        <v>365.86070209995364</v>
      </c>
      <c r="I205" s="129">
        <v>215.64082043534145</v>
      </c>
      <c r="J205" s="129">
        <v>148.47294584254558</v>
      </c>
    </row>
    <row r="206" spans="1:10" customFormat="1" ht="15" x14ac:dyDescent="0.45">
      <c r="A206" s="3" t="s">
        <v>237</v>
      </c>
      <c r="B206" s="3" t="s">
        <v>75</v>
      </c>
      <c r="C206" s="3" t="s">
        <v>437</v>
      </c>
      <c r="D206" s="124">
        <v>50.170044020347405</v>
      </c>
      <c r="E206" s="130">
        <v>12.516395929736545</v>
      </c>
      <c r="F206" s="130">
        <v>8.034247259565646</v>
      </c>
      <c r="G206" s="130">
        <v>6.0998825326305584</v>
      </c>
      <c r="H206" s="130">
        <v>11.372305939432152</v>
      </c>
      <c r="I206" s="130">
        <v>7.0316232891940995</v>
      </c>
      <c r="J206" s="130">
        <v>5.1155890697884008</v>
      </c>
    </row>
    <row r="207" spans="1:10" customFormat="1" ht="15" x14ac:dyDescent="0.45">
      <c r="A207" s="3" t="s">
        <v>237</v>
      </c>
      <c r="B207" s="3" t="s">
        <v>75</v>
      </c>
      <c r="C207" s="3" t="s">
        <v>438</v>
      </c>
      <c r="D207" s="124">
        <v>122.61863844360744</v>
      </c>
      <c r="E207" s="130">
        <v>30.895554238649254</v>
      </c>
      <c r="F207" s="130">
        <v>18.97639486993727</v>
      </c>
      <c r="G207" s="130">
        <v>13.793944068311706</v>
      </c>
      <c r="H207" s="130">
        <v>29.947350835359888</v>
      </c>
      <c r="I207" s="130">
        <v>17.281701019213369</v>
      </c>
      <c r="J207" s="130">
        <v>11.723693412135962</v>
      </c>
    </row>
    <row r="208" spans="1:10" customFormat="1" ht="15" x14ac:dyDescent="0.45">
      <c r="A208" s="3" t="s">
        <v>237</v>
      </c>
      <c r="B208" s="3" t="s">
        <v>75</v>
      </c>
      <c r="C208" s="3" t="s">
        <v>439</v>
      </c>
      <c r="D208" s="124">
        <v>76.983387673893972</v>
      </c>
      <c r="E208" s="130">
        <v>18.791786746156696</v>
      </c>
      <c r="F208" s="130">
        <v>12.654056687862287</v>
      </c>
      <c r="G208" s="130">
        <v>9.4727961917794445</v>
      </c>
      <c r="H208" s="130">
        <v>16.912231610147451</v>
      </c>
      <c r="I208" s="130">
        <v>11.172759641723204</v>
      </c>
      <c r="J208" s="130">
        <v>7.9797567962248879</v>
      </c>
    </row>
    <row r="209" spans="1:10" customFormat="1" ht="15" x14ac:dyDescent="0.45">
      <c r="A209" s="3" t="s">
        <v>237</v>
      </c>
      <c r="B209" s="3" t="s">
        <v>75</v>
      </c>
      <c r="C209" s="3" t="s">
        <v>440</v>
      </c>
      <c r="D209" s="124">
        <v>933.28265867827406</v>
      </c>
      <c r="E209" s="130">
        <v>244.42217408667605</v>
      </c>
      <c r="F209" s="130">
        <v>145.65766660424435</v>
      </c>
      <c r="G209" s="130">
        <v>102.86432062198662</v>
      </c>
      <c r="H209" s="130">
        <v>226.10918348349324</v>
      </c>
      <c r="I209" s="130">
        <v>128.00353042368761</v>
      </c>
      <c r="J209" s="130">
        <v>86.225783458186285</v>
      </c>
    </row>
    <row r="210" spans="1:10" customFormat="1" ht="15" x14ac:dyDescent="0.45">
      <c r="A210" s="3" t="s">
        <v>237</v>
      </c>
      <c r="B210" s="3" t="s">
        <v>75</v>
      </c>
      <c r="C210" s="3" t="s">
        <v>441</v>
      </c>
      <c r="D210" s="124">
        <v>270.01371382297322</v>
      </c>
      <c r="E210" s="130">
        <v>65.633710799133766</v>
      </c>
      <c r="F210" s="130">
        <v>44.059380476567142</v>
      </c>
      <c r="G210" s="130">
        <v>34.047335993295299</v>
      </c>
      <c r="H210" s="130">
        <v>59.936480899005744</v>
      </c>
      <c r="I210" s="130">
        <v>38.459655987849636</v>
      </c>
      <c r="J210" s="130">
        <v>27.877149667121646</v>
      </c>
    </row>
    <row r="211" spans="1:10" customFormat="1" ht="15" x14ac:dyDescent="0.45">
      <c r="A211" s="3" t="s">
        <v>237</v>
      </c>
      <c r="B211" s="3" t="s">
        <v>75</v>
      </c>
      <c r="C211" s="3" t="s">
        <v>442</v>
      </c>
      <c r="D211" s="124">
        <v>95.040633519225267</v>
      </c>
      <c r="E211" s="130">
        <v>23.459645942480183</v>
      </c>
      <c r="F211" s="130">
        <v>15.252406356163121</v>
      </c>
      <c r="G211" s="130">
        <v>11.502908375304903</v>
      </c>
      <c r="H211" s="130">
        <v>21.583149332515251</v>
      </c>
      <c r="I211" s="130">
        <v>13.691550073673339</v>
      </c>
      <c r="J211" s="130">
        <v>9.5509734390884695</v>
      </c>
    </row>
    <row r="212" spans="1:10" customFormat="1" ht="15" x14ac:dyDescent="0.45">
      <c r="A212" s="2" t="s">
        <v>235</v>
      </c>
      <c r="B212" s="2" t="s">
        <v>76</v>
      </c>
      <c r="C212" s="2" t="s">
        <v>443</v>
      </c>
      <c r="D212" s="123">
        <v>5501.0794938955432</v>
      </c>
      <c r="E212" s="129">
        <v>1437.5544932294392</v>
      </c>
      <c r="F212" s="129">
        <v>848.92398612296529</v>
      </c>
      <c r="G212" s="129">
        <v>612.17110115945127</v>
      </c>
      <c r="H212" s="129">
        <v>1328.7632880972706</v>
      </c>
      <c r="I212" s="129">
        <v>759.44592553335133</v>
      </c>
      <c r="J212" s="129">
        <v>514.2206997530659</v>
      </c>
    </row>
    <row r="213" spans="1:10" customFormat="1" ht="15" x14ac:dyDescent="0.45">
      <c r="A213" s="3" t="s">
        <v>237</v>
      </c>
      <c r="B213" s="3" t="s">
        <v>76</v>
      </c>
      <c r="C213" s="3" t="s">
        <v>444</v>
      </c>
      <c r="D213" s="124">
        <v>757.15212897772881</v>
      </c>
      <c r="E213" s="130">
        <v>197.93270349051144</v>
      </c>
      <c r="F213" s="130">
        <v>120.49963840791619</v>
      </c>
      <c r="G213" s="130">
        <v>81.023113681988789</v>
      </c>
      <c r="H213" s="130">
        <v>182.93452897280503</v>
      </c>
      <c r="I213" s="130">
        <v>107.62144326514704</v>
      </c>
      <c r="J213" s="130">
        <v>67.14070115936039</v>
      </c>
    </row>
    <row r="214" spans="1:10" customFormat="1" ht="15" x14ac:dyDescent="0.45">
      <c r="A214" s="3" t="s">
        <v>237</v>
      </c>
      <c r="B214" s="3" t="s">
        <v>76</v>
      </c>
      <c r="C214" s="3" t="s">
        <v>445</v>
      </c>
      <c r="D214" s="124">
        <v>512.87789985623044</v>
      </c>
      <c r="E214" s="130">
        <v>134.63722050242708</v>
      </c>
      <c r="F214" s="130">
        <v>78.048983448004378</v>
      </c>
      <c r="G214" s="130">
        <v>57.533633840633001</v>
      </c>
      <c r="H214" s="130">
        <v>122.58861163659746</v>
      </c>
      <c r="I214" s="130">
        <v>71.842375011299566</v>
      </c>
      <c r="J214" s="130">
        <v>48.22707541726885</v>
      </c>
    </row>
    <row r="215" spans="1:10" customFormat="1" ht="15" x14ac:dyDescent="0.45">
      <c r="A215" s="3" t="s">
        <v>237</v>
      </c>
      <c r="B215" s="3" t="s">
        <v>76</v>
      </c>
      <c r="C215" s="3" t="s">
        <v>446</v>
      </c>
      <c r="D215" s="124">
        <v>692.03842873432347</v>
      </c>
      <c r="E215" s="130">
        <v>175.42726080915818</v>
      </c>
      <c r="F215" s="130">
        <v>107.41408682928905</v>
      </c>
      <c r="G215" s="130">
        <v>81.226761299144982</v>
      </c>
      <c r="H215" s="130">
        <v>163.74115149824578</v>
      </c>
      <c r="I215" s="130">
        <v>95.477899811109424</v>
      </c>
      <c r="J215" s="130">
        <v>68.751268487376066</v>
      </c>
    </row>
    <row r="216" spans="1:10" customFormat="1" ht="15" x14ac:dyDescent="0.45">
      <c r="A216" s="3" t="s">
        <v>237</v>
      </c>
      <c r="B216" s="3" t="s">
        <v>76</v>
      </c>
      <c r="C216" s="3" t="s">
        <v>447</v>
      </c>
      <c r="D216" s="124">
        <v>484.90208397431945</v>
      </c>
      <c r="E216" s="130">
        <v>125.43044849641932</v>
      </c>
      <c r="F216" s="130">
        <v>74.47038995177067</v>
      </c>
      <c r="G216" s="130">
        <v>55.376241896385054</v>
      </c>
      <c r="H216" s="130">
        <v>115.56970128455963</v>
      </c>
      <c r="I216" s="130">
        <v>66.927235348952848</v>
      </c>
      <c r="J216" s="130">
        <v>47.128066996231944</v>
      </c>
    </row>
    <row r="217" spans="1:10" customFormat="1" ht="15" x14ac:dyDescent="0.45">
      <c r="A217" s="3" t="s">
        <v>237</v>
      </c>
      <c r="B217" s="3" t="s">
        <v>76</v>
      </c>
      <c r="C217" s="3" t="s">
        <v>448</v>
      </c>
      <c r="D217" s="124">
        <v>346.1794027354731</v>
      </c>
      <c r="E217" s="130">
        <v>86.720743227460943</v>
      </c>
      <c r="F217" s="130">
        <v>54.964006792089656</v>
      </c>
      <c r="G217" s="130">
        <v>41.229096492067839</v>
      </c>
      <c r="H217" s="130">
        <v>79.873528637055088</v>
      </c>
      <c r="I217" s="130">
        <v>48.521699015483698</v>
      </c>
      <c r="J217" s="130">
        <v>34.870328571315916</v>
      </c>
    </row>
    <row r="218" spans="1:10" customFormat="1" ht="15" x14ac:dyDescent="0.45">
      <c r="A218" s="3" t="s">
        <v>237</v>
      </c>
      <c r="B218" s="3" t="s">
        <v>76</v>
      </c>
      <c r="C218" s="3" t="s">
        <v>449</v>
      </c>
      <c r="D218" s="124">
        <v>537.37313447487929</v>
      </c>
      <c r="E218" s="130">
        <v>136.45966276692187</v>
      </c>
      <c r="F218" s="130">
        <v>83.902305444465526</v>
      </c>
      <c r="G218" s="130">
        <v>63.019391527777017</v>
      </c>
      <c r="H218" s="130">
        <v>126.27353957141732</v>
      </c>
      <c r="I218" s="130">
        <v>74.645403946855552</v>
      </c>
      <c r="J218" s="130">
        <v>53.072831217442037</v>
      </c>
    </row>
    <row r="219" spans="1:10" customFormat="1" ht="15" x14ac:dyDescent="0.45">
      <c r="A219" s="3" t="s">
        <v>237</v>
      </c>
      <c r="B219" s="3" t="s">
        <v>76</v>
      </c>
      <c r="C219" s="3" t="s">
        <v>450</v>
      </c>
      <c r="D219" s="124">
        <v>567.24697010330374</v>
      </c>
      <c r="E219" s="130">
        <v>141.10173268591757</v>
      </c>
      <c r="F219" s="130">
        <v>89.483598053270725</v>
      </c>
      <c r="G219" s="130">
        <v>68.92835441932381</v>
      </c>
      <c r="H219" s="130">
        <v>129.02261279263186</v>
      </c>
      <c r="I219" s="130">
        <v>80.395767519796948</v>
      </c>
      <c r="J219" s="130">
        <v>58.314904632362776</v>
      </c>
    </row>
    <row r="220" spans="1:10" customFormat="1" ht="15" x14ac:dyDescent="0.45">
      <c r="A220" s="3" t="s">
        <v>237</v>
      </c>
      <c r="B220" s="3" t="s">
        <v>76</v>
      </c>
      <c r="C220" s="3" t="s">
        <v>451</v>
      </c>
      <c r="D220" s="124">
        <v>1603.3094450392769</v>
      </c>
      <c r="E220" s="130">
        <v>439.84472125061939</v>
      </c>
      <c r="F220" s="130">
        <v>240.14097719615864</v>
      </c>
      <c r="G220" s="130">
        <v>163.83450800212978</v>
      </c>
      <c r="H220" s="130">
        <v>408.75961370395424</v>
      </c>
      <c r="I220" s="130">
        <v>214.01410161470702</v>
      </c>
      <c r="J220" s="130">
        <v>136.71552327170764</v>
      </c>
    </row>
    <row r="221" spans="1:10" customFormat="1" ht="15" x14ac:dyDescent="0.45">
      <c r="A221" s="2" t="s">
        <v>235</v>
      </c>
      <c r="B221" s="2" t="s">
        <v>77</v>
      </c>
      <c r="C221" s="2" t="s">
        <v>452</v>
      </c>
      <c r="D221" s="123">
        <v>3526.1317104109025</v>
      </c>
      <c r="E221" s="129">
        <v>895.5756373351378</v>
      </c>
      <c r="F221" s="129">
        <v>560.38053857145428</v>
      </c>
      <c r="G221" s="129">
        <v>403.80458687450056</v>
      </c>
      <c r="H221" s="129">
        <v>829.64355945648742</v>
      </c>
      <c r="I221" s="129">
        <v>497.26870270770894</v>
      </c>
      <c r="J221" s="129">
        <v>339.45868546561371</v>
      </c>
    </row>
    <row r="222" spans="1:10" customFormat="1" ht="15" x14ac:dyDescent="0.45">
      <c r="A222" s="3" t="s">
        <v>237</v>
      </c>
      <c r="B222" s="3" t="s">
        <v>77</v>
      </c>
      <c r="C222" s="3" t="s">
        <v>453</v>
      </c>
      <c r="D222" s="124">
        <v>1012.2616339611966</v>
      </c>
      <c r="E222" s="130">
        <v>257.27383062167337</v>
      </c>
      <c r="F222" s="130">
        <v>161.50572351613692</v>
      </c>
      <c r="G222" s="130">
        <v>116.71554058262366</v>
      </c>
      <c r="H222" s="130">
        <v>235.66827091531579</v>
      </c>
      <c r="I222" s="130">
        <v>143.39613861893858</v>
      </c>
      <c r="J222" s="130">
        <v>97.702129706508174</v>
      </c>
    </row>
    <row r="223" spans="1:10" customFormat="1" ht="15" x14ac:dyDescent="0.45">
      <c r="A223" s="3" t="s">
        <v>237</v>
      </c>
      <c r="B223" s="3" t="s">
        <v>77</v>
      </c>
      <c r="C223" s="3" t="s">
        <v>454</v>
      </c>
      <c r="D223" s="124">
        <v>1094.7083007047943</v>
      </c>
      <c r="E223" s="130">
        <v>279.74488759992283</v>
      </c>
      <c r="F223" s="130">
        <v>170.99392095110571</v>
      </c>
      <c r="G223" s="130">
        <v>123.4804598650299</v>
      </c>
      <c r="H223" s="130">
        <v>263.44310187980693</v>
      </c>
      <c r="I223" s="130">
        <v>152.59234743558989</v>
      </c>
      <c r="J223" s="130">
        <v>104.45358297333895</v>
      </c>
    </row>
    <row r="224" spans="1:10" customFormat="1" ht="15" x14ac:dyDescent="0.45">
      <c r="A224" s="3" t="s">
        <v>237</v>
      </c>
      <c r="B224" s="3" t="s">
        <v>77</v>
      </c>
      <c r="C224" s="3" t="s">
        <v>455</v>
      </c>
      <c r="D224" s="124">
        <v>498.31860024908008</v>
      </c>
      <c r="E224" s="130">
        <v>130.63128609084978</v>
      </c>
      <c r="F224" s="130">
        <v>78.180307979976433</v>
      </c>
      <c r="G224" s="130">
        <v>53.874340719858168</v>
      </c>
      <c r="H224" s="130">
        <v>120.14034885904145</v>
      </c>
      <c r="I224" s="130">
        <v>69.848332586005753</v>
      </c>
      <c r="J224" s="130">
        <v>45.643984013348444</v>
      </c>
    </row>
    <row r="225" spans="1:10" customFormat="1" ht="15" x14ac:dyDescent="0.45">
      <c r="A225" s="3" t="s">
        <v>237</v>
      </c>
      <c r="B225" s="3" t="s">
        <v>77</v>
      </c>
      <c r="C225" s="3" t="s">
        <v>456</v>
      </c>
      <c r="D225" s="124">
        <v>157.869788231526</v>
      </c>
      <c r="E225" s="130">
        <v>39.500576440343124</v>
      </c>
      <c r="F225" s="130">
        <v>25.622354220085835</v>
      </c>
      <c r="G225" s="130">
        <v>18.90740845534215</v>
      </c>
      <c r="H225" s="130">
        <v>35.019349149272685</v>
      </c>
      <c r="I225" s="130">
        <v>22.874640190158207</v>
      </c>
      <c r="J225" s="130">
        <v>15.945459776323972</v>
      </c>
    </row>
    <row r="226" spans="1:10" customFormat="1" ht="15" x14ac:dyDescent="0.45">
      <c r="A226" s="3" t="s">
        <v>237</v>
      </c>
      <c r="B226" s="3" t="s">
        <v>77</v>
      </c>
      <c r="C226" s="3" t="s">
        <v>457</v>
      </c>
      <c r="D226" s="124">
        <v>534.00376769129036</v>
      </c>
      <c r="E226" s="130">
        <v>132.35916767180905</v>
      </c>
      <c r="F226" s="130">
        <v>86.993122107660824</v>
      </c>
      <c r="G226" s="130">
        <v>63.331226941547307</v>
      </c>
      <c r="H226" s="130">
        <v>123.35734943705906</v>
      </c>
      <c r="I226" s="130">
        <v>75.589950358836589</v>
      </c>
      <c r="J226" s="130">
        <v>52.372951174377576</v>
      </c>
    </row>
    <row r="227" spans="1:10" customFormat="1" ht="15" x14ac:dyDescent="0.45">
      <c r="A227" s="3" t="s">
        <v>237</v>
      </c>
      <c r="B227" s="3" t="s">
        <v>77</v>
      </c>
      <c r="C227" s="3" t="s">
        <v>458</v>
      </c>
      <c r="D227" s="124">
        <v>93.470558885106968</v>
      </c>
      <c r="E227" s="130">
        <v>22.832106860838156</v>
      </c>
      <c r="F227" s="130">
        <v>15.167983442752639</v>
      </c>
      <c r="G227" s="130">
        <v>11.41699453681715</v>
      </c>
      <c r="H227" s="130">
        <v>20.948105062569041</v>
      </c>
      <c r="I227" s="130">
        <v>13.315480668903035</v>
      </c>
      <c r="J227" s="130">
        <v>9.7898883132269372</v>
      </c>
    </row>
    <row r="228" spans="1:10" customFormat="1" ht="15" x14ac:dyDescent="0.45">
      <c r="A228" s="3" t="s">
        <v>237</v>
      </c>
      <c r="B228" s="3" t="s">
        <v>77</v>
      </c>
      <c r="C228" s="3" t="s">
        <v>459</v>
      </c>
      <c r="D228" s="124">
        <v>61.980245757236716</v>
      </c>
      <c r="E228" s="130">
        <v>15.138305791391595</v>
      </c>
      <c r="F228" s="130">
        <v>10.060397181417569</v>
      </c>
      <c r="G228" s="130">
        <v>7.2804023133326856</v>
      </c>
      <c r="H228" s="130">
        <v>14.438901295619919</v>
      </c>
      <c r="I228" s="130">
        <v>8.9600722136559234</v>
      </c>
      <c r="J228" s="130">
        <v>6.1021669618190195</v>
      </c>
    </row>
    <row r="229" spans="1:10" customFormat="1" ht="15" x14ac:dyDescent="0.45">
      <c r="A229" s="3" t="s">
        <v>237</v>
      </c>
      <c r="B229" s="3" t="s">
        <v>77</v>
      </c>
      <c r="C229" s="3" t="s">
        <v>460</v>
      </c>
      <c r="D229" s="124">
        <v>73.518814930670274</v>
      </c>
      <c r="E229" s="130">
        <v>18.095476258307336</v>
      </c>
      <c r="F229" s="130">
        <v>11.856729172318666</v>
      </c>
      <c r="G229" s="130">
        <v>8.7982134599496664</v>
      </c>
      <c r="H229" s="130">
        <v>16.628132857803045</v>
      </c>
      <c r="I229" s="130">
        <v>10.69174063562162</v>
      </c>
      <c r="J229" s="130">
        <v>7.4485225466699392</v>
      </c>
    </row>
    <row r="230" spans="1:10" customFormat="1" ht="15" x14ac:dyDescent="0.45">
      <c r="A230" s="2" t="s">
        <v>235</v>
      </c>
      <c r="B230" s="2" t="s">
        <v>78</v>
      </c>
      <c r="C230" s="2" t="s">
        <v>461</v>
      </c>
      <c r="D230" s="123">
        <v>801.3488511608814</v>
      </c>
      <c r="E230" s="129">
        <v>198.14761413490956</v>
      </c>
      <c r="F230" s="129">
        <v>128.57140696233088</v>
      </c>
      <c r="G230" s="129">
        <v>94.852059684499267</v>
      </c>
      <c r="H230" s="129">
        <v>183.65313169932327</v>
      </c>
      <c r="I230" s="129">
        <v>114.93293215789092</v>
      </c>
      <c r="J230" s="129">
        <v>81.191706521927429</v>
      </c>
    </row>
    <row r="231" spans="1:10" customFormat="1" ht="15" x14ac:dyDescent="0.45">
      <c r="A231" s="3" t="s">
        <v>237</v>
      </c>
      <c r="B231" s="3" t="s">
        <v>78</v>
      </c>
      <c r="C231" s="3" t="s">
        <v>462</v>
      </c>
      <c r="D231" s="124">
        <v>206.27455018309462</v>
      </c>
      <c r="E231" s="130">
        <v>52.326443698012739</v>
      </c>
      <c r="F231" s="130">
        <v>32.7654707269851</v>
      </c>
      <c r="G231" s="130">
        <v>23.71858341065639</v>
      </c>
      <c r="H231" s="130">
        <v>47.327509802309834</v>
      </c>
      <c r="I231" s="130">
        <v>29.665753976301492</v>
      </c>
      <c r="J231" s="130">
        <v>20.470788568829093</v>
      </c>
    </row>
    <row r="232" spans="1:10" customFormat="1" ht="15" x14ac:dyDescent="0.45">
      <c r="A232" s="3" t="s">
        <v>237</v>
      </c>
      <c r="B232" s="3" t="s">
        <v>78</v>
      </c>
      <c r="C232" s="3" t="s">
        <v>463</v>
      </c>
      <c r="D232" s="124">
        <v>115.46896566339068</v>
      </c>
      <c r="E232" s="130">
        <v>28.273644376994206</v>
      </c>
      <c r="F232" s="130">
        <v>18.591801597733873</v>
      </c>
      <c r="G232" s="130">
        <v>13.806672044383962</v>
      </c>
      <c r="H232" s="130">
        <v>26.897467170486493</v>
      </c>
      <c r="I232" s="130">
        <v>16.302171406788329</v>
      </c>
      <c r="J232" s="130">
        <v>11.597209067003812</v>
      </c>
    </row>
    <row r="233" spans="1:10" customFormat="1" ht="15" x14ac:dyDescent="0.45">
      <c r="A233" s="3" t="s">
        <v>237</v>
      </c>
      <c r="B233" s="3" t="s">
        <v>78</v>
      </c>
      <c r="C233" s="3" t="s">
        <v>464</v>
      </c>
      <c r="D233" s="124">
        <v>213.19944812472616</v>
      </c>
      <c r="E233" s="130">
        <v>51.81065815145768</v>
      </c>
      <c r="F233" s="130">
        <v>34.744719030275647</v>
      </c>
      <c r="G233" s="130">
        <v>25.764605564272188</v>
      </c>
      <c r="H233" s="130">
        <v>48.029400837513613</v>
      </c>
      <c r="I233" s="130">
        <v>31.108810994606291</v>
      </c>
      <c r="J233" s="130">
        <v>21.741253546600735</v>
      </c>
    </row>
    <row r="234" spans="1:10" customFormat="1" ht="15" x14ac:dyDescent="0.45">
      <c r="A234" s="3" t="s">
        <v>237</v>
      </c>
      <c r="B234" s="3" t="s">
        <v>78</v>
      </c>
      <c r="C234" s="3" t="s">
        <v>465</v>
      </c>
      <c r="D234" s="124">
        <v>239.53346141572734</v>
      </c>
      <c r="E234" s="130">
        <v>59.75375556840585</v>
      </c>
      <c r="F234" s="130">
        <v>38.070043786278006</v>
      </c>
      <c r="G234" s="130">
        <v>27.858357628158938</v>
      </c>
      <c r="H234" s="130">
        <v>55.733490533440445</v>
      </c>
      <c r="I234" s="130">
        <v>33.863738029551705</v>
      </c>
      <c r="J234" s="130">
        <v>24.254075869892407</v>
      </c>
    </row>
    <row r="235" spans="1:10" customFormat="1" ht="15" x14ac:dyDescent="0.45">
      <c r="A235" s="3" t="s">
        <v>237</v>
      </c>
      <c r="B235" s="3" t="s">
        <v>78</v>
      </c>
      <c r="C235" s="3" t="s">
        <v>466</v>
      </c>
      <c r="D235" s="124">
        <v>26.872425773942314</v>
      </c>
      <c r="E235" s="130">
        <v>5.9831123400389146</v>
      </c>
      <c r="F235" s="130">
        <v>4.3993718210581205</v>
      </c>
      <c r="G235" s="130">
        <v>3.7038410370276456</v>
      </c>
      <c r="H235" s="130">
        <v>5.6652633555731056</v>
      </c>
      <c r="I235" s="130">
        <v>3.9924577506431698</v>
      </c>
      <c r="J235" s="130">
        <v>3.1283794696013598</v>
      </c>
    </row>
    <row r="236" spans="1:10" customFormat="1" ht="15" x14ac:dyDescent="0.45">
      <c r="A236" s="2" t="s">
        <v>235</v>
      </c>
      <c r="B236" s="2" t="s">
        <v>79</v>
      </c>
      <c r="C236" s="2" t="s">
        <v>467</v>
      </c>
      <c r="D236" s="123">
        <v>547.86594926530097</v>
      </c>
      <c r="E236" s="129">
        <v>137.64596952399825</v>
      </c>
      <c r="F236" s="129">
        <v>87.448067807706593</v>
      </c>
      <c r="G236" s="129">
        <v>64.12672544606356</v>
      </c>
      <c r="H236" s="129">
        <v>125.88917067118652</v>
      </c>
      <c r="I236" s="129">
        <v>78.86525250038288</v>
      </c>
      <c r="J236" s="129">
        <v>53.890763315963149</v>
      </c>
    </row>
    <row r="237" spans="1:10" customFormat="1" ht="15" x14ac:dyDescent="0.45">
      <c r="A237" s="3" t="s">
        <v>237</v>
      </c>
      <c r="B237" s="3" t="s">
        <v>79</v>
      </c>
      <c r="C237" s="3" t="s">
        <v>468</v>
      </c>
      <c r="D237" s="124">
        <v>252.95085451426331</v>
      </c>
      <c r="E237" s="130">
        <v>64.774068221541953</v>
      </c>
      <c r="F237" s="130">
        <v>39.983629823582625</v>
      </c>
      <c r="G237" s="130">
        <v>28.167011047911231</v>
      </c>
      <c r="H237" s="130">
        <v>60.145377040435442</v>
      </c>
      <c r="I237" s="130">
        <v>35.997713256620592</v>
      </c>
      <c r="J237" s="130">
        <v>23.88305512417147</v>
      </c>
    </row>
    <row r="238" spans="1:10" customFormat="1" ht="15" x14ac:dyDescent="0.45">
      <c r="A238" s="3" t="s">
        <v>237</v>
      </c>
      <c r="B238" s="3" t="s">
        <v>79</v>
      </c>
      <c r="C238" s="3" t="s">
        <v>469</v>
      </c>
      <c r="D238" s="124">
        <v>71.567708986484661</v>
      </c>
      <c r="E238" s="130">
        <v>17.957933445892678</v>
      </c>
      <c r="F238" s="130">
        <v>11.523727680532856</v>
      </c>
      <c r="G238" s="130">
        <v>8.5595639085948214</v>
      </c>
      <c r="H238" s="130">
        <v>15.95966520522809</v>
      </c>
      <c r="I238" s="130">
        <v>10.337535731128634</v>
      </c>
      <c r="J238" s="130">
        <v>7.2292830151075638</v>
      </c>
    </row>
    <row r="239" spans="1:10" customFormat="1" ht="15" x14ac:dyDescent="0.45">
      <c r="A239" s="3" t="s">
        <v>237</v>
      </c>
      <c r="B239" s="3" t="s">
        <v>79</v>
      </c>
      <c r="C239" s="3" t="s">
        <v>470</v>
      </c>
      <c r="D239" s="124">
        <v>46.01461560850975</v>
      </c>
      <c r="E239" s="130">
        <v>11.304299895332123</v>
      </c>
      <c r="F239" s="130">
        <v>7.4573573512605744</v>
      </c>
      <c r="G239" s="130">
        <v>5.5907634897401923</v>
      </c>
      <c r="H239" s="130">
        <v>10.177420010454357</v>
      </c>
      <c r="I239" s="130">
        <v>6.7823679860323933</v>
      </c>
      <c r="J239" s="130">
        <v>4.7024068756901132</v>
      </c>
    </row>
    <row r="240" spans="1:10" customFormat="1" ht="15" x14ac:dyDescent="0.45">
      <c r="A240" s="3" t="s">
        <v>237</v>
      </c>
      <c r="B240" s="3" t="s">
        <v>79</v>
      </c>
      <c r="C240" s="3" t="s">
        <v>471</v>
      </c>
      <c r="D240" s="124">
        <v>40.897606926165018</v>
      </c>
      <c r="E240" s="130">
        <v>9.8601003649779173</v>
      </c>
      <c r="F240" s="130">
        <v>6.5849872460187484</v>
      </c>
      <c r="G240" s="130">
        <v>5.15801230328334</v>
      </c>
      <c r="H240" s="130">
        <v>8.9825340814765635</v>
      </c>
      <c r="I240" s="130">
        <v>6.1351787778229756</v>
      </c>
      <c r="J240" s="130">
        <v>4.1767941525854813</v>
      </c>
    </row>
    <row r="241" spans="1:10" customFormat="1" ht="15" x14ac:dyDescent="0.45">
      <c r="A241" s="3" t="s">
        <v>237</v>
      </c>
      <c r="B241" s="3" t="s">
        <v>79</v>
      </c>
      <c r="C241" s="3" t="s">
        <v>472</v>
      </c>
      <c r="D241" s="124">
        <v>35.166739830695562</v>
      </c>
      <c r="E241" s="130">
        <v>8.7511614398844912</v>
      </c>
      <c r="F241" s="130">
        <v>5.8392515108927139</v>
      </c>
      <c r="G241" s="130">
        <v>4.1747761517012707</v>
      </c>
      <c r="H241" s="130">
        <v>7.979832602614036</v>
      </c>
      <c r="I241" s="130">
        <v>4.8801564619033755</v>
      </c>
      <c r="J241" s="130">
        <v>3.541561663699675</v>
      </c>
    </row>
    <row r="242" spans="1:10" customFormat="1" ht="15" x14ac:dyDescent="0.45">
      <c r="A242" s="3" t="s">
        <v>237</v>
      </c>
      <c r="B242" s="3" t="s">
        <v>79</v>
      </c>
      <c r="C242" s="3" t="s">
        <v>473</v>
      </c>
      <c r="D242" s="124">
        <v>70.653701757569891</v>
      </c>
      <c r="E242" s="130">
        <v>17.347587215802484</v>
      </c>
      <c r="F242" s="130">
        <v>10.951527934083897</v>
      </c>
      <c r="G242" s="130">
        <v>8.7568475377148456</v>
      </c>
      <c r="H242" s="130">
        <v>15.817615829055887</v>
      </c>
      <c r="I242" s="130">
        <v>10.328789931017697</v>
      </c>
      <c r="J242" s="130">
        <v>7.451333309895082</v>
      </c>
    </row>
    <row r="243" spans="1:10" customFormat="1" ht="15" x14ac:dyDescent="0.45">
      <c r="A243" s="3" t="s">
        <v>237</v>
      </c>
      <c r="B243" s="3" t="s">
        <v>79</v>
      </c>
      <c r="C243" s="3" t="s">
        <v>474</v>
      </c>
      <c r="D243" s="124">
        <v>30.614721641613261</v>
      </c>
      <c r="E243" s="130">
        <v>7.6508189405669986</v>
      </c>
      <c r="F243" s="130">
        <v>5.1075862613350704</v>
      </c>
      <c r="G243" s="130">
        <v>3.7197510071179516</v>
      </c>
      <c r="H243" s="130">
        <v>6.8267259019221642</v>
      </c>
      <c r="I243" s="130">
        <v>4.4035103558572368</v>
      </c>
      <c r="J243" s="130">
        <v>2.9063291748138416</v>
      </c>
    </row>
    <row r="244" spans="1:10" customFormat="1" ht="15" x14ac:dyDescent="0.45">
      <c r="A244" s="2" t="s">
        <v>235</v>
      </c>
      <c r="B244" s="2" t="s">
        <v>80</v>
      </c>
      <c r="C244" s="2" t="s">
        <v>475</v>
      </c>
      <c r="D244" s="123">
        <v>358.64754175071192</v>
      </c>
      <c r="E244" s="129">
        <v>93.099291153191828</v>
      </c>
      <c r="F244" s="129">
        <v>56.685296193292409</v>
      </c>
      <c r="G244" s="129">
        <v>40.497237867913192</v>
      </c>
      <c r="H244" s="129">
        <v>83.717217639361436</v>
      </c>
      <c r="I244" s="129">
        <v>51.228524149818909</v>
      </c>
      <c r="J244" s="129">
        <v>33.419974747134198</v>
      </c>
    </row>
    <row r="245" spans="1:10" customFormat="1" ht="15" x14ac:dyDescent="0.45">
      <c r="A245" s="3" t="s">
        <v>237</v>
      </c>
      <c r="B245" s="3" t="s">
        <v>80</v>
      </c>
      <c r="C245" s="3" t="s">
        <v>476</v>
      </c>
      <c r="D245" s="124">
        <v>143.18389009085826</v>
      </c>
      <c r="E245" s="130">
        <v>36.208145368166505</v>
      </c>
      <c r="F245" s="130">
        <v>23.249132320879664</v>
      </c>
      <c r="G245" s="130">
        <v>16.555914875992105</v>
      </c>
      <c r="H245" s="130">
        <v>33.247909869948948</v>
      </c>
      <c r="I245" s="130">
        <v>20.417070358984624</v>
      </c>
      <c r="J245" s="130">
        <v>13.505717296886431</v>
      </c>
    </row>
    <row r="246" spans="1:10" customFormat="1" ht="15" x14ac:dyDescent="0.45">
      <c r="A246" s="3" t="s">
        <v>237</v>
      </c>
      <c r="B246" s="3" t="s">
        <v>80</v>
      </c>
      <c r="C246" s="3" t="s">
        <v>477</v>
      </c>
      <c r="D246" s="124">
        <v>64.144439150425058</v>
      </c>
      <c r="E246" s="130">
        <v>16.384787528899682</v>
      </c>
      <c r="F246" s="130">
        <v>10.294905274224508</v>
      </c>
      <c r="G246" s="130">
        <v>7.6463316254101681</v>
      </c>
      <c r="H246" s="130">
        <v>14.514103906534638</v>
      </c>
      <c r="I246" s="130">
        <v>9.2049546167621852</v>
      </c>
      <c r="J246" s="130">
        <v>6.0993561985938758</v>
      </c>
    </row>
    <row r="247" spans="1:10" customFormat="1" ht="15" x14ac:dyDescent="0.45">
      <c r="A247" s="3" t="s">
        <v>237</v>
      </c>
      <c r="B247" s="3" t="s">
        <v>80</v>
      </c>
      <c r="C247" s="3" t="s">
        <v>478</v>
      </c>
      <c r="D247" s="124">
        <v>151.31921250942844</v>
      </c>
      <c r="E247" s="130">
        <v>40.506358256125466</v>
      </c>
      <c r="F247" s="130">
        <v>23.141258598188468</v>
      </c>
      <c r="G247" s="130">
        <v>16.294991366510789</v>
      </c>
      <c r="H247" s="130">
        <v>35.955203862877688</v>
      </c>
      <c r="I247" s="130">
        <v>21.60649917407218</v>
      </c>
      <c r="J247" s="130">
        <v>13.814901251653859</v>
      </c>
    </row>
    <row r="248" spans="1:10" customFormat="1" ht="15" x14ac:dyDescent="0.45">
      <c r="A248" s="2" t="s">
        <v>235</v>
      </c>
      <c r="B248" s="2" t="s">
        <v>81</v>
      </c>
      <c r="C248" s="2" t="s">
        <v>479</v>
      </c>
      <c r="D248" s="123">
        <v>427.38040547626014</v>
      </c>
      <c r="E248" s="129">
        <v>109.16601092838248</v>
      </c>
      <c r="F248" s="129">
        <v>69.095464464635626</v>
      </c>
      <c r="G248" s="129">
        <v>48.188117409576037</v>
      </c>
      <c r="H248" s="129">
        <v>100.24508034927842</v>
      </c>
      <c r="I248" s="129">
        <v>59.983070060867938</v>
      </c>
      <c r="J248" s="129">
        <v>40.702662263519684</v>
      </c>
    </row>
    <row r="249" spans="1:10" customFormat="1" ht="15" x14ac:dyDescent="0.45">
      <c r="A249" s="3" t="s">
        <v>237</v>
      </c>
      <c r="B249" s="3" t="s">
        <v>81</v>
      </c>
      <c r="C249" s="3" t="s">
        <v>480</v>
      </c>
      <c r="D249" s="124">
        <v>158.61474078446852</v>
      </c>
      <c r="E249" s="130">
        <v>40.643901068540217</v>
      </c>
      <c r="F249" s="130">
        <v>25.589523087092847</v>
      </c>
      <c r="G249" s="130">
        <v>17.806438525091647</v>
      </c>
      <c r="H249" s="130">
        <v>37.033107952654866</v>
      </c>
      <c r="I249" s="130">
        <v>22.459214684888622</v>
      </c>
      <c r="J249" s="130">
        <v>15.082555466200329</v>
      </c>
    </row>
    <row r="250" spans="1:10" customFormat="1" ht="15" x14ac:dyDescent="0.45">
      <c r="A250" s="3" t="s">
        <v>237</v>
      </c>
      <c r="B250" s="3" t="s">
        <v>81</v>
      </c>
      <c r="C250" s="3" t="s">
        <v>481</v>
      </c>
      <c r="D250" s="124">
        <v>28.534462747331578</v>
      </c>
      <c r="E250" s="130">
        <v>6.7997727887511141</v>
      </c>
      <c r="F250" s="130">
        <v>4.943430596370221</v>
      </c>
      <c r="G250" s="130">
        <v>3.4365535395101743</v>
      </c>
      <c r="H250" s="130">
        <v>6.3253751624909187</v>
      </c>
      <c r="I250" s="130">
        <v>3.9880848505877013</v>
      </c>
      <c r="J250" s="130">
        <v>3.0412458096214499</v>
      </c>
    </row>
    <row r="251" spans="1:10" customFormat="1" ht="15" x14ac:dyDescent="0.45">
      <c r="A251" s="3" t="s">
        <v>237</v>
      </c>
      <c r="B251" s="3" t="s">
        <v>81</v>
      </c>
      <c r="C251" s="3" t="s">
        <v>482</v>
      </c>
      <c r="D251" s="124">
        <v>124.06374979809596</v>
      </c>
      <c r="E251" s="130">
        <v>32.331157343227503</v>
      </c>
      <c r="F251" s="130">
        <v>19.539214292673904</v>
      </c>
      <c r="G251" s="130">
        <v>13.475744666505205</v>
      </c>
      <c r="H251" s="130">
        <v>30.381854809533642</v>
      </c>
      <c r="I251" s="130">
        <v>17.067428916495409</v>
      </c>
      <c r="J251" s="130">
        <v>11.268349769660292</v>
      </c>
    </row>
    <row r="252" spans="1:10" customFormat="1" ht="15" x14ac:dyDescent="0.45">
      <c r="A252" s="3" t="s">
        <v>237</v>
      </c>
      <c r="B252" s="3" t="s">
        <v>81</v>
      </c>
      <c r="C252" s="3" t="s">
        <v>483</v>
      </c>
      <c r="D252" s="124">
        <v>28.413561522093623</v>
      </c>
      <c r="E252" s="130">
        <v>7.1092441166841649</v>
      </c>
      <c r="F252" s="130">
        <v>4.8777683303842929</v>
      </c>
      <c r="G252" s="130">
        <v>3.4333715454921254</v>
      </c>
      <c r="H252" s="130">
        <v>6.141546558032795</v>
      </c>
      <c r="I252" s="130">
        <v>4.009949350865047</v>
      </c>
      <c r="J252" s="130">
        <v>2.8416816206351942</v>
      </c>
    </row>
    <row r="253" spans="1:10" customFormat="1" ht="15" x14ac:dyDescent="0.45">
      <c r="A253" s="3" t="s">
        <v>237</v>
      </c>
      <c r="B253" s="3" t="s">
        <v>81</v>
      </c>
      <c r="C253" s="3" t="s">
        <v>484</v>
      </c>
      <c r="D253" s="124">
        <v>42.84170050401282</v>
      </c>
      <c r="E253" s="130">
        <v>10.522025149723605</v>
      </c>
      <c r="F253" s="130">
        <v>6.871087119243227</v>
      </c>
      <c r="G253" s="130">
        <v>4.8811788237116911</v>
      </c>
      <c r="H253" s="130">
        <v>10.219199238740243</v>
      </c>
      <c r="I253" s="130">
        <v>6.205145178710465</v>
      </c>
      <c r="J253" s="130">
        <v>4.143064993883586</v>
      </c>
    </row>
    <row r="254" spans="1:10" customFormat="1" ht="15" x14ac:dyDescent="0.45">
      <c r="A254" s="3" t="s">
        <v>237</v>
      </c>
      <c r="B254" s="3" t="s">
        <v>81</v>
      </c>
      <c r="C254" s="3" t="s">
        <v>485</v>
      </c>
      <c r="D254" s="124">
        <v>33.980767836850745</v>
      </c>
      <c r="E254" s="130">
        <v>8.9832649358342742</v>
      </c>
      <c r="F254" s="130">
        <v>5.3796156489911127</v>
      </c>
      <c r="G254" s="130">
        <v>4.0093124627618897</v>
      </c>
      <c r="H254" s="130">
        <v>7.5703961654118519</v>
      </c>
      <c r="I254" s="130">
        <v>4.687748859462733</v>
      </c>
      <c r="J254" s="130">
        <v>3.3504297643888794</v>
      </c>
    </row>
    <row r="255" spans="1:10" customFormat="1" ht="15" x14ac:dyDescent="0.45">
      <c r="A255" s="3" t="s">
        <v>237</v>
      </c>
      <c r="B255" s="3" t="s">
        <v>81</v>
      </c>
      <c r="C255" s="3" t="s">
        <v>486</v>
      </c>
      <c r="D255" s="124">
        <v>10.931422283406572</v>
      </c>
      <c r="E255" s="130">
        <v>2.7766455256215097</v>
      </c>
      <c r="F255" s="130">
        <v>1.8948253898800442</v>
      </c>
      <c r="G255" s="130">
        <v>1.1455178465033955</v>
      </c>
      <c r="H255" s="130">
        <v>2.5736004624137436</v>
      </c>
      <c r="I255" s="130">
        <v>1.5654982198578913</v>
      </c>
      <c r="J255" s="130">
        <v>0.97533483912998686</v>
      </c>
    </row>
    <row r="256" spans="1:10" customFormat="1" ht="15" x14ac:dyDescent="0.45">
      <c r="A256" s="2" t="s">
        <v>235</v>
      </c>
      <c r="B256" s="2" t="s">
        <v>82</v>
      </c>
      <c r="C256" s="2" t="s">
        <v>487</v>
      </c>
      <c r="D256" s="123">
        <v>1237.7982331506801</v>
      </c>
      <c r="E256" s="129">
        <v>317.61214314284149</v>
      </c>
      <c r="F256" s="129">
        <v>195.80956733193554</v>
      </c>
      <c r="G256" s="129">
        <v>140.8891491378632</v>
      </c>
      <c r="H256" s="129">
        <v>295.10340107488975</v>
      </c>
      <c r="I256" s="129">
        <v>172.33599118603243</v>
      </c>
      <c r="J256" s="129">
        <v>116.04798127711749</v>
      </c>
    </row>
    <row r="257" spans="1:10" customFormat="1" ht="15" x14ac:dyDescent="0.45">
      <c r="A257" s="3" t="s">
        <v>237</v>
      </c>
      <c r="B257" s="3" t="s">
        <v>82</v>
      </c>
      <c r="C257" s="3" t="s">
        <v>488</v>
      </c>
      <c r="D257" s="124">
        <v>596.50726178446439</v>
      </c>
      <c r="E257" s="130">
        <v>154.52075332212561</v>
      </c>
      <c r="F257" s="130">
        <v>94.455169620777795</v>
      </c>
      <c r="G257" s="130">
        <v>66.608680780154415</v>
      </c>
      <c r="H257" s="130">
        <v>143.1523477989362</v>
      </c>
      <c r="I257" s="130">
        <v>82.625946548086347</v>
      </c>
      <c r="J257" s="130">
        <v>55.144363714383942</v>
      </c>
    </row>
    <row r="258" spans="1:10" customFormat="1" ht="15" x14ac:dyDescent="0.45">
      <c r="A258" s="3" t="s">
        <v>237</v>
      </c>
      <c r="B258" s="3" t="s">
        <v>82</v>
      </c>
      <c r="C258" s="3" t="s">
        <v>489</v>
      </c>
      <c r="D258" s="124">
        <v>480.40680582778407</v>
      </c>
      <c r="E258" s="130">
        <v>123.07502783381766</v>
      </c>
      <c r="F258" s="130">
        <v>75.600718959099908</v>
      </c>
      <c r="G258" s="130">
        <v>54.69529517651906</v>
      </c>
      <c r="H258" s="130">
        <v>114.77589594712717</v>
      </c>
      <c r="I258" s="130">
        <v>67.062795250672167</v>
      </c>
      <c r="J258" s="130">
        <v>45.197072660548059</v>
      </c>
    </row>
    <row r="259" spans="1:10" customFormat="1" ht="15" x14ac:dyDescent="0.45">
      <c r="A259" s="3" t="s">
        <v>237</v>
      </c>
      <c r="B259" s="3" t="s">
        <v>82</v>
      </c>
      <c r="C259" s="3" t="s">
        <v>490</v>
      </c>
      <c r="D259" s="124">
        <v>26.179249574402292</v>
      </c>
      <c r="E259" s="130">
        <v>6.1292515782295185</v>
      </c>
      <c r="F259" s="130">
        <v>4.3383997169283193</v>
      </c>
      <c r="G259" s="130">
        <v>3.4556455036185607</v>
      </c>
      <c r="H259" s="130">
        <v>5.7822451947737337</v>
      </c>
      <c r="I259" s="130">
        <v>3.7781856479251914</v>
      </c>
      <c r="J259" s="130">
        <v>2.6955219329269675</v>
      </c>
    </row>
    <row r="260" spans="1:10" customFormat="1" ht="15" x14ac:dyDescent="0.45">
      <c r="A260" s="3" t="s">
        <v>237</v>
      </c>
      <c r="B260" s="3" t="s">
        <v>82</v>
      </c>
      <c r="C260" s="3" t="s">
        <v>491</v>
      </c>
      <c r="D260" s="124">
        <v>25.343567375615894</v>
      </c>
      <c r="E260" s="130">
        <v>6.2839872421960381</v>
      </c>
      <c r="F260" s="130">
        <v>4.0335391962792979</v>
      </c>
      <c r="G260" s="130">
        <v>3.1692660419927239</v>
      </c>
      <c r="H260" s="130">
        <v>5.6151282816299819</v>
      </c>
      <c r="I260" s="130">
        <v>3.6557444463720614</v>
      </c>
      <c r="J260" s="130">
        <v>2.5859021671457882</v>
      </c>
    </row>
    <row r="261" spans="1:10" customFormat="1" ht="15" x14ac:dyDescent="0.45">
      <c r="A261" s="3" t="s">
        <v>237</v>
      </c>
      <c r="B261" s="3" t="s">
        <v>82</v>
      </c>
      <c r="C261" s="3" t="s">
        <v>492</v>
      </c>
      <c r="D261" s="124">
        <v>109.36134858841407</v>
      </c>
      <c r="E261" s="130">
        <v>27.603123166472642</v>
      </c>
      <c r="F261" s="130">
        <v>17.381739838850123</v>
      </c>
      <c r="G261" s="130">
        <v>12.960261635578679</v>
      </c>
      <c r="H261" s="130">
        <v>25.777783852423326</v>
      </c>
      <c r="I261" s="130">
        <v>15.213319292976564</v>
      </c>
      <c r="J261" s="130">
        <v>10.425120802112742</v>
      </c>
    </row>
    <row r="262" spans="1:10" customFormat="1" ht="15" x14ac:dyDescent="0.45">
      <c r="A262" s="2" t="s">
        <v>235</v>
      </c>
      <c r="B262" s="2" t="s">
        <v>83</v>
      </c>
      <c r="C262" s="2" t="s">
        <v>493</v>
      </c>
      <c r="D262" s="123">
        <v>1846.6283130051338</v>
      </c>
      <c r="E262" s="129">
        <v>469.81186150546921</v>
      </c>
      <c r="F262" s="129">
        <v>294.53747440365561</v>
      </c>
      <c r="G262" s="129">
        <v>209.05064299883321</v>
      </c>
      <c r="H262" s="129">
        <v>433.84386236683054</v>
      </c>
      <c r="I262" s="129">
        <v>263.50658444250473</v>
      </c>
      <c r="J262" s="129">
        <v>175.87788728784065</v>
      </c>
    </row>
    <row r="263" spans="1:10" customFormat="1" ht="15" x14ac:dyDescent="0.45">
      <c r="A263" s="3" t="s">
        <v>237</v>
      </c>
      <c r="B263" s="3" t="s">
        <v>83</v>
      </c>
      <c r="C263" s="3" t="s">
        <v>494</v>
      </c>
      <c r="D263" s="124">
        <v>948.59879611745396</v>
      </c>
      <c r="E263" s="130">
        <v>243.76884572770572</v>
      </c>
      <c r="F263" s="130">
        <v>149.40979608915512</v>
      </c>
      <c r="G263" s="130">
        <v>104.70351316442843</v>
      </c>
      <c r="H263" s="130">
        <v>228.29005920001882</v>
      </c>
      <c r="I263" s="130">
        <v>133.60084249468815</v>
      </c>
      <c r="J263" s="130">
        <v>88.825739441457728</v>
      </c>
    </row>
    <row r="264" spans="1:10" customFormat="1" ht="15" x14ac:dyDescent="0.45">
      <c r="A264" s="3" t="s">
        <v>237</v>
      </c>
      <c r="B264" s="3" t="s">
        <v>83</v>
      </c>
      <c r="C264" s="3" t="s">
        <v>495</v>
      </c>
      <c r="D264" s="124">
        <v>93.420214110457152</v>
      </c>
      <c r="E264" s="130">
        <v>24.173149281881368</v>
      </c>
      <c r="F264" s="130">
        <v>15.224265385026293</v>
      </c>
      <c r="G264" s="130">
        <v>10.526036211758964</v>
      </c>
      <c r="H264" s="130">
        <v>21.315762271485216</v>
      </c>
      <c r="I264" s="130">
        <v>13.757143574505385</v>
      </c>
      <c r="J264" s="130">
        <v>8.4238573857999253</v>
      </c>
    </row>
    <row r="265" spans="1:10" customFormat="1" ht="15" x14ac:dyDescent="0.45">
      <c r="A265" s="3" t="s">
        <v>237</v>
      </c>
      <c r="B265" s="3" t="s">
        <v>83</v>
      </c>
      <c r="C265" s="3" t="s">
        <v>496</v>
      </c>
      <c r="D265" s="124">
        <v>126.41405736762141</v>
      </c>
      <c r="E265" s="130">
        <v>30.783800703562299</v>
      </c>
      <c r="F265" s="130">
        <v>20.500697473182374</v>
      </c>
      <c r="G265" s="130">
        <v>15.206749412332549</v>
      </c>
      <c r="H265" s="130">
        <v>28.660550604153006</v>
      </c>
      <c r="I265" s="130">
        <v>18.256857731582965</v>
      </c>
      <c r="J265" s="130">
        <v>13.005401442808207</v>
      </c>
    </row>
    <row r="266" spans="1:10" customFormat="1" ht="15" x14ac:dyDescent="0.45">
      <c r="A266" s="3" t="s">
        <v>237</v>
      </c>
      <c r="B266" s="3" t="s">
        <v>83</v>
      </c>
      <c r="C266" s="3" t="s">
        <v>497</v>
      </c>
      <c r="D266" s="124">
        <v>153.98765047528084</v>
      </c>
      <c r="E266" s="130">
        <v>38.847248081373309</v>
      </c>
      <c r="F266" s="130">
        <v>25.064224959205312</v>
      </c>
      <c r="G266" s="130">
        <v>17.488239123285144</v>
      </c>
      <c r="H266" s="130">
        <v>36.038762319449539</v>
      </c>
      <c r="I266" s="130">
        <v>21.860127377289377</v>
      </c>
      <c r="J266" s="130">
        <v>14.689048614678132</v>
      </c>
    </row>
    <row r="267" spans="1:10" customFormat="1" ht="15" x14ac:dyDescent="0.45">
      <c r="A267" s="3" t="s">
        <v>237</v>
      </c>
      <c r="B267" s="3" t="s">
        <v>83</v>
      </c>
      <c r="C267" s="3" t="s">
        <v>498</v>
      </c>
      <c r="D267" s="124">
        <v>133.91698032460607</v>
      </c>
      <c r="E267" s="130">
        <v>33.165010643491513</v>
      </c>
      <c r="F267" s="130">
        <v>21.94057716301695</v>
      </c>
      <c r="G267" s="130">
        <v>16.384087199016594</v>
      </c>
      <c r="H267" s="130">
        <v>28.576992147581148</v>
      </c>
      <c r="I267" s="130">
        <v>20.277137557209645</v>
      </c>
      <c r="J267" s="130">
        <v>13.573175614290221</v>
      </c>
    </row>
    <row r="268" spans="1:10" customFormat="1" ht="15" x14ac:dyDescent="0.45">
      <c r="A268" s="3" t="s">
        <v>237</v>
      </c>
      <c r="B268" s="3" t="s">
        <v>83</v>
      </c>
      <c r="C268" s="3" t="s">
        <v>499</v>
      </c>
      <c r="D268" s="124">
        <v>341.90468711813048</v>
      </c>
      <c r="E268" s="130">
        <v>87.382668012206381</v>
      </c>
      <c r="F268" s="130">
        <v>54.682597080721386</v>
      </c>
      <c r="G268" s="130">
        <v>38.712139223778742</v>
      </c>
      <c r="H268" s="130">
        <v>79.831749408769113</v>
      </c>
      <c r="I268" s="130">
        <v>48.687869217591448</v>
      </c>
      <c r="J268" s="130">
        <v>32.607664175063427</v>
      </c>
    </row>
    <row r="269" spans="1:10" customFormat="1" ht="15" x14ac:dyDescent="0.45">
      <c r="A269" s="3" t="s">
        <v>237</v>
      </c>
      <c r="B269" s="3" t="s">
        <v>83</v>
      </c>
      <c r="C269" s="3" t="s">
        <v>500</v>
      </c>
      <c r="D269" s="124">
        <v>48.385927491584326</v>
      </c>
      <c r="E269" s="130">
        <v>11.691139055248488</v>
      </c>
      <c r="F269" s="130">
        <v>7.7153162533481794</v>
      </c>
      <c r="G269" s="130">
        <v>6.0298786642331414</v>
      </c>
      <c r="H269" s="130">
        <v>11.129986415373716</v>
      </c>
      <c r="I269" s="130">
        <v>7.0666064896378451</v>
      </c>
      <c r="J269" s="130">
        <v>4.753000613742957</v>
      </c>
    </row>
    <row r="270" spans="1:10" customFormat="1" ht="15" x14ac:dyDescent="0.45">
      <c r="A270" s="2" t="s">
        <v>235</v>
      </c>
      <c r="B270" s="2" t="s">
        <v>84</v>
      </c>
      <c r="C270" s="2" t="s">
        <v>501</v>
      </c>
      <c r="D270" s="123">
        <v>800.66382555200551</v>
      </c>
      <c r="E270" s="129">
        <v>199.6949707745745</v>
      </c>
      <c r="F270" s="129">
        <v>129.39687544901102</v>
      </c>
      <c r="G270" s="129">
        <v>93.87200552693497</v>
      </c>
      <c r="H270" s="129">
        <v>184.75610332607229</v>
      </c>
      <c r="I270" s="129">
        <v>113.23624693636911</v>
      </c>
      <c r="J270" s="129">
        <v>79.707623539043652</v>
      </c>
    </row>
    <row r="271" spans="1:10" customFormat="1" ht="15" x14ac:dyDescent="0.45">
      <c r="A271" s="3" t="s">
        <v>237</v>
      </c>
      <c r="B271" s="3" t="s">
        <v>84</v>
      </c>
      <c r="C271" s="3" t="s">
        <v>502</v>
      </c>
      <c r="D271" s="124">
        <v>81.693338890825032</v>
      </c>
      <c r="E271" s="130">
        <v>20.330546960046021</v>
      </c>
      <c r="F271" s="130">
        <v>12.865113971388514</v>
      </c>
      <c r="G271" s="130">
        <v>9.6255319046465662</v>
      </c>
      <c r="H271" s="130">
        <v>18.825720265643405</v>
      </c>
      <c r="I271" s="130">
        <v>11.80245724971075</v>
      </c>
      <c r="J271" s="130">
        <v>8.2439685393897886</v>
      </c>
    </row>
    <row r="272" spans="1:10" customFormat="1" ht="15" x14ac:dyDescent="0.45">
      <c r="A272" s="3" t="s">
        <v>237</v>
      </c>
      <c r="B272" s="3" t="s">
        <v>84</v>
      </c>
      <c r="C272" s="3" t="s">
        <v>503</v>
      </c>
      <c r="D272" s="124">
        <v>189.28072446825158</v>
      </c>
      <c r="E272" s="130">
        <v>47.564023818154133</v>
      </c>
      <c r="F272" s="130">
        <v>29.895091671028229</v>
      </c>
      <c r="G272" s="130">
        <v>22.748075235146576</v>
      </c>
      <c r="H272" s="130">
        <v>43.634226021832994</v>
      </c>
      <c r="I272" s="130">
        <v>26.399197634866194</v>
      </c>
      <c r="J272" s="130">
        <v>19.040110087223436</v>
      </c>
    </row>
    <row r="273" spans="1:10" customFormat="1" ht="15" x14ac:dyDescent="0.45">
      <c r="A273" s="3" t="s">
        <v>237</v>
      </c>
      <c r="B273" s="3" t="s">
        <v>84</v>
      </c>
      <c r="C273" s="3" t="s">
        <v>504</v>
      </c>
      <c r="D273" s="124">
        <v>224.27665105668274</v>
      </c>
      <c r="E273" s="130">
        <v>56.504306625108875</v>
      </c>
      <c r="F273" s="130">
        <v>36.498839564471531</v>
      </c>
      <c r="G273" s="130">
        <v>25.309580419688871</v>
      </c>
      <c r="H273" s="130">
        <v>52.733741942510157</v>
      </c>
      <c r="I273" s="130">
        <v>31.401795298322678</v>
      </c>
      <c r="J273" s="130">
        <v>21.82838720658064</v>
      </c>
    </row>
    <row r="274" spans="1:10" customFormat="1" ht="15" x14ac:dyDescent="0.45">
      <c r="A274" s="3" t="s">
        <v>237</v>
      </c>
      <c r="B274" s="3" t="s">
        <v>84</v>
      </c>
      <c r="C274" s="3" t="s">
        <v>505</v>
      </c>
      <c r="D274" s="124">
        <v>145.5857705154427</v>
      </c>
      <c r="E274" s="130">
        <v>36.414459586788581</v>
      </c>
      <c r="F274" s="130">
        <v>24.065220483847792</v>
      </c>
      <c r="G274" s="130">
        <v>16.835930349581833</v>
      </c>
      <c r="H274" s="130">
        <v>33.540364467950496</v>
      </c>
      <c r="I274" s="130">
        <v>20.465172259594798</v>
      </c>
      <c r="J274" s="130">
        <v>14.264623367679212</v>
      </c>
    </row>
    <row r="275" spans="1:10" customFormat="1" ht="15" x14ac:dyDescent="0.45">
      <c r="A275" s="3" t="s">
        <v>237</v>
      </c>
      <c r="B275" s="3" t="s">
        <v>84</v>
      </c>
      <c r="C275" s="3" t="s">
        <v>506</v>
      </c>
      <c r="D275" s="124">
        <v>159.82734062080385</v>
      </c>
      <c r="E275" s="130">
        <v>38.881633784476975</v>
      </c>
      <c r="F275" s="130">
        <v>26.07260975827516</v>
      </c>
      <c r="G275" s="130">
        <v>19.352887617871222</v>
      </c>
      <c r="H275" s="130">
        <v>36.022050628135169</v>
      </c>
      <c r="I275" s="130">
        <v>23.167624493874644</v>
      </c>
      <c r="J275" s="130">
        <v>16.330534338170679</v>
      </c>
    </row>
    <row r="276" spans="1:10" customFormat="1" ht="15" x14ac:dyDescent="0.45">
      <c r="A276" s="2" t="s">
        <v>235</v>
      </c>
      <c r="B276" s="2" t="s">
        <v>85</v>
      </c>
      <c r="C276" s="2" t="s">
        <v>507</v>
      </c>
      <c r="D276" s="123">
        <v>426.76567587529854</v>
      </c>
      <c r="E276" s="129">
        <v>108.37513975699767</v>
      </c>
      <c r="F276" s="129">
        <v>69.057943169786341</v>
      </c>
      <c r="G276" s="129">
        <v>49.0154358542731</v>
      </c>
      <c r="H276" s="129">
        <v>99.317581481330336</v>
      </c>
      <c r="I276" s="129">
        <v>59.799408258538229</v>
      </c>
      <c r="J276" s="129">
        <v>41.20016735437288</v>
      </c>
    </row>
    <row r="277" spans="1:10" customFormat="1" ht="15" x14ac:dyDescent="0.45">
      <c r="A277" s="3" t="s">
        <v>237</v>
      </c>
      <c r="B277" s="3" t="s">
        <v>85</v>
      </c>
      <c r="C277" s="3" t="s">
        <v>508</v>
      </c>
      <c r="D277" s="124">
        <v>317.99481050899414</v>
      </c>
      <c r="E277" s="130">
        <v>81.562887761909749</v>
      </c>
      <c r="F277" s="130">
        <v>51.361962486575138</v>
      </c>
      <c r="G277" s="130">
        <v>35.294677648376727</v>
      </c>
      <c r="H277" s="130">
        <v>75.394795364802604</v>
      </c>
      <c r="I277" s="130">
        <v>44.555478665173496</v>
      </c>
      <c r="J277" s="130">
        <v>29.825008582156361</v>
      </c>
    </row>
    <row r="278" spans="1:10" customFormat="1" ht="15" x14ac:dyDescent="0.45">
      <c r="A278" s="3" t="s">
        <v>237</v>
      </c>
      <c r="B278" s="3" t="s">
        <v>85</v>
      </c>
      <c r="C278" s="3" t="s">
        <v>509</v>
      </c>
      <c r="D278" s="124">
        <v>74.008415229402743</v>
      </c>
      <c r="E278" s="130">
        <v>18.181440516066502</v>
      </c>
      <c r="F278" s="130">
        <v>11.71133415477837</v>
      </c>
      <c r="G278" s="130">
        <v>9.5109801199962476</v>
      </c>
      <c r="H278" s="130">
        <v>16.427592562030586</v>
      </c>
      <c r="I278" s="130">
        <v>10.346281531239571</v>
      </c>
      <c r="J278" s="130">
        <v>7.8307863452914743</v>
      </c>
    </row>
    <row r="279" spans="1:10" customFormat="1" ht="15" x14ac:dyDescent="0.45">
      <c r="A279" s="3" t="s">
        <v>237</v>
      </c>
      <c r="B279" s="3" t="s">
        <v>85</v>
      </c>
      <c r="C279" s="3" t="s">
        <v>510</v>
      </c>
      <c r="D279" s="124">
        <v>34.762450136901869</v>
      </c>
      <c r="E279" s="130">
        <v>8.630811479021661</v>
      </c>
      <c r="F279" s="130">
        <v>5.9846465284330117</v>
      </c>
      <c r="G279" s="130">
        <v>4.2097780858999627</v>
      </c>
      <c r="H279" s="130">
        <v>7.4951935544971704</v>
      </c>
      <c r="I279" s="130">
        <v>4.8976480621252474</v>
      </c>
      <c r="J279" s="130">
        <v>3.5443724269248191</v>
      </c>
    </row>
    <row r="280" spans="1:10" customFormat="1" ht="15" x14ac:dyDescent="0.45">
      <c r="A280" s="2" t="s">
        <v>235</v>
      </c>
      <c r="B280" s="2" t="s">
        <v>86</v>
      </c>
      <c r="C280" s="2" t="s">
        <v>511</v>
      </c>
      <c r="D280" s="123">
        <v>609.27418454946132</v>
      </c>
      <c r="E280" s="129">
        <v>153.24848230728969</v>
      </c>
      <c r="F280" s="129">
        <v>98.16977781083969</v>
      </c>
      <c r="G280" s="129">
        <v>70.242517948784609</v>
      </c>
      <c r="H280" s="129">
        <v>142.43374507241796</v>
      </c>
      <c r="I280" s="129">
        <v>86.198605893404206</v>
      </c>
      <c r="J280" s="129">
        <v>58.981055516725171</v>
      </c>
    </row>
    <row r="281" spans="1:10" customFormat="1" ht="15" x14ac:dyDescent="0.45">
      <c r="A281" s="3" t="s">
        <v>237</v>
      </c>
      <c r="B281" s="3" t="s">
        <v>86</v>
      </c>
      <c r="C281" s="3" t="s">
        <v>512</v>
      </c>
      <c r="D281" s="124">
        <v>35.033318820270154</v>
      </c>
      <c r="E281" s="130">
        <v>7.9259045653963742</v>
      </c>
      <c r="F281" s="130">
        <v>5.8908432913102544</v>
      </c>
      <c r="G281" s="130">
        <v>4.3911517449296804</v>
      </c>
      <c r="H281" s="130">
        <v>7.8043598438130992</v>
      </c>
      <c r="I281" s="130">
        <v>5.0550724641221461</v>
      </c>
      <c r="J281" s="130">
        <v>3.9659869106985939</v>
      </c>
    </row>
    <row r="282" spans="1:10" customFormat="1" ht="15" x14ac:dyDescent="0.45">
      <c r="A282" s="3" t="s">
        <v>237</v>
      </c>
      <c r="B282" s="3" t="s">
        <v>86</v>
      </c>
      <c r="C282" s="3" t="s">
        <v>513</v>
      </c>
      <c r="D282" s="124">
        <v>12.953727349597495</v>
      </c>
      <c r="E282" s="130">
        <v>3.2150632401933215</v>
      </c>
      <c r="F282" s="130">
        <v>2.0636712167010391</v>
      </c>
      <c r="G282" s="130">
        <v>1.5114471585808666</v>
      </c>
      <c r="H282" s="130">
        <v>3.2170005780171751</v>
      </c>
      <c r="I282" s="130">
        <v>1.7491600221875885</v>
      </c>
      <c r="J282" s="130">
        <v>1.1973851339175059</v>
      </c>
    </row>
    <row r="283" spans="1:10" customFormat="1" ht="15" x14ac:dyDescent="0.45">
      <c r="A283" s="3" t="s">
        <v>237</v>
      </c>
      <c r="B283" s="3" t="s">
        <v>86</v>
      </c>
      <c r="C283" s="3" t="s">
        <v>514</v>
      </c>
      <c r="D283" s="124">
        <v>306.60057703097851</v>
      </c>
      <c r="E283" s="130">
        <v>78.029756768007474</v>
      </c>
      <c r="F283" s="130">
        <v>48.880866864677536</v>
      </c>
      <c r="G283" s="130">
        <v>34.683734796908176</v>
      </c>
      <c r="H283" s="130">
        <v>72.796127365417334</v>
      </c>
      <c r="I283" s="130">
        <v>43.287337649087348</v>
      </c>
      <c r="J283" s="130">
        <v>28.922753586880653</v>
      </c>
    </row>
    <row r="284" spans="1:10" customFormat="1" ht="15" x14ac:dyDescent="0.45">
      <c r="A284" s="3" t="s">
        <v>237</v>
      </c>
      <c r="B284" s="3" t="s">
        <v>86</v>
      </c>
      <c r="C284" s="3" t="s">
        <v>515</v>
      </c>
      <c r="D284" s="124">
        <v>183.18996629775987</v>
      </c>
      <c r="E284" s="130">
        <v>46.317542080646042</v>
      </c>
      <c r="F284" s="130">
        <v>29.421385323558191</v>
      </c>
      <c r="G284" s="130">
        <v>21.379817807378636</v>
      </c>
      <c r="H284" s="130">
        <v>42.238799797082656</v>
      </c>
      <c r="I284" s="130">
        <v>25.913805728709121</v>
      </c>
      <c r="J284" s="130">
        <v>17.918615560385209</v>
      </c>
    </row>
    <row r="285" spans="1:10" customFormat="1" ht="15" x14ac:dyDescent="0.45">
      <c r="A285" s="3" t="s">
        <v>237</v>
      </c>
      <c r="B285" s="3" t="s">
        <v>86</v>
      </c>
      <c r="C285" s="3" t="s">
        <v>516</v>
      </c>
      <c r="D285" s="124">
        <v>71.496595050854893</v>
      </c>
      <c r="E285" s="130">
        <v>17.760215653046558</v>
      </c>
      <c r="F285" s="130">
        <v>11.91301111459237</v>
      </c>
      <c r="G285" s="130">
        <v>8.2763664409870117</v>
      </c>
      <c r="H285" s="130">
        <v>16.377457488087469</v>
      </c>
      <c r="I285" s="130">
        <v>10.193230029298164</v>
      </c>
      <c r="J285" s="130">
        <v>6.9763143248433215</v>
      </c>
    </row>
    <row r="286" spans="1:10" customFormat="1" ht="15" x14ac:dyDescent="0.45">
      <c r="A286" s="2" t="s">
        <v>235</v>
      </c>
      <c r="B286" s="2" t="s">
        <v>87</v>
      </c>
      <c r="C286" s="2" t="s">
        <v>517</v>
      </c>
      <c r="D286" s="123">
        <v>809.34549558385856</v>
      </c>
      <c r="E286" s="129">
        <v>201.76670938657125</v>
      </c>
      <c r="F286" s="129">
        <v>131.43240569457518</v>
      </c>
      <c r="G286" s="129">
        <v>95.421636613732773</v>
      </c>
      <c r="H286" s="129">
        <v>184.47200457372824</v>
      </c>
      <c r="I286" s="129">
        <v>115.33086606293875</v>
      </c>
      <c r="J286" s="129">
        <v>80.921873252312324</v>
      </c>
    </row>
    <row r="287" spans="1:10" customFormat="1" ht="15" x14ac:dyDescent="0.45">
      <c r="A287" s="3" t="s">
        <v>237</v>
      </c>
      <c r="B287" s="3" t="s">
        <v>87</v>
      </c>
      <c r="C287" s="3" t="s">
        <v>518</v>
      </c>
      <c r="D287" s="124">
        <v>191.86544015032439</v>
      </c>
      <c r="E287" s="130">
        <v>48.054020087381495</v>
      </c>
      <c r="F287" s="130">
        <v>30.781532261838446</v>
      </c>
      <c r="G287" s="130">
        <v>22.528517647900085</v>
      </c>
      <c r="H287" s="130">
        <v>44.09379753297835</v>
      </c>
      <c r="I287" s="130">
        <v>27.221302845294339</v>
      </c>
      <c r="J287" s="130">
        <v>19.186269774931674</v>
      </c>
    </row>
    <row r="288" spans="1:10" customFormat="1" ht="15" x14ac:dyDescent="0.45">
      <c r="A288" s="3" t="s">
        <v>237</v>
      </c>
      <c r="B288" s="3" t="s">
        <v>87</v>
      </c>
      <c r="C288" s="3" t="s">
        <v>519</v>
      </c>
      <c r="D288" s="124">
        <v>88.785428980014458</v>
      </c>
      <c r="E288" s="130">
        <v>21.499660865570821</v>
      </c>
      <c r="F288" s="130">
        <v>14.595783696303682</v>
      </c>
      <c r="G288" s="130">
        <v>10.780595733204178</v>
      </c>
      <c r="H288" s="130">
        <v>20.095808805535906</v>
      </c>
      <c r="I288" s="130">
        <v>12.681410160860001</v>
      </c>
      <c r="J288" s="130">
        <v>9.1321697185398669</v>
      </c>
    </row>
    <row r="289" spans="1:10" customFormat="1" ht="15" x14ac:dyDescent="0.45">
      <c r="A289" s="3" t="s">
        <v>237</v>
      </c>
      <c r="B289" s="3" t="s">
        <v>87</v>
      </c>
      <c r="C289" s="3" t="s">
        <v>520</v>
      </c>
      <c r="D289" s="124">
        <v>478.71576855922984</v>
      </c>
      <c r="E289" s="130">
        <v>120.08347166379841</v>
      </c>
      <c r="F289" s="130">
        <v>77.603418071671413</v>
      </c>
      <c r="G289" s="130">
        <v>55.468519722908745</v>
      </c>
      <c r="H289" s="130">
        <v>110.0548431508161</v>
      </c>
      <c r="I289" s="130">
        <v>68.177884764816866</v>
      </c>
      <c r="J289" s="130">
        <v>47.327631185218316</v>
      </c>
    </row>
    <row r="290" spans="1:10" customFormat="1" ht="15" x14ac:dyDescent="0.45">
      <c r="A290" s="3" t="s">
        <v>237</v>
      </c>
      <c r="B290" s="3" t="s">
        <v>87</v>
      </c>
      <c r="C290" s="3" t="s">
        <v>521</v>
      </c>
      <c r="D290" s="124">
        <v>49.978857894289405</v>
      </c>
      <c r="E290" s="130">
        <v>12.129556769820265</v>
      </c>
      <c r="F290" s="130">
        <v>8.4516716647619852</v>
      </c>
      <c r="G290" s="130">
        <v>6.6440035097196795</v>
      </c>
      <c r="H290" s="130">
        <v>10.227555084397473</v>
      </c>
      <c r="I290" s="130">
        <v>7.2502682919675498</v>
      </c>
      <c r="J290" s="130">
        <v>5.2758025736224461</v>
      </c>
    </row>
    <row r="291" spans="1:10" customFormat="1" ht="15" x14ac:dyDescent="0.45">
      <c r="A291" s="2" t="s">
        <v>235</v>
      </c>
      <c r="B291" s="2" t="s">
        <v>88</v>
      </c>
      <c r="C291" s="2" t="s">
        <v>522</v>
      </c>
      <c r="D291" s="123">
        <v>392.72999870102018</v>
      </c>
      <c r="E291" s="129">
        <v>98.618196501331084</v>
      </c>
      <c r="F291" s="129">
        <v>61.886685691750415</v>
      </c>
      <c r="G291" s="129">
        <v>46.278920998737092</v>
      </c>
      <c r="H291" s="129">
        <v>91.730473624604357</v>
      </c>
      <c r="I291" s="129">
        <v>55.83756080828352</v>
      </c>
      <c r="J291" s="129">
        <v>38.378161076313695</v>
      </c>
    </row>
    <row r="292" spans="1:10" customFormat="1" ht="15" x14ac:dyDescent="0.45">
      <c r="A292" s="3" t="s">
        <v>237</v>
      </c>
      <c r="B292" s="3" t="s">
        <v>88</v>
      </c>
      <c r="C292" s="3" t="s">
        <v>523</v>
      </c>
      <c r="D292" s="124">
        <v>19.085324294207719</v>
      </c>
      <c r="E292" s="130">
        <v>4.7022448994271357</v>
      </c>
      <c r="F292" s="130">
        <v>3.0157740734971994</v>
      </c>
      <c r="G292" s="130">
        <v>2.4119514656932566</v>
      </c>
      <c r="H292" s="130">
        <v>4.1444994459649873</v>
      </c>
      <c r="I292" s="130">
        <v>2.8292663358884234</v>
      </c>
      <c r="J292" s="130">
        <v>1.9815880737367164</v>
      </c>
    </row>
    <row r="293" spans="1:10" customFormat="1" ht="15" x14ac:dyDescent="0.45">
      <c r="A293" s="3" t="s">
        <v>237</v>
      </c>
      <c r="B293" s="3" t="s">
        <v>88</v>
      </c>
      <c r="C293" s="3" t="s">
        <v>524</v>
      </c>
      <c r="D293" s="124">
        <v>308.71973646371623</v>
      </c>
      <c r="E293" s="130">
        <v>78.528349463010713</v>
      </c>
      <c r="F293" s="130">
        <v>48.599457153309267</v>
      </c>
      <c r="G293" s="130">
        <v>35.657424966436288</v>
      </c>
      <c r="H293" s="130">
        <v>72.687501371873864</v>
      </c>
      <c r="I293" s="130">
        <v>43.672152853968626</v>
      </c>
      <c r="J293" s="130">
        <v>29.574850655117459</v>
      </c>
    </row>
    <row r="294" spans="1:10" customFormat="1" ht="15" x14ac:dyDescent="0.45">
      <c r="A294" s="3" t="s">
        <v>237</v>
      </c>
      <c r="B294" s="3" t="s">
        <v>88</v>
      </c>
      <c r="C294" s="3" t="s">
        <v>525</v>
      </c>
      <c r="D294" s="124">
        <v>24.082599033317834</v>
      </c>
      <c r="E294" s="130">
        <v>5.5189053481393442</v>
      </c>
      <c r="F294" s="130">
        <v>3.719298351918007</v>
      </c>
      <c r="G294" s="130">
        <v>3.2710898505707937</v>
      </c>
      <c r="H294" s="130">
        <v>5.3644529119143627</v>
      </c>
      <c r="I294" s="130">
        <v>3.6426257462056526</v>
      </c>
      <c r="J294" s="130">
        <v>2.5662268245696769</v>
      </c>
    </row>
    <row r="295" spans="1:10" customFormat="1" ht="15" x14ac:dyDescent="0.45">
      <c r="A295" s="3" t="s">
        <v>237</v>
      </c>
      <c r="B295" s="3" t="s">
        <v>88</v>
      </c>
      <c r="C295" s="3" t="s">
        <v>526</v>
      </c>
      <c r="D295" s="124">
        <v>40.842338909777936</v>
      </c>
      <c r="E295" s="130">
        <v>9.8686967907538747</v>
      </c>
      <c r="F295" s="130">
        <v>6.5521561130258066</v>
      </c>
      <c r="G295" s="130">
        <v>4.9384547160368504</v>
      </c>
      <c r="H295" s="130">
        <v>9.5340198948509176</v>
      </c>
      <c r="I295" s="130">
        <v>5.6935158722205825</v>
      </c>
      <c r="J295" s="130">
        <v>4.2554955228899036</v>
      </c>
    </row>
    <row r="296" spans="1:10" customFormat="1" ht="15" x14ac:dyDescent="0.45">
      <c r="A296" s="2" t="s">
        <v>235</v>
      </c>
      <c r="B296" s="2" t="s">
        <v>89</v>
      </c>
      <c r="C296" s="2" t="s">
        <v>527</v>
      </c>
      <c r="D296" s="123">
        <v>3519.1676706193425</v>
      </c>
      <c r="E296" s="129">
        <v>915.35601304551778</v>
      </c>
      <c r="F296" s="129">
        <v>556.29540759475617</v>
      </c>
      <c r="G296" s="129">
        <v>382.6443266543684</v>
      </c>
      <c r="H296" s="129">
        <v>850.8256281974609</v>
      </c>
      <c r="I296" s="129">
        <v>491.94688334020515</v>
      </c>
      <c r="J296" s="129">
        <v>322.09941178703417</v>
      </c>
    </row>
    <row r="297" spans="1:10" customFormat="1" ht="15" x14ac:dyDescent="0.45">
      <c r="A297" s="3" t="s">
        <v>237</v>
      </c>
      <c r="B297" s="3" t="s">
        <v>89</v>
      </c>
      <c r="C297" s="3" t="s">
        <v>528</v>
      </c>
      <c r="D297" s="124">
        <v>1183.1754940321057</v>
      </c>
      <c r="E297" s="130">
        <v>318.70388921638317</v>
      </c>
      <c r="F297" s="130">
        <v>183.79337265650798</v>
      </c>
      <c r="G297" s="130">
        <v>121.80036702349143</v>
      </c>
      <c r="H297" s="130">
        <v>294.02549698511319</v>
      </c>
      <c r="I297" s="130">
        <v>161.75357305179733</v>
      </c>
      <c r="J297" s="130">
        <v>103.09879509881253</v>
      </c>
    </row>
    <row r="298" spans="1:10" customFormat="1" ht="15" x14ac:dyDescent="0.45">
      <c r="A298" s="3" t="s">
        <v>237</v>
      </c>
      <c r="B298" s="3" t="s">
        <v>89</v>
      </c>
      <c r="C298" s="3" t="s">
        <v>529</v>
      </c>
      <c r="D298" s="124">
        <v>248.94493375784117</v>
      </c>
      <c r="E298" s="130">
        <v>63.716707851104033</v>
      </c>
      <c r="F298" s="130">
        <v>39.735051245207252</v>
      </c>
      <c r="G298" s="130">
        <v>27.374694537413053</v>
      </c>
      <c r="H298" s="130">
        <v>59.735940603233288</v>
      </c>
      <c r="I298" s="130">
        <v>35.328659548133821</v>
      </c>
      <c r="J298" s="130">
        <v>23.053879972749726</v>
      </c>
    </row>
    <row r="299" spans="1:10" customFormat="1" ht="15" x14ac:dyDescent="0.45">
      <c r="A299" s="3" t="s">
        <v>237</v>
      </c>
      <c r="B299" s="3" t="s">
        <v>89</v>
      </c>
      <c r="C299" s="3" t="s">
        <v>530</v>
      </c>
      <c r="D299" s="124">
        <v>131.4761540758721</v>
      </c>
      <c r="E299" s="130">
        <v>34.789735115140012</v>
      </c>
      <c r="F299" s="130">
        <v>21.208911913459303</v>
      </c>
      <c r="G299" s="130">
        <v>13.020719521921919</v>
      </c>
      <c r="H299" s="130">
        <v>33.072437111148005</v>
      </c>
      <c r="I299" s="130">
        <v>18.208755830972791</v>
      </c>
      <c r="J299" s="130">
        <v>11.175594583230067</v>
      </c>
    </row>
    <row r="300" spans="1:10" customFormat="1" ht="15" x14ac:dyDescent="0.45">
      <c r="A300" s="3" t="s">
        <v>237</v>
      </c>
      <c r="B300" s="3" t="s">
        <v>89</v>
      </c>
      <c r="C300" s="3" t="s">
        <v>531</v>
      </c>
      <c r="D300" s="124">
        <v>303.5341036565552</v>
      </c>
      <c r="E300" s="130">
        <v>78.966767177582497</v>
      </c>
      <c r="F300" s="130">
        <v>47.741157533635963</v>
      </c>
      <c r="G300" s="130">
        <v>34.425993281444946</v>
      </c>
      <c r="H300" s="130">
        <v>71.166737462265687</v>
      </c>
      <c r="I300" s="130">
        <v>42.858793443651422</v>
      </c>
      <c r="J300" s="130">
        <v>28.374654757974646</v>
      </c>
    </row>
    <row r="301" spans="1:10" customFormat="1" ht="15" x14ac:dyDescent="0.45">
      <c r="A301" s="3" t="s">
        <v>237</v>
      </c>
      <c r="B301" s="3" t="s">
        <v>89</v>
      </c>
      <c r="C301" s="3" t="s">
        <v>532</v>
      </c>
      <c r="D301" s="124">
        <v>54.952203447543233</v>
      </c>
      <c r="E301" s="130">
        <v>13.917613331211214</v>
      </c>
      <c r="F301" s="130">
        <v>8.8221944513969444</v>
      </c>
      <c r="G301" s="130">
        <v>6.0076047061066751</v>
      </c>
      <c r="H301" s="130">
        <v>12.851290620754348</v>
      </c>
      <c r="I301" s="130">
        <v>8.1816960037824646</v>
      </c>
      <c r="J301" s="130">
        <v>5.171804334291588</v>
      </c>
    </row>
    <row r="302" spans="1:10" customFormat="1" ht="15" x14ac:dyDescent="0.45">
      <c r="A302" s="3" t="s">
        <v>237</v>
      </c>
      <c r="B302" s="3" t="s">
        <v>89</v>
      </c>
      <c r="C302" s="3" t="s">
        <v>533</v>
      </c>
      <c r="D302" s="124">
        <v>323.96209997129978</v>
      </c>
      <c r="E302" s="130">
        <v>83.101647975799096</v>
      </c>
      <c r="F302" s="130">
        <v>51.69027381650502</v>
      </c>
      <c r="G302" s="130">
        <v>35.28831366034057</v>
      </c>
      <c r="H302" s="130">
        <v>78.478102412304722</v>
      </c>
      <c r="I302" s="130">
        <v>45.696805579650707</v>
      </c>
      <c r="J302" s="130">
        <v>29.706956526699702</v>
      </c>
    </row>
    <row r="303" spans="1:10" customFormat="1" ht="15" x14ac:dyDescent="0.45">
      <c r="A303" s="3" t="s">
        <v>237</v>
      </c>
      <c r="B303" s="3" t="s">
        <v>89</v>
      </c>
      <c r="C303" s="3" t="s">
        <v>534</v>
      </c>
      <c r="D303" s="124">
        <v>88.418120320443975</v>
      </c>
      <c r="E303" s="130">
        <v>22.152989224540637</v>
      </c>
      <c r="F303" s="130">
        <v>14.178359291107345</v>
      </c>
      <c r="G303" s="130">
        <v>9.9978252047601792</v>
      </c>
      <c r="H303" s="130">
        <v>21.223847969256219</v>
      </c>
      <c r="I303" s="130">
        <v>12.646426960416255</v>
      </c>
      <c r="J303" s="130">
        <v>8.2186716703633529</v>
      </c>
    </row>
    <row r="304" spans="1:10" customFormat="1" ht="15" x14ac:dyDescent="0.45">
      <c r="A304" s="3" t="s">
        <v>237</v>
      </c>
      <c r="B304" s="3" t="s">
        <v>89</v>
      </c>
      <c r="C304" s="3" t="s">
        <v>535</v>
      </c>
      <c r="D304" s="124">
        <v>124.06208636503864</v>
      </c>
      <c r="E304" s="130">
        <v>30.869764961321462</v>
      </c>
      <c r="F304" s="130">
        <v>19.712750281351028</v>
      </c>
      <c r="G304" s="130">
        <v>14.76445224382152</v>
      </c>
      <c r="H304" s="130">
        <v>28.752464906382095</v>
      </c>
      <c r="I304" s="130">
        <v>17.561566622763376</v>
      </c>
      <c r="J304" s="130">
        <v>12.401087349399152</v>
      </c>
    </row>
    <row r="305" spans="1:10" customFormat="1" ht="15" x14ac:dyDescent="0.45">
      <c r="A305" s="3" t="s">
        <v>237</v>
      </c>
      <c r="B305" s="3" t="s">
        <v>89</v>
      </c>
      <c r="C305" s="3" t="s">
        <v>536</v>
      </c>
      <c r="D305" s="124">
        <v>115.00943610062895</v>
      </c>
      <c r="E305" s="130">
        <v>29.494336837174586</v>
      </c>
      <c r="F305" s="130">
        <v>18.235349296667348</v>
      </c>
      <c r="G305" s="130">
        <v>13.049357468084516</v>
      </c>
      <c r="H305" s="130">
        <v>26.897467170486493</v>
      </c>
      <c r="I305" s="130">
        <v>16.809427813222722</v>
      </c>
      <c r="J305" s="130">
        <v>10.523497514993283</v>
      </c>
    </row>
    <row r="306" spans="1:10" customFormat="1" ht="15" x14ac:dyDescent="0.45">
      <c r="A306" s="3" t="s">
        <v>237</v>
      </c>
      <c r="B306" s="3" t="s">
        <v>89</v>
      </c>
      <c r="C306" s="3" t="s">
        <v>537</v>
      </c>
      <c r="D306" s="124">
        <v>66.419699279986887</v>
      </c>
      <c r="E306" s="130">
        <v>16.470751786658845</v>
      </c>
      <c r="F306" s="130">
        <v>11.012500038213712</v>
      </c>
      <c r="G306" s="130">
        <v>7.7004255237172465</v>
      </c>
      <c r="H306" s="130">
        <v>15.466670311453997</v>
      </c>
      <c r="I306" s="130">
        <v>9.3186500182043996</v>
      </c>
      <c r="J306" s="130">
        <v>6.4507016017386878</v>
      </c>
    </row>
    <row r="307" spans="1:10" customFormat="1" ht="15" x14ac:dyDescent="0.45">
      <c r="A307" s="3" t="s">
        <v>237</v>
      </c>
      <c r="B307" s="3" t="s">
        <v>89</v>
      </c>
      <c r="C307" s="3" t="s">
        <v>538</v>
      </c>
      <c r="D307" s="124">
        <v>76.164097834910436</v>
      </c>
      <c r="E307" s="130">
        <v>18.688629636845697</v>
      </c>
      <c r="F307" s="130">
        <v>12.288224063083442</v>
      </c>
      <c r="G307" s="130">
        <v>9.0559549754129289</v>
      </c>
      <c r="H307" s="130">
        <v>17.421938195235917</v>
      </c>
      <c r="I307" s="130">
        <v>11.159640941556823</v>
      </c>
      <c r="J307" s="130">
        <v>7.5497100227756242</v>
      </c>
    </row>
    <row r="308" spans="1:10" customFormat="1" ht="15" x14ac:dyDescent="0.45">
      <c r="A308" s="3" t="s">
        <v>237</v>
      </c>
      <c r="B308" s="3" t="s">
        <v>89</v>
      </c>
      <c r="C308" s="3" t="s">
        <v>539</v>
      </c>
      <c r="D308" s="124">
        <v>680.23947008499408</v>
      </c>
      <c r="E308" s="130">
        <v>172.85692950215838</v>
      </c>
      <c r="F308" s="130">
        <v>108.08008981286066</v>
      </c>
      <c r="G308" s="130">
        <v>76.552412086607291</v>
      </c>
      <c r="H308" s="130">
        <v>163.05597215435643</v>
      </c>
      <c r="I308" s="130">
        <v>94.813219002678437</v>
      </c>
      <c r="J308" s="130">
        <v>64.880847526332786</v>
      </c>
    </row>
    <row r="309" spans="1:10" customFormat="1" ht="15" x14ac:dyDescent="0.45">
      <c r="A309" s="3" t="s">
        <v>237</v>
      </c>
      <c r="B309" s="3" t="s">
        <v>89</v>
      </c>
      <c r="C309" s="3" t="s">
        <v>540</v>
      </c>
      <c r="D309" s="124">
        <v>122.80977169212356</v>
      </c>
      <c r="E309" s="130">
        <v>31.626250429602269</v>
      </c>
      <c r="F309" s="130">
        <v>19.797173194761555</v>
      </c>
      <c r="G309" s="130">
        <v>13.606206421245863</v>
      </c>
      <c r="H309" s="130">
        <v>28.677262295467379</v>
      </c>
      <c r="I309" s="130">
        <v>17.609668523373546</v>
      </c>
      <c r="J309" s="130">
        <v>11.493210827672954</v>
      </c>
    </row>
    <row r="310" spans="1:10" customFormat="1" ht="15" x14ac:dyDescent="0.45">
      <c r="A310" s="2" t="s">
        <v>235</v>
      </c>
      <c r="B310" s="2" t="s">
        <v>90</v>
      </c>
      <c r="C310" s="2" t="s">
        <v>541</v>
      </c>
      <c r="D310" s="123">
        <v>568.57781994108643</v>
      </c>
      <c r="E310" s="129">
        <v>145.04749211706397</v>
      </c>
      <c r="F310" s="129">
        <v>90.712420459578894</v>
      </c>
      <c r="G310" s="129">
        <v>64.92222395057982</v>
      </c>
      <c r="H310" s="129">
        <v>133.11697716465338</v>
      </c>
      <c r="I310" s="129">
        <v>80.247088917911157</v>
      </c>
      <c r="J310" s="129">
        <v>54.531617331299259</v>
      </c>
    </row>
    <row r="311" spans="1:10" customFormat="1" ht="15" x14ac:dyDescent="0.45">
      <c r="A311" s="3" t="s">
        <v>237</v>
      </c>
      <c r="B311" s="3" t="s">
        <v>90</v>
      </c>
      <c r="C311" s="3" t="s">
        <v>542</v>
      </c>
      <c r="D311" s="124">
        <v>334.15072301082171</v>
      </c>
      <c r="E311" s="130">
        <v>86.222150532457022</v>
      </c>
      <c r="F311" s="130">
        <v>53.209886257893778</v>
      </c>
      <c r="G311" s="130">
        <v>37.289787897703526</v>
      </c>
      <c r="H311" s="130">
        <v>78.987808997393202</v>
      </c>
      <c r="I311" s="130">
        <v>46.724437092686053</v>
      </c>
      <c r="J311" s="130">
        <v>31.716652232688119</v>
      </c>
    </row>
    <row r="312" spans="1:10" customFormat="1" ht="15" x14ac:dyDescent="0.45">
      <c r="A312" s="3" t="s">
        <v>237</v>
      </c>
      <c r="B312" s="3" t="s">
        <v>90</v>
      </c>
      <c r="C312" s="3" t="s">
        <v>543</v>
      </c>
      <c r="D312" s="124">
        <v>135.13769390280672</v>
      </c>
      <c r="E312" s="130">
        <v>33.878513982892706</v>
      </c>
      <c r="F312" s="130">
        <v>21.874914897031019</v>
      </c>
      <c r="G312" s="130">
        <v>15.782690329602312</v>
      </c>
      <c r="H312" s="130">
        <v>30.716088635821158</v>
      </c>
      <c r="I312" s="130">
        <v>19.472523947003328</v>
      </c>
      <c r="J312" s="130">
        <v>13.412962110456204</v>
      </c>
    </row>
    <row r="313" spans="1:10" customFormat="1" ht="15" x14ac:dyDescent="0.45">
      <c r="A313" s="3" t="s">
        <v>237</v>
      </c>
      <c r="B313" s="3" t="s">
        <v>90</v>
      </c>
      <c r="C313" s="3" t="s">
        <v>544</v>
      </c>
      <c r="D313" s="124">
        <v>99.289403027458391</v>
      </c>
      <c r="E313" s="130">
        <v>24.946827601713927</v>
      </c>
      <c r="F313" s="130">
        <v>15.627619304654241</v>
      </c>
      <c r="G313" s="130">
        <v>11.849745723274003</v>
      </c>
      <c r="H313" s="130">
        <v>23.41307953143934</v>
      </c>
      <c r="I313" s="130">
        <v>14.050127878221817</v>
      </c>
      <c r="J313" s="130">
        <v>9.402002988155056</v>
      </c>
    </row>
    <row r="314" spans="1:10" customFormat="1" ht="15" x14ac:dyDescent="0.45">
      <c r="A314" s="2" t="s">
        <v>235</v>
      </c>
      <c r="B314" s="2" t="s">
        <v>91</v>
      </c>
      <c r="C314" s="2" t="s">
        <v>545</v>
      </c>
      <c r="D314" s="123">
        <v>864.31523178535656</v>
      </c>
      <c r="E314" s="129">
        <v>221.55568152273426</v>
      </c>
      <c r="F314" s="129">
        <v>137.75474387665059</v>
      </c>
      <c r="G314" s="129">
        <v>97.979959804256922</v>
      </c>
      <c r="H314" s="129">
        <v>203.13060792622741</v>
      </c>
      <c r="I314" s="129">
        <v>121.92957224664127</v>
      </c>
      <c r="J314" s="129">
        <v>81.964666408846071</v>
      </c>
    </row>
    <row r="315" spans="1:10" customFormat="1" ht="15" x14ac:dyDescent="0.45">
      <c r="A315" s="3" t="s">
        <v>237</v>
      </c>
      <c r="B315" s="3" t="s">
        <v>91</v>
      </c>
      <c r="C315" s="3" t="s">
        <v>546</v>
      </c>
      <c r="D315" s="124">
        <v>316.03261359645381</v>
      </c>
      <c r="E315" s="130">
        <v>81.588677039237538</v>
      </c>
      <c r="F315" s="130">
        <v>50.119069594698487</v>
      </c>
      <c r="G315" s="130">
        <v>35.829252643411678</v>
      </c>
      <c r="H315" s="130">
        <v>74.784818631827903</v>
      </c>
      <c r="I315" s="130">
        <v>43.790221155466249</v>
      </c>
      <c r="J315" s="130">
        <v>29.920574531811933</v>
      </c>
    </row>
    <row r="316" spans="1:10" customFormat="1" ht="15" x14ac:dyDescent="0.45">
      <c r="A316" s="3" t="s">
        <v>237</v>
      </c>
      <c r="B316" s="3" t="s">
        <v>91</v>
      </c>
      <c r="C316" s="3" t="s">
        <v>547</v>
      </c>
      <c r="D316" s="124">
        <v>210.61799840569731</v>
      </c>
      <c r="E316" s="130">
        <v>54.174675239835061</v>
      </c>
      <c r="F316" s="130">
        <v>33.403332739419987</v>
      </c>
      <c r="G316" s="130">
        <v>23.359018086615034</v>
      </c>
      <c r="H316" s="130">
        <v>49.4331829079211</v>
      </c>
      <c r="I316" s="130">
        <v>30.142400082347631</v>
      </c>
      <c r="J316" s="130">
        <v>20.105389349558504</v>
      </c>
    </row>
    <row r="317" spans="1:10" customFormat="1" ht="15" x14ac:dyDescent="0.45">
      <c r="A317" s="3" t="s">
        <v>237</v>
      </c>
      <c r="B317" s="3" t="s">
        <v>91</v>
      </c>
      <c r="C317" s="3" t="s">
        <v>548</v>
      </c>
      <c r="D317" s="124">
        <v>197.50261792627711</v>
      </c>
      <c r="E317" s="130">
        <v>51.097154812056488</v>
      </c>
      <c r="F317" s="130">
        <v>31.536648320676751</v>
      </c>
      <c r="G317" s="130">
        <v>22.238956192256182</v>
      </c>
      <c r="H317" s="130">
        <v>46.851226599850193</v>
      </c>
      <c r="I317" s="130">
        <v>27.553643249510003</v>
      </c>
      <c r="J317" s="130">
        <v>18.224988751927491</v>
      </c>
    </row>
    <row r="318" spans="1:10" customFormat="1" ht="15" x14ac:dyDescent="0.45">
      <c r="A318" s="3" t="s">
        <v>237</v>
      </c>
      <c r="B318" s="3" t="s">
        <v>91</v>
      </c>
      <c r="C318" s="3" t="s">
        <v>549</v>
      </c>
      <c r="D318" s="124">
        <v>78.334664394307339</v>
      </c>
      <c r="E318" s="130">
        <v>19.445115105126423</v>
      </c>
      <c r="F318" s="130">
        <v>12.733789439416606</v>
      </c>
      <c r="G318" s="130">
        <v>9.0718649455032683</v>
      </c>
      <c r="H318" s="130">
        <v>17.83137463243807</v>
      </c>
      <c r="I318" s="130">
        <v>11.649405747769341</v>
      </c>
      <c r="J318" s="130">
        <v>7.6031145240536393</v>
      </c>
    </row>
    <row r="319" spans="1:10" customFormat="1" ht="15" x14ac:dyDescent="0.45">
      <c r="A319" s="3" t="s">
        <v>237</v>
      </c>
      <c r="B319" s="3" t="s">
        <v>91</v>
      </c>
      <c r="C319" s="3" t="s">
        <v>550</v>
      </c>
      <c r="D319" s="124">
        <v>18.965439845685029</v>
      </c>
      <c r="E319" s="130">
        <v>4.470141403477351</v>
      </c>
      <c r="F319" s="130">
        <v>2.9548019693673937</v>
      </c>
      <c r="G319" s="130">
        <v>2.2560337588080732</v>
      </c>
      <c r="H319" s="130">
        <v>4.6625618767106136</v>
      </c>
      <c r="I319" s="130">
        <v>2.7724186351673286</v>
      </c>
      <c r="J319" s="130">
        <v>1.8494822021542712</v>
      </c>
    </row>
    <row r="320" spans="1:10" customFormat="1" ht="15" x14ac:dyDescent="0.45">
      <c r="A320" s="3" t="s">
        <v>237</v>
      </c>
      <c r="B320" s="3" t="s">
        <v>91</v>
      </c>
      <c r="C320" s="3" t="s">
        <v>551</v>
      </c>
      <c r="D320" s="124">
        <v>9.1795299381955271</v>
      </c>
      <c r="E320" s="130">
        <v>2.183492147083169</v>
      </c>
      <c r="F320" s="130">
        <v>1.5055419558205283</v>
      </c>
      <c r="G320" s="130">
        <v>1.1136979063227452</v>
      </c>
      <c r="H320" s="130">
        <v>2.1558081795543651</v>
      </c>
      <c r="I320" s="130">
        <v>1.2681410160860001</v>
      </c>
      <c r="J320" s="130">
        <v>0.95284873332872055</v>
      </c>
    </row>
    <row r="321" spans="1:10" customFormat="1" ht="15" x14ac:dyDescent="0.45">
      <c r="A321" s="3" t="s">
        <v>237</v>
      </c>
      <c r="B321" s="3" t="s">
        <v>91</v>
      </c>
      <c r="C321" s="3" t="s">
        <v>552</v>
      </c>
      <c r="D321" s="124">
        <v>16.270096568854491</v>
      </c>
      <c r="E321" s="130">
        <v>3.8941808764908425</v>
      </c>
      <c r="F321" s="130">
        <v>2.7390545239850148</v>
      </c>
      <c r="G321" s="130">
        <v>2.0619321237061103</v>
      </c>
      <c r="H321" s="130">
        <v>3.492743484704369</v>
      </c>
      <c r="I321" s="130">
        <v>2.4182137306743425</v>
      </c>
      <c r="J321" s="130">
        <v>1.6639718292938108</v>
      </c>
    </row>
    <row r="322" spans="1:10" customFormat="1" ht="15" x14ac:dyDescent="0.45">
      <c r="A322" s="3" t="s">
        <v>237</v>
      </c>
      <c r="B322" s="3" t="s">
        <v>91</v>
      </c>
      <c r="C322" s="3" t="s">
        <v>553</v>
      </c>
      <c r="D322" s="124">
        <v>17.412271109885751</v>
      </c>
      <c r="E322" s="130">
        <v>4.7022448994271357</v>
      </c>
      <c r="F322" s="130">
        <v>2.7625053332657092</v>
      </c>
      <c r="G322" s="130">
        <v>2.0492041476338501</v>
      </c>
      <c r="H322" s="130">
        <v>3.9188916132209255</v>
      </c>
      <c r="I322" s="130">
        <v>2.3351286296204301</v>
      </c>
      <c r="J322" s="130">
        <v>1.6442964867177023</v>
      </c>
    </row>
    <row r="323" spans="1:10" customFormat="1" ht="15" x14ac:dyDescent="0.45">
      <c r="A323" s="2" t="s">
        <v>235</v>
      </c>
      <c r="B323" s="2" t="s">
        <v>92</v>
      </c>
      <c r="C323" s="2" t="s">
        <v>554</v>
      </c>
      <c r="D323" s="123">
        <v>1207.9371717430506</v>
      </c>
      <c r="E323" s="129">
        <v>309.11887447623491</v>
      </c>
      <c r="F323" s="129">
        <v>193.34723235746259</v>
      </c>
      <c r="G323" s="129">
        <v>133.85376036392171</v>
      </c>
      <c r="H323" s="129">
        <v>288.22654009902476</v>
      </c>
      <c r="I323" s="129">
        <v>169.75160725325006</v>
      </c>
      <c r="J323" s="129">
        <v>113.63915719315661</v>
      </c>
    </row>
    <row r="324" spans="1:10" customFormat="1" ht="15" x14ac:dyDescent="0.45">
      <c r="A324" s="3" t="s">
        <v>237</v>
      </c>
      <c r="B324" s="3" t="s">
        <v>92</v>
      </c>
      <c r="C324" s="3" t="s">
        <v>555</v>
      </c>
      <c r="D324" s="124">
        <v>128.98677146065648</v>
      </c>
      <c r="E324" s="130">
        <v>32.864135741334401</v>
      </c>
      <c r="F324" s="130">
        <v>20.678923623715605</v>
      </c>
      <c r="G324" s="130">
        <v>14.882186022489918</v>
      </c>
      <c r="H324" s="130">
        <v>29.688319619987087</v>
      </c>
      <c r="I324" s="130">
        <v>18.85157213912672</v>
      </c>
      <c r="J324" s="130">
        <v>12.02163431400276</v>
      </c>
    </row>
    <row r="325" spans="1:10" customFormat="1" ht="15" x14ac:dyDescent="0.45">
      <c r="A325" s="3" t="s">
        <v>237</v>
      </c>
      <c r="B325" s="3" t="s">
        <v>92</v>
      </c>
      <c r="C325" s="3" t="s">
        <v>556</v>
      </c>
      <c r="D325" s="124">
        <v>696.04592418328434</v>
      </c>
      <c r="E325" s="130">
        <v>181.17826965324744</v>
      </c>
      <c r="F325" s="130">
        <v>110.07340860171983</v>
      </c>
      <c r="G325" s="130">
        <v>75.098240820351592</v>
      </c>
      <c r="H325" s="130">
        <v>169.18916286673232</v>
      </c>
      <c r="I325" s="130">
        <v>95.92393561676721</v>
      </c>
      <c r="J325" s="130">
        <v>64.582906624465963</v>
      </c>
    </row>
    <row r="326" spans="1:10" customFormat="1" ht="15" x14ac:dyDescent="0.45">
      <c r="A326" s="3" t="s">
        <v>237</v>
      </c>
      <c r="B326" s="3" t="s">
        <v>92</v>
      </c>
      <c r="C326" s="3" t="s">
        <v>557</v>
      </c>
      <c r="D326" s="124">
        <v>164.02527026953695</v>
      </c>
      <c r="E326" s="130">
        <v>42.354589797947867</v>
      </c>
      <c r="F326" s="130">
        <v>26.541625943889038</v>
      </c>
      <c r="G326" s="130">
        <v>17.593244925881283</v>
      </c>
      <c r="H326" s="130">
        <v>39.406168119296169</v>
      </c>
      <c r="I326" s="130">
        <v>23.255082494984002</v>
      </c>
      <c r="J326" s="130">
        <v>14.874558987538586</v>
      </c>
    </row>
    <row r="327" spans="1:10" customFormat="1" ht="15" x14ac:dyDescent="0.45">
      <c r="A327" s="3" t="s">
        <v>237</v>
      </c>
      <c r="B327" s="3" t="s">
        <v>92</v>
      </c>
      <c r="C327" s="3" t="s">
        <v>558</v>
      </c>
      <c r="D327" s="124">
        <v>83.687831654122533</v>
      </c>
      <c r="E327" s="130">
        <v>20.829139655049257</v>
      </c>
      <c r="F327" s="130">
        <v>13.470144850830412</v>
      </c>
      <c r="G327" s="130">
        <v>9.5778019943756174</v>
      </c>
      <c r="H327" s="130">
        <v>19.60281391176181</v>
      </c>
      <c r="I327" s="130">
        <v>12.112933153649054</v>
      </c>
      <c r="J327" s="130">
        <v>8.0949980884563768</v>
      </c>
    </row>
    <row r="328" spans="1:10" customFormat="1" ht="15" x14ac:dyDescent="0.45">
      <c r="A328" s="3" t="s">
        <v>237</v>
      </c>
      <c r="B328" s="3" t="s">
        <v>92</v>
      </c>
      <c r="C328" s="3" t="s">
        <v>559</v>
      </c>
      <c r="D328" s="124">
        <v>59.515878617558165</v>
      </c>
      <c r="E328" s="130">
        <v>14.321645342679325</v>
      </c>
      <c r="F328" s="130">
        <v>9.8962415164527204</v>
      </c>
      <c r="G328" s="130">
        <v>7.2867663013688109</v>
      </c>
      <c r="H328" s="130">
        <v>13.260727057956499</v>
      </c>
      <c r="I328" s="130">
        <v>8.5359009082754493</v>
      </c>
      <c r="J328" s="130">
        <v>6.2145974908253647</v>
      </c>
    </row>
    <row r="329" spans="1:10" customFormat="1" ht="15" x14ac:dyDescent="0.45">
      <c r="A329" t="s">
        <v>237</v>
      </c>
      <c r="B329" t="s">
        <v>92</v>
      </c>
      <c r="C329" s="24" t="s">
        <v>560</v>
      </c>
      <c r="D329" s="125">
        <v>23.917777741068011</v>
      </c>
      <c r="E329" s="131">
        <v>5.8799552307278926</v>
      </c>
      <c r="F329" s="131">
        <v>3.9960179014301911</v>
      </c>
      <c r="G329" s="131">
        <v>2.9560724427823684</v>
      </c>
      <c r="H329" s="131">
        <v>5.16391261614186</v>
      </c>
      <c r="I329" s="131">
        <v>3.4764555440978318</v>
      </c>
      <c r="J329" s="131">
        <v>2.4453640058878663</v>
      </c>
    </row>
    <row r="330" spans="1:10" customFormat="1" ht="15" x14ac:dyDescent="0.45">
      <c r="A330" t="s">
        <v>237</v>
      </c>
      <c r="B330" t="s">
        <v>92</v>
      </c>
      <c r="C330" s="24" t="s">
        <v>561</v>
      </c>
      <c r="D330" s="125">
        <v>51.75771781682414</v>
      </c>
      <c r="E330" s="131">
        <v>11.691139055248488</v>
      </c>
      <c r="F330" s="131">
        <v>8.6908699194250385</v>
      </c>
      <c r="G330" s="131">
        <v>6.4594478566719138</v>
      </c>
      <c r="H330" s="131">
        <v>11.915435907149361</v>
      </c>
      <c r="I330" s="131">
        <v>7.5957273963496013</v>
      </c>
      <c r="J330" s="131">
        <v>5.4050976819797389</v>
      </c>
    </row>
    <row r="331" spans="1:10" customFormat="1" ht="15" x14ac:dyDescent="0.45">
      <c r="A331" s="64" t="s">
        <v>235</v>
      </c>
      <c r="B331" s="64" t="s">
        <v>93</v>
      </c>
      <c r="C331" s="81" t="s">
        <v>562</v>
      </c>
      <c r="D331" s="126">
        <v>714.20572900760283</v>
      </c>
      <c r="E331" s="132">
        <v>180.2412592436722</v>
      </c>
      <c r="F331" s="132">
        <v>114.16791990212893</v>
      </c>
      <c r="G331" s="132">
        <v>82.13362959429341</v>
      </c>
      <c r="H331" s="132">
        <v>167.2506066742647</v>
      </c>
      <c r="I331" s="132">
        <v>100.67727797706212</v>
      </c>
      <c r="J331" s="132">
        <v>69.735035616181491</v>
      </c>
    </row>
    <row r="332" spans="1:10" customFormat="1" ht="15" x14ac:dyDescent="0.45">
      <c r="A332" t="s">
        <v>237</v>
      </c>
      <c r="B332" t="s">
        <v>93</v>
      </c>
      <c r="C332" s="24" t="s">
        <v>563</v>
      </c>
      <c r="D332" s="125">
        <v>111.93307664244706</v>
      </c>
      <c r="E332" s="131">
        <v>28.024348029492586</v>
      </c>
      <c r="F332" s="131">
        <v>18.047742822421789</v>
      </c>
      <c r="G332" s="131">
        <v>13.163909252734832</v>
      </c>
      <c r="H332" s="131">
        <v>25.911477382938383</v>
      </c>
      <c r="I332" s="131">
        <v>15.615626098079721</v>
      </c>
      <c r="J332" s="131">
        <v>11.169973056779749</v>
      </c>
    </row>
    <row r="333" spans="1:10" customFormat="1" ht="15" x14ac:dyDescent="0.45">
      <c r="A333" t="s">
        <v>237</v>
      </c>
      <c r="B333" t="s">
        <v>93</v>
      </c>
      <c r="C333" s="24" t="s">
        <v>564</v>
      </c>
      <c r="D333" s="125">
        <v>385.0353551014407</v>
      </c>
      <c r="E333" s="131">
        <v>98.618196501331084</v>
      </c>
      <c r="F333" s="131">
        <v>60.925202511242048</v>
      </c>
      <c r="G333" s="131">
        <v>43.106472962726308</v>
      </c>
      <c r="H333" s="131">
        <v>91.546645020146173</v>
      </c>
      <c r="I333" s="131">
        <v>54.237079387981609</v>
      </c>
      <c r="J333" s="131">
        <v>36.601758718013429</v>
      </c>
    </row>
    <row r="334" spans="1:10" customFormat="1" ht="15" x14ac:dyDescent="0.45">
      <c r="A334" t="s">
        <v>237</v>
      </c>
      <c r="B334" t="s">
        <v>93</v>
      </c>
      <c r="C334" s="24" t="s">
        <v>565</v>
      </c>
      <c r="D334" s="125">
        <v>35.937907150758925</v>
      </c>
      <c r="E334" s="131">
        <v>8.4416901119514502</v>
      </c>
      <c r="F334" s="131">
        <v>6.1112808985487561</v>
      </c>
      <c r="G334" s="131">
        <v>4.2575079961709443</v>
      </c>
      <c r="H334" s="131">
        <v>8.1803728983865405</v>
      </c>
      <c r="I334" s="131">
        <v>5.146903365286998</v>
      </c>
      <c r="J334" s="131">
        <v>3.8001518804142331</v>
      </c>
    </row>
    <row r="335" spans="1:10" customFormat="1" ht="15" x14ac:dyDescent="0.45">
      <c r="A335" t="s">
        <v>237</v>
      </c>
      <c r="B335" t="s">
        <v>93</v>
      </c>
      <c r="C335" s="24" t="s">
        <v>566</v>
      </c>
      <c r="D335" s="125">
        <v>25.689142790354431</v>
      </c>
      <c r="E335" s="131">
        <v>5.9573230627111569</v>
      </c>
      <c r="F335" s="131">
        <v>4.2586669653739619</v>
      </c>
      <c r="G335" s="131">
        <v>3.4301895514740446</v>
      </c>
      <c r="H335" s="131">
        <v>5.4730789054577968</v>
      </c>
      <c r="I335" s="131">
        <v>3.6776089466494062</v>
      </c>
      <c r="J335" s="131">
        <v>2.8922753586880652</v>
      </c>
    </row>
    <row r="336" spans="1:10" customFormat="1" ht="15" x14ac:dyDescent="0.45">
      <c r="A336" t="s">
        <v>237</v>
      </c>
      <c r="B336" t="s">
        <v>93</v>
      </c>
      <c r="C336" s="24" t="s">
        <v>567</v>
      </c>
      <c r="D336" s="125">
        <v>52.691709883909439</v>
      </c>
      <c r="E336" s="131">
        <v>12.937620792756576</v>
      </c>
      <c r="F336" s="131">
        <v>8.4094602080567213</v>
      </c>
      <c r="G336" s="131">
        <v>6.4753578267622505</v>
      </c>
      <c r="H336" s="131">
        <v>12.166111276864935</v>
      </c>
      <c r="I336" s="131">
        <v>7.3289804929659779</v>
      </c>
      <c r="J336" s="131">
        <v>5.3741792865029874</v>
      </c>
    </row>
    <row r="337" spans="1:10" customFormat="1" ht="15" x14ac:dyDescent="0.45">
      <c r="A337" t="s">
        <v>237</v>
      </c>
      <c r="B337" t="s">
        <v>93</v>
      </c>
      <c r="C337" s="24" t="s">
        <v>568</v>
      </c>
      <c r="D337" s="125">
        <v>102.91853743869211</v>
      </c>
      <c r="E337" s="131">
        <v>26.262080745429429</v>
      </c>
      <c r="F337" s="131">
        <v>16.415566496485539</v>
      </c>
      <c r="G337" s="131">
        <v>11.700192004424961</v>
      </c>
      <c r="H337" s="131">
        <v>23.972921190470835</v>
      </c>
      <c r="I337" s="131">
        <v>14.671079686098381</v>
      </c>
      <c r="J337" s="131">
        <v>9.8966973157829656</v>
      </c>
    </row>
    <row r="338" spans="1:10" customFormat="1" ht="15" x14ac:dyDescent="0.45">
      <c r="A338" s="64" t="s">
        <v>235</v>
      </c>
      <c r="B338" s="64" t="s">
        <v>94</v>
      </c>
      <c r="C338" s="81" t="s">
        <v>569</v>
      </c>
      <c r="D338" s="126">
        <v>735.72677223951359</v>
      </c>
      <c r="E338" s="132">
        <v>185.5280610958614</v>
      </c>
      <c r="F338" s="132">
        <v>117.55890692411714</v>
      </c>
      <c r="G338" s="132">
        <v>84.243291628270455</v>
      </c>
      <c r="H338" s="132">
        <v>172.00508285320385</v>
      </c>
      <c r="I338" s="132">
        <v>105.20322953447243</v>
      </c>
      <c r="J338" s="132">
        <v>71.18820020358838</v>
      </c>
    </row>
    <row r="339" spans="1:10" customFormat="1" ht="15" x14ac:dyDescent="0.45">
      <c r="A339" t="s">
        <v>237</v>
      </c>
      <c r="B339" t="s">
        <v>94</v>
      </c>
      <c r="C339" s="24" t="s">
        <v>570</v>
      </c>
      <c r="D339" s="125">
        <v>366.14518282743171</v>
      </c>
      <c r="E339" s="131">
        <v>92.540523477757048</v>
      </c>
      <c r="F339" s="131">
        <v>57.909428437744879</v>
      </c>
      <c r="G339" s="131">
        <v>41.480474019495233</v>
      </c>
      <c r="H339" s="131">
        <v>86.315885638746707</v>
      </c>
      <c r="I339" s="131">
        <v>52.632225067624638</v>
      </c>
      <c r="J339" s="131">
        <v>35.266646186063198</v>
      </c>
    </row>
    <row r="340" spans="1:10" customFormat="1" ht="15" x14ac:dyDescent="0.45">
      <c r="A340" t="s">
        <v>237</v>
      </c>
      <c r="B340" t="s">
        <v>94</v>
      </c>
      <c r="C340" s="24" t="s">
        <v>571</v>
      </c>
      <c r="D340" s="125">
        <v>182.86690908827822</v>
      </c>
      <c r="E340" s="131">
        <v>46.549645576595836</v>
      </c>
      <c r="F340" s="131">
        <v>29.472977103975726</v>
      </c>
      <c r="G340" s="131">
        <v>20.597047278934639</v>
      </c>
      <c r="H340" s="131">
        <v>42.83206483874298</v>
      </c>
      <c r="I340" s="131">
        <v>25.878822528265374</v>
      </c>
      <c r="J340" s="131">
        <v>17.536351761763672</v>
      </c>
    </row>
    <row r="341" spans="1:10" customFormat="1" ht="15" x14ac:dyDescent="0.45">
      <c r="A341" t="s">
        <v>237</v>
      </c>
      <c r="B341" t="s">
        <v>94</v>
      </c>
      <c r="C341" s="24" t="s">
        <v>572</v>
      </c>
      <c r="D341" s="125">
        <v>145.83396590640243</v>
      </c>
      <c r="E341" s="131">
        <v>36.216741793942461</v>
      </c>
      <c r="F341" s="131">
        <v>23.633725593083014</v>
      </c>
      <c r="G341" s="131">
        <v>17.329139422381893</v>
      </c>
      <c r="H341" s="131">
        <v>33.774328146351785</v>
      </c>
      <c r="I341" s="131">
        <v>20.57886766103697</v>
      </c>
      <c r="J341" s="131">
        <v>14.301163289606281</v>
      </c>
    </row>
    <row r="342" spans="1:10" customFormat="1" ht="15" x14ac:dyDescent="0.45">
      <c r="A342" t="s">
        <v>237</v>
      </c>
      <c r="B342" t="s">
        <v>94</v>
      </c>
      <c r="C342" s="24" t="s">
        <v>573</v>
      </c>
      <c r="D342" s="125">
        <v>40.880714417402473</v>
      </c>
      <c r="E342" s="131">
        <v>10.22115024756649</v>
      </c>
      <c r="F342" s="131">
        <v>6.5427757893135317</v>
      </c>
      <c r="G342" s="131">
        <v>4.8366309074587903</v>
      </c>
      <c r="H342" s="131">
        <v>9.0828042293627931</v>
      </c>
      <c r="I342" s="131">
        <v>6.1133142775456122</v>
      </c>
      <c r="J342" s="131">
        <v>4.0840389661552559</v>
      </c>
    </row>
    <row r="343" spans="1:10" customFormat="1" ht="15" x14ac:dyDescent="0.45">
      <c r="A343" s="64" t="s">
        <v>235</v>
      </c>
      <c r="B343" s="64" t="s">
        <v>95</v>
      </c>
      <c r="C343" s="81" t="s">
        <v>574</v>
      </c>
      <c r="D343" s="126">
        <v>1106.3467040018038</v>
      </c>
      <c r="E343" s="132">
        <v>279.86523756078537</v>
      </c>
      <c r="F343" s="132">
        <v>178.00102276417692</v>
      </c>
      <c r="G343" s="132">
        <v>125.79695151018122</v>
      </c>
      <c r="H343" s="132">
        <v>260.70238450424955</v>
      </c>
      <c r="I343" s="132">
        <v>157.87043780254098</v>
      </c>
      <c r="J343" s="132">
        <v>104.11066985986967</v>
      </c>
    </row>
    <row r="344" spans="1:10" customFormat="1" ht="15" x14ac:dyDescent="0.45">
      <c r="A344" t="s">
        <v>237</v>
      </c>
      <c r="B344" t="s">
        <v>95</v>
      </c>
      <c r="C344" s="24" t="s">
        <v>575</v>
      </c>
      <c r="D344" s="125">
        <v>550.02322661549795</v>
      </c>
      <c r="E344" s="131">
        <v>141.30804690453971</v>
      </c>
      <c r="F344" s="131">
        <v>87.143207287057493</v>
      </c>
      <c r="G344" s="131">
        <v>62.701192125970586</v>
      </c>
      <c r="H344" s="131">
        <v>129.60752198863528</v>
      </c>
      <c r="I344" s="131">
        <v>77.207923379360025</v>
      </c>
      <c r="J344" s="131">
        <v>52.055334929934837</v>
      </c>
    </row>
    <row r="345" spans="1:10" customFormat="1" ht="15" x14ac:dyDescent="0.45">
      <c r="A345" t="s">
        <v>237</v>
      </c>
      <c r="B345" t="s">
        <v>95</v>
      </c>
      <c r="C345" s="24" t="s">
        <v>576</v>
      </c>
      <c r="D345" s="125">
        <v>131.77271534298109</v>
      </c>
      <c r="E345" s="131">
        <v>32.821153612454857</v>
      </c>
      <c r="F345" s="131">
        <v>21.649787127936357</v>
      </c>
      <c r="G345" s="131">
        <v>15.034921735357043</v>
      </c>
      <c r="H345" s="131">
        <v>31.108813381708938</v>
      </c>
      <c r="I345" s="131">
        <v>18.917165639958768</v>
      </c>
      <c r="J345" s="131">
        <v>12.240873845565106</v>
      </c>
    </row>
    <row r="346" spans="1:10" customFormat="1" ht="15" x14ac:dyDescent="0.45">
      <c r="A346" t="s">
        <v>237</v>
      </c>
      <c r="B346" t="s">
        <v>95</v>
      </c>
      <c r="C346" s="24" t="s">
        <v>577</v>
      </c>
      <c r="D346" s="125">
        <v>169.34057216698926</v>
      </c>
      <c r="E346" s="131">
        <v>42.887568196054779</v>
      </c>
      <c r="F346" s="131">
        <v>27.357714106857163</v>
      </c>
      <c r="G346" s="131">
        <v>18.811948634800185</v>
      </c>
      <c r="H346" s="131">
        <v>40.52585143735925</v>
      </c>
      <c r="I346" s="131">
        <v>24.011594204580145</v>
      </c>
      <c r="J346" s="131">
        <v>15.745895587337715</v>
      </c>
    </row>
    <row r="347" spans="1:10" customFormat="1" ht="15" x14ac:dyDescent="0.45">
      <c r="A347" t="s">
        <v>237</v>
      </c>
      <c r="B347" t="s">
        <v>95</v>
      </c>
      <c r="C347" s="24" t="s">
        <v>578</v>
      </c>
      <c r="D347" s="125">
        <v>153.61749884955441</v>
      </c>
      <c r="E347" s="131">
        <v>38.168130445075789</v>
      </c>
      <c r="F347" s="131">
        <v>24.853167675679089</v>
      </c>
      <c r="G347" s="131">
        <v>17.739616650712279</v>
      </c>
      <c r="H347" s="131">
        <v>35.905068788934571</v>
      </c>
      <c r="I347" s="131">
        <v>22.498570785387859</v>
      </c>
      <c r="J347" s="131">
        <v>14.452944503764838</v>
      </c>
    </row>
    <row r="348" spans="1:10" customFormat="1" ht="15" x14ac:dyDescent="0.45">
      <c r="A348" t="s">
        <v>237</v>
      </c>
      <c r="B348" t="s">
        <v>95</v>
      </c>
      <c r="C348" s="24" t="s">
        <v>579</v>
      </c>
      <c r="D348" s="125">
        <v>26.002065932145747</v>
      </c>
      <c r="E348" s="131">
        <v>6.2066194102127836</v>
      </c>
      <c r="F348" s="131">
        <v>4.3665406880651512</v>
      </c>
      <c r="G348" s="131">
        <v>3.0069843470714117</v>
      </c>
      <c r="H348" s="131">
        <v>5.9744296448890424</v>
      </c>
      <c r="I348" s="131">
        <v>3.9093726495892622</v>
      </c>
      <c r="J348" s="131">
        <v>2.5381191923180948</v>
      </c>
    </row>
    <row r="349" spans="1:10" customFormat="1" ht="15" x14ac:dyDescent="0.45">
      <c r="A349" t="s">
        <v>237</v>
      </c>
      <c r="B349" t="s">
        <v>95</v>
      </c>
      <c r="C349" s="24" t="s">
        <v>580</v>
      </c>
      <c r="D349" s="125">
        <v>75.590625094635101</v>
      </c>
      <c r="E349" s="131">
        <v>18.473718992447747</v>
      </c>
      <c r="F349" s="131">
        <v>12.630605878581573</v>
      </c>
      <c r="G349" s="131">
        <v>8.502288016269631</v>
      </c>
      <c r="H349" s="131">
        <v>17.58069926272249</v>
      </c>
      <c r="I349" s="131">
        <v>11.325811143664655</v>
      </c>
      <c r="J349" s="131">
        <v>7.0775018009490074</v>
      </c>
    </row>
    <row r="350" spans="1:10" customFormat="1" ht="15" x14ac:dyDescent="0.45">
      <c r="A350" s="64" t="s">
        <v>235</v>
      </c>
      <c r="B350" s="64" t="s">
        <v>96</v>
      </c>
      <c r="C350" s="81" t="s">
        <v>581</v>
      </c>
      <c r="D350" s="126">
        <v>1310.4109264901974</v>
      </c>
      <c r="E350" s="132">
        <v>347.54489769458752</v>
      </c>
      <c r="F350" s="132">
        <v>203.92354734305565</v>
      </c>
      <c r="G350" s="132">
        <v>137.87898279677387</v>
      </c>
      <c r="H350" s="132">
        <v>320.43832510748285</v>
      </c>
      <c r="I350" s="132">
        <v>183.79298933136073</v>
      </c>
      <c r="J350" s="132">
        <v>116.83218421693682</v>
      </c>
    </row>
    <row r="351" spans="1:10" customFormat="1" ht="15" x14ac:dyDescent="0.45">
      <c r="A351" t="s">
        <v>237</v>
      </c>
      <c r="B351" t="s">
        <v>96</v>
      </c>
      <c r="C351" s="24" t="s">
        <v>582</v>
      </c>
      <c r="D351" s="125">
        <v>84.969733780003466</v>
      </c>
      <c r="E351" s="131">
        <v>21.895096451263058</v>
      </c>
      <c r="F351" s="131">
        <v>13.404482584844482</v>
      </c>
      <c r="G351" s="131">
        <v>9.0209530412142378</v>
      </c>
      <c r="H351" s="131">
        <v>21.182068740970244</v>
      </c>
      <c r="I351" s="131">
        <v>12.069204153094372</v>
      </c>
      <c r="J351" s="131">
        <v>7.3979288086170669</v>
      </c>
    </row>
    <row r="352" spans="1:10" customFormat="1" ht="15" x14ac:dyDescent="0.45">
      <c r="A352" t="s">
        <v>237</v>
      </c>
      <c r="B352" t="s">
        <v>96</v>
      </c>
      <c r="C352" s="24" t="s">
        <v>583</v>
      </c>
      <c r="D352" s="125">
        <v>472.50991428975567</v>
      </c>
      <c r="E352" s="131">
        <v>125.94623404297433</v>
      </c>
      <c r="F352" s="131">
        <v>72.847593949546834</v>
      </c>
      <c r="G352" s="131">
        <v>49.658198645922134</v>
      </c>
      <c r="H352" s="131">
        <v>116.08776371530523</v>
      </c>
      <c r="I352" s="131">
        <v>65.55851763159103</v>
      </c>
      <c r="J352" s="131">
        <v>42.411606304416104</v>
      </c>
    </row>
    <row r="353" spans="1:10" customFormat="1" ht="15" x14ac:dyDescent="0.45">
      <c r="A353" t="s">
        <v>237</v>
      </c>
      <c r="B353" t="s">
        <v>96</v>
      </c>
      <c r="C353" s="24" t="s">
        <v>584</v>
      </c>
      <c r="D353" s="125">
        <v>655.32841305561021</v>
      </c>
      <c r="E353" s="131">
        <v>173.42429360336911</v>
      </c>
      <c r="F353" s="131">
        <v>102.644192221596</v>
      </c>
      <c r="G353" s="131">
        <v>69.135184030497754</v>
      </c>
      <c r="H353" s="131">
        <v>158.9532519366777</v>
      </c>
      <c r="I353" s="131">
        <v>92.333784671227406</v>
      </c>
      <c r="J353" s="131">
        <v>58.837706592242235</v>
      </c>
    </row>
    <row r="354" spans="1:10" customFormat="1" ht="15" x14ac:dyDescent="0.45">
      <c r="A354" t="s">
        <v>237</v>
      </c>
      <c r="B354" t="s">
        <v>96</v>
      </c>
      <c r="C354" s="24" t="s">
        <v>585</v>
      </c>
      <c r="D354" s="125">
        <v>46.826383782405593</v>
      </c>
      <c r="E354" s="131">
        <v>12.507799503960673</v>
      </c>
      <c r="F354" s="131">
        <v>7.443286865692138</v>
      </c>
      <c r="G354" s="131">
        <v>4.8429948954949182</v>
      </c>
      <c r="H354" s="131">
        <v>11.639693000462181</v>
      </c>
      <c r="I354" s="131">
        <v>6.581214583480814</v>
      </c>
      <c r="J354" s="131">
        <v>3.8113949333148658</v>
      </c>
    </row>
    <row r="355" spans="1:10" customFormat="1" ht="15" x14ac:dyDescent="0.45">
      <c r="A355" t="s">
        <v>237</v>
      </c>
      <c r="B355" t="s">
        <v>96</v>
      </c>
      <c r="C355" s="24" t="s">
        <v>586</v>
      </c>
      <c r="D355" s="125">
        <v>50.776481582422832</v>
      </c>
      <c r="E355" s="131">
        <v>13.771474093020592</v>
      </c>
      <c r="F355" s="131">
        <v>7.5839917213763197</v>
      </c>
      <c r="G355" s="131">
        <v>5.2216521836446281</v>
      </c>
      <c r="H355" s="131">
        <v>12.575547714067172</v>
      </c>
      <c r="I355" s="131">
        <v>7.2502682919675498</v>
      </c>
      <c r="J355" s="131">
        <v>4.3735475783465647</v>
      </c>
    </row>
  </sheetData>
  <autoFilter ref="A4:J355" xr:uid="{00000000-0001-0000-0900-000000000000}"/>
  <mergeCells count="3">
    <mergeCell ref="H3:J3"/>
    <mergeCell ref="D3:D4"/>
    <mergeCell ref="E3:G3"/>
  </mergeCells>
  <phoneticPr fontId="5"/>
  <pageMargins left="0.7" right="0.7" top="0.75" bottom="0.75" header="0.3" footer="0.3"/>
  <pageSetup paperSize="9" orientation="portrait" verticalDpi="0"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4" ma:contentTypeDescription="新しいドキュメントを作成します。" ma:contentTypeScope="" ma:versionID="f9ab238290685a720663bc19f9cd8a80">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14bc3007b947aaf269940a0ffb373b72"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BBA468E-4F57-4C95-AEC8-4DF71B935A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96887E-A645-4A27-9CA6-48BDC9F2EF3C}">
  <ds:schemaRefs>
    <ds:schemaRef ds:uri="http://schemas.microsoft.com/office/2006/documentManagement/types"/>
    <ds:schemaRef ds:uri="http://purl.org/dc/elements/1.1/"/>
    <ds:schemaRef ds:uri="http://www.w3.org/XML/1998/namespace"/>
    <ds:schemaRef ds:uri="ae0b9f2f-9f6e-447f-a968-a6c8993a7985"/>
    <ds:schemaRef ds:uri="http://schemas.microsoft.com/office/2006/metadata/properties"/>
    <ds:schemaRef ds:uri="http://schemas.openxmlformats.org/package/2006/metadata/core-properties"/>
    <ds:schemaRef ds:uri="http://purl.org/dc/dcmitype/"/>
    <ds:schemaRef ds:uri="http://schemas.microsoft.com/office/infopath/2007/PartnerControls"/>
    <ds:schemaRef ds:uri="85e6e18b-26c1-4122-9e79-e6c53ac26d53"/>
    <ds:schemaRef ds:uri="http://purl.org/dc/terms/"/>
  </ds:schemaRefs>
</ds:datastoreItem>
</file>

<file path=customXml/itemProps3.xml><?xml version="1.0" encoding="utf-8"?>
<ds:datastoreItem xmlns:ds="http://schemas.openxmlformats.org/officeDocument/2006/customXml" ds:itemID="{9911F243-29B4-48FE-AD9F-87B30A94D2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3</vt:i4>
      </vt:variant>
    </vt:vector>
  </HeadingPairs>
  <TitlesOfParts>
    <vt:vector size="14" baseType="lpstr">
      <vt:lpstr>グラフ２（二次医療圏）（非表示）</vt:lpstr>
      <vt:lpstr>グラフ描画用シート</vt:lpstr>
      <vt:lpstr>1内容説明</vt:lpstr>
      <vt:lpstr>2小児科医師偏在指標</vt:lpstr>
      <vt:lpstr>3-1標準化小児科医師数</vt:lpstr>
      <vt:lpstr>3-2労働時間比</vt:lpstr>
      <vt:lpstr>3-3小児科医師数</vt:lpstr>
      <vt:lpstr>3-4入院医療需要</vt:lpstr>
      <vt:lpstr>3-5無床診療所医療需要</vt:lpstr>
      <vt:lpstr>3-6年少人口（2021年1月1日時点）</vt:lpstr>
      <vt:lpstr>3-7全国受療率</vt:lpstr>
      <vt:lpstr>'1内容説明'!Print_Area</vt:lpstr>
      <vt:lpstr>'グラフ２（二次医療圏）（非表示）'!Print_Area</vt:lpstr>
      <vt:lpstr>グラフ描画用シート!Print_Area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0x0101002B6985CA865AC14FB6AD1E0B3C4D9020</vt:lpwstr>
  </property>
  <property fmtid="{D5CDD505-2E9C-101B-9397-08002B2CF9AE}" pid="3" name="MediaServiceImageTags">
    <vt:lpwstr/>
  </property>
</Properties>
</file>